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58DC3E4-870C-0C4D-B240-987D8A5A62C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4" i="1" l="1"/>
  <c r="R194" i="1"/>
  <c r="E194" i="1"/>
  <c r="F194" i="1" s="1"/>
  <c r="T195" i="1"/>
  <c r="R195" i="1"/>
  <c r="AS195" i="1"/>
  <c r="AS334" i="1"/>
  <c r="F339" i="1"/>
  <c r="AI339" i="1"/>
  <c r="AJ339" i="1"/>
  <c r="BA339" i="1"/>
  <c r="BA359" i="1"/>
  <c r="AJ359" i="1"/>
  <c r="AI359" i="1"/>
  <c r="F359" i="1"/>
  <c r="BA357" i="1"/>
  <c r="AJ357" i="1"/>
  <c r="AI357" i="1"/>
  <c r="F357" i="1"/>
  <c r="BA351" i="1"/>
  <c r="AJ351" i="1"/>
  <c r="AI351" i="1"/>
  <c r="F351" i="1"/>
  <c r="BA350" i="1"/>
  <c r="AJ350" i="1"/>
  <c r="AI350" i="1"/>
  <c r="F350" i="1"/>
  <c r="BA349" i="1"/>
  <c r="AJ349" i="1"/>
  <c r="AI349" i="1"/>
  <c r="F349" i="1"/>
  <c r="BA344" i="1"/>
  <c r="AJ344" i="1"/>
  <c r="AI344" i="1"/>
  <c r="F344" i="1"/>
  <c r="BA144" i="1"/>
  <c r="AN144" i="1"/>
  <c r="AJ144" i="1"/>
  <c r="AI144" i="1"/>
  <c r="F144" i="1"/>
  <c r="BA165" i="1"/>
  <c r="AN165" i="1"/>
  <c r="AJ165" i="1"/>
  <c r="AI165" i="1"/>
  <c r="R165" i="1"/>
  <c r="S165" i="1" s="1"/>
  <c r="F165" i="1"/>
  <c r="BA164" i="1"/>
  <c r="AN164" i="1"/>
  <c r="AJ164" i="1"/>
  <c r="AI164" i="1"/>
  <c r="R164" i="1"/>
  <c r="S164" i="1" s="1"/>
  <c r="F164" i="1"/>
  <c r="BA163" i="1"/>
  <c r="AN163" i="1"/>
  <c r="AJ163" i="1"/>
  <c r="AI163" i="1"/>
  <c r="F163" i="1"/>
  <c r="BA123" i="1"/>
  <c r="AN123" i="1"/>
  <c r="AJ123" i="1"/>
  <c r="AI123" i="1"/>
  <c r="R123" i="1"/>
  <c r="S123" i="1" s="1"/>
  <c r="F123" i="1"/>
  <c r="BA122" i="1"/>
  <c r="AN122" i="1"/>
  <c r="AJ122" i="1"/>
  <c r="AI122" i="1"/>
  <c r="R122" i="1"/>
  <c r="S122" i="1" s="1"/>
  <c r="F122" i="1"/>
  <c r="BA121" i="1"/>
  <c r="AN121" i="1"/>
  <c r="AJ121" i="1"/>
  <c r="AI121" i="1"/>
  <c r="F121" i="1"/>
  <c r="BA145" i="1"/>
  <c r="AN145" i="1"/>
  <c r="AJ145" i="1"/>
  <c r="AI145" i="1"/>
  <c r="R145" i="1"/>
  <c r="S145" i="1" s="1"/>
  <c r="F145" i="1"/>
  <c r="BA143" i="1"/>
  <c r="AN143" i="1"/>
  <c r="AJ143" i="1"/>
  <c r="AI143" i="1"/>
  <c r="R143" i="1"/>
  <c r="S143" i="1" s="1"/>
  <c r="F143" i="1"/>
  <c r="BA142" i="1"/>
  <c r="AN142" i="1"/>
  <c r="AJ142" i="1"/>
  <c r="AI142" i="1"/>
  <c r="F142" i="1"/>
  <c r="AN171" i="1"/>
  <c r="AN170" i="1"/>
  <c r="AN169" i="1"/>
  <c r="AN168" i="1"/>
  <c r="R171" i="1"/>
  <c r="S171" i="1" s="1"/>
  <c r="R170" i="1"/>
  <c r="S170" i="1" s="1"/>
  <c r="R169" i="1"/>
  <c r="S169" i="1" s="1"/>
  <c r="F169" i="1"/>
  <c r="AI169" i="1"/>
  <c r="AJ169" i="1"/>
  <c r="BA169" i="1"/>
  <c r="F168" i="1"/>
  <c r="AI168" i="1"/>
  <c r="AJ168" i="1"/>
  <c r="BA168" i="1"/>
  <c r="F170" i="1"/>
  <c r="AI170" i="1"/>
  <c r="AJ170" i="1"/>
  <c r="BA170" i="1"/>
  <c r="F171" i="1"/>
  <c r="AI171" i="1"/>
  <c r="AJ171" i="1"/>
  <c r="BA171" i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192" i="1"/>
  <c r="F192" i="1" s="1"/>
  <c r="E176" i="1"/>
  <c r="F176" i="1" s="1"/>
  <c r="E174" i="1"/>
  <c r="F174" i="1" s="1"/>
  <c r="E153" i="1"/>
  <c r="F153" i="1" s="1"/>
  <c r="E101" i="1"/>
  <c r="F101" i="1" s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193" i="1"/>
  <c r="T177" i="1"/>
  <c r="T175" i="1"/>
  <c r="T154" i="1"/>
  <c r="T102" i="1"/>
  <c r="BA294" i="1"/>
  <c r="AJ294" i="1"/>
  <c r="AI294" i="1"/>
  <c r="F294" i="1"/>
  <c r="BA234" i="1"/>
  <c r="AJ234" i="1"/>
  <c r="F234" i="1"/>
  <c r="BA207" i="1"/>
  <c r="AJ207" i="1"/>
  <c r="AI207" i="1"/>
  <c r="F207" i="1"/>
  <c r="AN373" i="1"/>
  <c r="AN369" i="1"/>
  <c r="BA373" i="1"/>
  <c r="AJ373" i="1"/>
  <c r="AI373" i="1"/>
  <c r="F373" i="1"/>
  <c r="BA369" i="1"/>
  <c r="AJ369" i="1"/>
  <c r="AI369" i="1"/>
  <c r="F369" i="1"/>
  <c r="T319" i="1"/>
  <c r="BA320" i="1"/>
  <c r="AR320" i="1"/>
  <c r="AN320" i="1" s="1"/>
  <c r="AJ320" i="1"/>
  <c r="AI320" i="1"/>
  <c r="S320" i="1"/>
  <c r="F320" i="1"/>
  <c r="AJ319" i="1"/>
  <c r="AI319" i="1"/>
  <c r="S319" i="1"/>
  <c r="AJ377" i="1"/>
  <c r="AI377" i="1"/>
  <c r="S377" i="1"/>
  <c r="F377" i="1"/>
  <c r="AJ380" i="1"/>
  <c r="AI380" i="1"/>
  <c r="S380" i="1"/>
  <c r="F380" i="1"/>
  <c r="BA199" i="1"/>
  <c r="AM199" i="1"/>
  <c r="AJ199" i="1"/>
  <c r="AI199" i="1"/>
  <c r="F199" i="1"/>
  <c r="BA197" i="1"/>
  <c r="AM197" i="1"/>
  <c r="AJ197" i="1"/>
  <c r="AI197" i="1"/>
  <c r="F197" i="1"/>
  <c r="BA324" i="1"/>
  <c r="AR324" i="1"/>
  <c r="AN324" i="1" s="1"/>
  <c r="AJ324" i="1"/>
  <c r="AI324" i="1"/>
  <c r="S324" i="1"/>
  <c r="F324" i="1"/>
  <c r="BA323" i="1"/>
  <c r="AJ323" i="1"/>
  <c r="AI323" i="1"/>
  <c r="T323" i="1"/>
  <c r="S323" i="1"/>
  <c r="BA322" i="1"/>
  <c r="AR322" i="1"/>
  <c r="AN322" i="1" s="1"/>
  <c r="AJ322" i="1"/>
  <c r="AI322" i="1"/>
  <c r="S322" i="1"/>
  <c r="F322" i="1"/>
  <c r="BA321" i="1"/>
  <c r="AJ321" i="1"/>
  <c r="AI321" i="1"/>
  <c r="T321" i="1"/>
  <c r="S321" i="1"/>
  <c r="T381" i="1"/>
  <c r="T379" i="1"/>
  <c r="T378" i="1"/>
  <c r="T376" i="1"/>
  <c r="T297" i="1"/>
  <c r="BA297" i="1"/>
  <c r="AJ297" i="1"/>
  <c r="AI297" i="1"/>
  <c r="BA237" i="1"/>
  <c r="AJ237" i="1"/>
  <c r="AI237" i="1"/>
  <c r="F237" i="1"/>
  <c r="BA236" i="1"/>
  <c r="AJ236" i="1"/>
  <c r="AI236" i="1"/>
  <c r="F236" i="1"/>
  <c r="BA210" i="1"/>
  <c r="AJ210" i="1"/>
  <c r="AI210" i="1"/>
  <c r="F210" i="1"/>
  <c r="BA209" i="1"/>
  <c r="AJ209" i="1"/>
  <c r="AI209" i="1"/>
  <c r="F209" i="1"/>
  <c r="BA208" i="1"/>
  <c r="AJ208" i="1"/>
  <c r="AI208" i="1"/>
  <c r="F208" i="1"/>
  <c r="BA235" i="1"/>
  <c r="AJ235" i="1"/>
  <c r="AI235" i="1"/>
  <c r="F235" i="1"/>
  <c r="BA233" i="1"/>
  <c r="AJ233" i="1"/>
  <c r="AI233" i="1"/>
  <c r="F233" i="1"/>
  <c r="BA206" i="1"/>
  <c r="AJ206" i="1"/>
  <c r="AI206" i="1"/>
  <c r="F206" i="1"/>
  <c r="S330" i="1"/>
  <c r="S329" i="1"/>
  <c r="T327" i="1"/>
  <c r="T325" i="1"/>
  <c r="T313" i="1"/>
  <c r="T311" i="1"/>
  <c r="T295" i="1"/>
  <c r="T192" i="1"/>
  <c r="T153" i="1"/>
  <c r="T101" i="1"/>
  <c r="T329" i="1"/>
  <c r="T317" i="1"/>
  <c r="T309" i="1"/>
  <c r="T307" i="1"/>
  <c r="T305" i="1"/>
  <c r="T303" i="1"/>
  <c r="T301" i="1"/>
  <c r="T299" i="1"/>
  <c r="T176" i="1"/>
  <c r="T174" i="1"/>
  <c r="T315" i="1"/>
  <c r="S314" i="1"/>
  <c r="S312" i="1"/>
  <c r="S298" i="1"/>
  <c r="S328" i="1"/>
  <c r="S326" i="1"/>
  <c r="S318" i="1"/>
  <c r="S316" i="1"/>
  <c r="S310" i="1"/>
  <c r="S308" i="1"/>
  <c r="S306" i="1"/>
  <c r="S304" i="1"/>
  <c r="S302" i="1"/>
  <c r="S300" i="1"/>
  <c r="S296" i="1"/>
  <c r="S193" i="1"/>
  <c r="R192" i="1"/>
  <c r="R176" i="1"/>
  <c r="R174" i="1"/>
  <c r="R153" i="1"/>
  <c r="R101" i="1"/>
  <c r="AI329" i="1"/>
  <c r="AJ329" i="1"/>
  <c r="BA329" i="1"/>
  <c r="AI327" i="1"/>
  <c r="AJ327" i="1"/>
  <c r="BA327" i="1"/>
  <c r="AI325" i="1"/>
  <c r="AJ325" i="1"/>
  <c r="BA325" i="1"/>
  <c r="AI317" i="1"/>
  <c r="AJ317" i="1"/>
  <c r="BA317" i="1"/>
  <c r="AI315" i="1"/>
  <c r="AJ315" i="1"/>
  <c r="BA315" i="1"/>
  <c r="AI313" i="1"/>
  <c r="AJ313" i="1"/>
  <c r="BA313" i="1"/>
  <c r="AI311" i="1"/>
  <c r="AJ311" i="1"/>
  <c r="BA311" i="1"/>
  <c r="AI309" i="1"/>
  <c r="AJ309" i="1"/>
  <c r="BA309" i="1"/>
  <c r="AI305" i="1"/>
  <c r="AJ305" i="1"/>
  <c r="BA305" i="1"/>
  <c r="AI303" i="1"/>
  <c r="AJ303" i="1"/>
  <c r="BA303" i="1"/>
  <c r="AI301" i="1"/>
  <c r="AJ301" i="1"/>
  <c r="BA301" i="1"/>
  <c r="AI299" i="1"/>
  <c r="AJ299" i="1"/>
  <c r="BA299" i="1"/>
  <c r="AI295" i="1"/>
  <c r="AJ295" i="1"/>
  <c r="BA295" i="1"/>
  <c r="AI192" i="1"/>
  <c r="AJ192" i="1"/>
  <c r="BA192" i="1"/>
  <c r="AI176" i="1"/>
  <c r="AJ176" i="1"/>
  <c r="BA176" i="1"/>
  <c r="AI174" i="1"/>
  <c r="AJ174" i="1"/>
  <c r="BA174" i="1"/>
  <c r="AI153" i="1"/>
  <c r="AJ153" i="1"/>
  <c r="BA153" i="1"/>
  <c r="R102" i="1"/>
  <c r="S102" i="1" s="1"/>
  <c r="T368" i="1"/>
  <c r="T367" i="1"/>
  <c r="T364" i="1"/>
  <c r="T363" i="1"/>
  <c r="S381" i="1"/>
  <c r="S379" i="1"/>
  <c r="S378" i="1"/>
  <c r="S368" i="1"/>
  <c r="S367" i="1"/>
  <c r="S366" i="1"/>
  <c r="S365" i="1"/>
  <c r="S364" i="1"/>
  <c r="S363" i="1"/>
  <c r="S200" i="1"/>
  <c r="S198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N115" i="1"/>
  <c r="E115" i="1" s="1"/>
  <c r="BA147" i="1"/>
  <c r="AN147" i="1"/>
  <c r="E147" i="1" s="1"/>
  <c r="F147" i="1" s="1"/>
  <c r="AM147" i="1"/>
  <c r="AJ147" i="1"/>
  <c r="AI147" i="1"/>
  <c r="BA146" i="1"/>
  <c r="AN146" i="1"/>
  <c r="AM146" i="1"/>
  <c r="AJ146" i="1"/>
  <c r="AI146" i="1"/>
  <c r="F146" i="1"/>
  <c r="BA366" i="1"/>
  <c r="AN366" i="1"/>
  <c r="AJ366" i="1"/>
  <c r="AI366" i="1"/>
  <c r="F366" i="1"/>
  <c r="BA362" i="1"/>
  <c r="AJ362" i="1"/>
  <c r="AI362" i="1"/>
  <c r="F362" i="1"/>
  <c r="BA361" i="1"/>
  <c r="AJ361" i="1"/>
  <c r="F361" i="1"/>
  <c r="AI265" i="1"/>
  <c r="AI266" i="1"/>
  <c r="AI267" i="1"/>
  <c r="AI268" i="1"/>
  <c r="BA268" i="1"/>
  <c r="F268" i="1"/>
  <c r="BA277" i="1"/>
  <c r="AJ277" i="1"/>
  <c r="AI277" i="1"/>
  <c r="F277" i="1"/>
  <c r="F270" i="1"/>
  <c r="AI270" i="1"/>
  <c r="AJ270" i="1"/>
  <c r="BA270" i="1"/>
  <c r="F276" i="1"/>
  <c r="F275" i="1"/>
  <c r="F274" i="1"/>
  <c r="F273" i="1"/>
  <c r="F272" i="1"/>
  <c r="F271" i="1"/>
  <c r="AI271" i="1"/>
  <c r="AJ271" i="1"/>
  <c r="BA271" i="1"/>
  <c r="AI272" i="1"/>
  <c r="AJ272" i="1"/>
  <c r="BA272" i="1"/>
  <c r="AI273" i="1"/>
  <c r="AJ273" i="1"/>
  <c r="BA273" i="1"/>
  <c r="AI274" i="1"/>
  <c r="AJ274" i="1"/>
  <c r="BA274" i="1"/>
  <c r="AI275" i="1"/>
  <c r="AJ275" i="1"/>
  <c r="BA275" i="1"/>
  <c r="AI276" i="1"/>
  <c r="AJ276" i="1"/>
  <c r="BA276" i="1"/>
  <c r="BA337" i="1"/>
  <c r="AM337" i="1"/>
  <c r="AJ337" i="1"/>
  <c r="AI337" i="1"/>
  <c r="F337" i="1"/>
  <c r="BA336" i="1"/>
  <c r="AM336" i="1"/>
  <c r="AJ336" i="1"/>
  <c r="AI336" i="1"/>
  <c r="F336" i="1"/>
  <c r="AM421" i="1"/>
  <c r="AM335" i="1"/>
  <c r="AM333" i="1"/>
  <c r="AM332" i="1"/>
  <c r="AM33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3" i="1"/>
  <c r="AM172" i="1"/>
  <c r="AM167" i="1"/>
  <c r="AM166" i="1"/>
  <c r="AM162" i="1"/>
  <c r="AM161" i="1"/>
  <c r="AM160" i="1"/>
  <c r="AM159" i="1"/>
  <c r="AM158" i="1"/>
  <c r="AM157" i="1"/>
  <c r="AM156" i="1"/>
  <c r="AM155" i="1"/>
  <c r="AM152" i="1"/>
  <c r="AM151" i="1"/>
  <c r="AM150" i="1"/>
  <c r="AM149" i="1"/>
  <c r="AM148" i="1"/>
  <c r="AM141" i="1"/>
  <c r="AM140" i="1"/>
  <c r="AM139" i="1"/>
  <c r="AM138" i="1"/>
  <c r="AM137" i="1"/>
  <c r="AM136" i="1"/>
  <c r="AM134" i="1"/>
  <c r="AM133" i="1"/>
  <c r="AM132" i="1"/>
  <c r="AM131" i="1"/>
  <c r="AM130" i="1"/>
  <c r="AM129" i="1"/>
  <c r="AM128" i="1"/>
  <c r="AM127" i="1"/>
  <c r="AM126" i="1"/>
  <c r="AM125" i="1"/>
  <c r="AM124" i="1"/>
  <c r="AM120" i="1"/>
  <c r="AM119" i="1"/>
  <c r="AM118" i="1"/>
  <c r="AM117" i="1"/>
  <c r="AM116" i="1"/>
  <c r="AM115" i="1"/>
  <c r="AM114" i="1"/>
  <c r="AM112" i="1"/>
  <c r="AM111" i="1"/>
  <c r="AM110" i="1"/>
  <c r="AM109" i="1"/>
  <c r="BA335" i="1"/>
  <c r="AJ335" i="1"/>
  <c r="AI335" i="1"/>
  <c r="F335" i="1"/>
  <c r="AN114" i="1"/>
  <c r="BA96" i="1"/>
  <c r="AJ96" i="1"/>
  <c r="AI96" i="1"/>
  <c r="F96" i="1"/>
  <c r="BA95" i="1"/>
  <c r="AJ95" i="1"/>
  <c r="AI95" i="1"/>
  <c r="F95" i="1"/>
  <c r="BA94" i="1"/>
  <c r="AJ94" i="1"/>
  <c r="AI94" i="1"/>
  <c r="F94" i="1"/>
  <c r="F93" i="1"/>
  <c r="AI93" i="1"/>
  <c r="AJ93" i="1"/>
  <c r="BA93" i="1"/>
  <c r="F384" i="1"/>
  <c r="AI384" i="1"/>
  <c r="AJ384" i="1"/>
  <c r="BA384" i="1"/>
  <c r="F389" i="1"/>
  <c r="AI389" i="1"/>
  <c r="AJ389" i="1"/>
  <c r="BA389" i="1"/>
  <c r="F285" i="1"/>
  <c r="BA286" i="1"/>
  <c r="AJ286" i="1"/>
  <c r="AI286" i="1"/>
  <c r="F286" i="1"/>
  <c r="BA191" i="1"/>
  <c r="AJ191" i="1"/>
  <c r="AI191" i="1"/>
  <c r="F191" i="1"/>
  <c r="BA196" i="1"/>
  <c r="AN196" i="1"/>
  <c r="AJ196" i="1"/>
  <c r="AI196" i="1"/>
  <c r="J196" i="1"/>
  <c r="F196" i="1"/>
  <c r="BA195" i="1"/>
  <c r="AN195" i="1"/>
  <c r="AJ195" i="1"/>
  <c r="AI195" i="1"/>
  <c r="J195" i="1"/>
  <c r="S195" i="1" s="1"/>
  <c r="S194" i="1" s="1"/>
  <c r="F195" i="1"/>
  <c r="BA193" i="1"/>
  <c r="AR193" i="1"/>
  <c r="AN193" i="1" s="1"/>
  <c r="AJ193" i="1"/>
  <c r="AI193" i="1"/>
  <c r="F193" i="1"/>
  <c r="BA89" i="1"/>
  <c r="AJ89" i="1"/>
  <c r="AI89" i="1"/>
  <c r="F89" i="1"/>
  <c r="BA383" i="1"/>
  <c r="AJ383" i="1"/>
  <c r="AI383" i="1"/>
  <c r="F383" i="1"/>
  <c r="F388" i="1"/>
  <c r="AI388" i="1"/>
  <c r="AJ388" i="1"/>
  <c r="BA388" i="1"/>
  <c r="BA282" i="1"/>
  <c r="AJ282" i="1"/>
  <c r="AI282" i="1"/>
  <c r="F282" i="1"/>
  <c r="F283" i="1"/>
  <c r="AI283" i="1"/>
  <c r="AJ283" i="1"/>
  <c r="BA283" i="1"/>
  <c r="BA386" i="1"/>
  <c r="AJ386" i="1"/>
  <c r="AI386" i="1"/>
  <c r="F386" i="1"/>
  <c r="F391" i="1"/>
  <c r="AI391" i="1"/>
  <c r="AJ391" i="1"/>
  <c r="BA391" i="1"/>
  <c r="F387" i="1"/>
  <c r="AI387" i="1"/>
  <c r="AJ387" i="1"/>
  <c r="BA387" i="1"/>
  <c r="F392" i="1"/>
  <c r="AI392" i="1"/>
  <c r="AJ392" i="1"/>
  <c r="BA392" i="1"/>
  <c r="AN365" i="1"/>
  <c r="AJ365" i="1"/>
  <c r="AI365" i="1"/>
  <c r="F365" i="1"/>
  <c r="BA365" i="1"/>
  <c r="BA393" i="1"/>
  <c r="AJ393" i="1"/>
  <c r="F393" i="1"/>
  <c r="BA385" i="1"/>
  <c r="AJ385" i="1"/>
  <c r="AI385" i="1"/>
  <c r="F385" i="1"/>
  <c r="BA390" i="1"/>
  <c r="AJ390" i="1"/>
  <c r="AI390" i="1"/>
  <c r="F390" i="1"/>
  <c r="F280" i="1"/>
  <c r="AI280" i="1"/>
  <c r="AJ280" i="1"/>
  <c r="BA280" i="1"/>
  <c r="F281" i="1"/>
  <c r="AI281" i="1"/>
  <c r="AJ281" i="1"/>
  <c r="BA281" i="1"/>
  <c r="BA190" i="1"/>
  <c r="AN190" i="1"/>
  <c r="AJ190" i="1"/>
  <c r="AI190" i="1"/>
  <c r="F190" i="1"/>
  <c r="BA186" i="1"/>
  <c r="AN186" i="1"/>
  <c r="AJ186" i="1"/>
  <c r="AI186" i="1"/>
  <c r="F186" i="1"/>
  <c r="BA185" i="1"/>
  <c r="AN185" i="1"/>
  <c r="AJ185" i="1"/>
  <c r="AI185" i="1"/>
  <c r="F185" i="1"/>
  <c r="BA184" i="1"/>
  <c r="AN184" i="1"/>
  <c r="AJ184" i="1"/>
  <c r="AI184" i="1"/>
  <c r="F184" i="1"/>
  <c r="BA183" i="1"/>
  <c r="AN183" i="1"/>
  <c r="AJ183" i="1"/>
  <c r="AI183" i="1"/>
  <c r="F183" i="1"/>
  <c r="AN331" i="1"/>
  <c r="AN332" i="1"/>
  <c r="AN333" i="1"/>
  <c r="F332" i="1"/>
  <c r="AI332" i="1"/>
  <c r="AJ332" i="1"/>
  <c r="BA332" i="1"/>
  <c r="F331" i="1"/>
  <c r="AI331" i="1"/>
  <c r="AJ331" i="1"/>
  <c r="BA331" i="1"/>
  <c r="BA333" i="1"/>
  <c r="AJ333" i="1"/>
  <c r="AI333" i="1"/>
  <c r="F333" i="1"/>
  <c r="BA407" i="1"/>
  <c r="AJ407" i="1"/>
  <c r="AI407" i="1"/>
  <c r="F407" i="1"/>
  <c r="BA410" i="1"/>
  <c r="AJ410" i="1"/>
  <c r="AI410" i="1"/>
  <c r="F410" i="1"/>
  <c r="F107" i="1"/>
  <c r="AI107" i="1"/>
  <c r="AJ107" i="1"/>
  <c r="BA107" i="1"/>
  <c r="BA334" i="1"/>
  <c r="AN334" i="1"/>
  <c r="F334" i="1"/>
  <c r="AI334" i="1"/>
  <c r="AJ334" i="1"/>
  <c r="BA418" i="1"/>
  <c r="AJ418" i="1"/>
  <c r="AI418" i="1"/>
  <c r="BA417" i="1"/>
  <c r="AJ417" i="1"/>
  <c r="AI417" i="1"/>
  <c r="BA347" i="1"/>
  <c r="AJ347" i="1"/>
  <c r="AI347" i="1"/>
  <c r="F347" i="1"/>
  <c r="BA375" i="1"/>
  <c r="AJ375" i="1"/>
  <c r="F375" i="1"/>
  <c r="BA370" i="1"/>
  <c r="AJ370" i="1"/>
  <c r="F370" i="1"/>
  <c r="F371" i="1"/>
  <c r="AI371" i="1"/>
  <c r="AJ371" i="1"/>
  <c r="AN371" i="1"/>
  <c r="BA371" i="1"/>
  <c r="F372" i="1"/>
  <c r="AI372" i="1"/>
  <c r="AJ372" i="1"/>
  <c r="AN372" i="1"/>
  <c r="BA372" i="1"/>
  <c r="F376" i="1"/>
  <c r="AI376" i="1"/>
  <c r="AJ376" i="1"/>
  <c r="AR376" i="1"/>
  <c r="AN376" i="1" s="1"/>
  <c r="BA376" i="1"/>
  <c r="F382" i="1"/>
  <c r="AI382" i="1"/>
  <c r="AJ382" i="1"/>
  <c r="AN382" i="1"/>
  <c r="BA382" i="1"/>
  <c r="F367" i="1"/>
  <c r="AI367" i="1"/>
  <c r="AJ367" i="1"/>
  <c r="AN367" i="1"/>
  <c r="BA367" i="1"/>
  <c r="BA379" i="1"/>
  <c r="AR379" i="1"/>
  <c r="AN379" i="1" s="1"/>
  <c r="AJ379" i="1"/>
  <c r="AI379" i="1"/>
  <c r="F379" i="1"/>
  <c r="BA189" i="1"/>
  <c r="AN189" i="1"/>
  <c r="AJ189" i="1"/>
  <c r="AI189" i="1"/>
  <c r="S192" i="1" l="1"/>
  <c r="S174" i="1"/>
  <c r="S153" i="1" s="1"/>
  <c r="S101" i="1" s="1"/>
  <c r="S327" i="1"/>
  <c r="S325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E189" i="1"/>
  <c r="F189" i="1" s="1"/>
  <c r="AN187" i="1"/>
  <c r="AN188" i="1"/>
  <c r="E188" i="1" s="1"/>
  <c r="F188" i="1" s="1"/>
  <c r="AN180" i="1"/>
  <c r="AN181" i="1"/>
  <c r="E181" i="1" s="1"/>
  <c r="F181" i="1" s="1"/>
  <c r="AN182" i="1"/>
  <c r="AJ182" i="1"/>
  <c r="AI182" i="1"/>
  <c r="AJ181" i="1"/>
  <c r="AI181" i="1"/>
  <c r="AJ180" i="1"/>
  <c r="AI180" i="1"/>
  <c r="BA179" i="1"/>
  <c r="AN179" i="1"/>
  <c r="AJ179" i="1"/>
  <c r="AI179" i="1"/>
  <c r="BA178" i="1"/>
  <c r="AN178" i="1"/>
  <c r="AJ178" i="1"/>
  <c r="AI178" i="1"/>
  <c r="F178" i="1"/>
  <c r="BA180" i="1"/>
  <c r="BA181" i="1"/>
  <c r="BA182" i="1"/>
  <c r="F187" i="1"/>
  <c r="AI187" i="1"/>
  <c r="AJ187" i="1"/>
  <c r="BA187" i="1"/>
  <c r="AI188" i="1"/>
  <c r="AJ188" i="1"/>
  <c r="BA188" i="1"/>
  <c r="F154" i="1"/>
  <c r="AR154" i="1"/>
  <c r="AN154" i="1" s="1"/>
  <c r="BA177" i="1"/>
  <c r="AR177" i="1"/>
  <c r="AN177" i="1" s="1"/>
  <c r="AJ177" i="1"/>
  <c r="AI177" i="1"/>
  <c r="F177" i="1"/>
  <c r="BA154" i="1"/>
  <c r="AJ154" i="1"/>
  <c r="AI154" i="1"/>
  <c r="F136" i="1"/>
  <c r="AI136" i="1"/>
  <c r="AJ136" i="1"/>
  <c r="AN136" i="1"/>
  <c r="BA136" i="1"/>
  <c r="BA137" i="1"/>
  <c r="AN137" i="1"/>
  <c r="AJ137" i="1"/>
  <c r="AI137" i="1"/>
  <c r="BA419" i="1"/>
  <c r="AJ419" i="1"/>
  <c r="AI419" i="1"/>
  <c r="BA355" i="1"/>
  <c r="AJ355" i="1"/>
  <c r="AI355" i="1"/>
  <c r="F355" i="1"/>
  <c r="BA340" i="1"/>
  <c r="AJ340" i="1"/>
  <c r="AI340" i="1"/>
  <c r="F340" i="1"/>
  <c r="F341" i="1"/>
  <c r="AI341" i="1"/>
  <c r="AJ341" i="1"/>
  <c r="BA341" i="1"/>
  <c r="F342" i="1"/>
  <c r="AI342" i="1"/>
  <c r="AJ342" i="1"/>
  <c r="BA342" i="1"/>
  <c r="F343" i="1"/>
  <c r="AI343" i="1"/>
  <c r="AJ343" i="1"/>
  <c r="BA343" i="1"/>
  <c r="F345" i="1"/>
  <c r="AI345" i="1"/>
  <c r="AJ345" i="1"/>
  <c r="BA345" i="1"/>
  <c r="F346" i="1"/>
  <c r="AI346" i="1"/>
  <c r="AJ346" i="1"/>
  <c r="BA346" i="1"/>
  <c r="F348" i="1"/>
  <c r="AI348" i="1"/>
  <c r="AJ348" i="1"/>
  <c r="BA348" i="1"/>
  <c r="F352" i="1"/>
  <c r="AI352" i="1"/>
  <c r="AJ352" i="1"/>
  <c r="BA352" i="1"/>
  <c r="F353" i="1"/>
  <c r="AI353" i="1"/>
  <c r="AJ353" i="1"/>
  <c r="BA353" i="1"/>
  <c r="F354" i="1"/>
  <c r="AI354" i="1"/>
  <c r="AJ354" i="1"/>
  <c r="BA354" i="1"/>
  <c r="F356" i="1"/>
  <c r="AI356" i="1"/>
  <c r="AJ356" i="1"/>
  <c r="BA356" i="1"/>
  <c r="F358" i="1"/>
  <c r="AI358" i="1"/>
  <c r="AJ358" i="1"/>
  <c r="BA358" i="1"/>
  <c r="F360" i="1"/>
  <c r="AI360" i="1"/>
  <c r="AJ360" i="1"/>
  <c r="BA360" i="1"/>
  <c r="BA36" i="1"/>
  <c r="AJ36" i="1"/>
  <c r="AI36" i="1"/>
  <c r="F36" i="1"/>
  <c r="F200" i="1"/>
  <c r="AN112" i="1"/>
  <c r="AN111" i="1"/>
  <c r="AN110" i="1"/>
  <c r="E110" i="1" s="1"/>
  <c r="F110" i="1" s="1"/>
  <c r="AN109" i="1"/>
  <c r="AN134" i="1"/>
  <c r="E134" i="1" s="1"/>
  <c r="F134" i="1" s="1"/>
  <c r="AN133" i="1"/>
  <c r="E133" i="1" s="1"/>
  <c r="F133" i="1" s="1"/>
  <c r="AN132" i="1"/>
  <c r="AN131" i="1"/>
  <c r="AN130" i="1"/>
  <c r="AN129" i="1"/>
  <c r="AN128" i="1"/>
  <c r="AN127" i="1"/>
  <c r="AN126" i="1"/>
  <c r="AN125" i="1"/>
  <c r="AN124" i="1"/>
  <c r="AN120" i="1"/>
  <c r="E120" i="1" s="1"/>
  <c r="F120" i="1" s="1"/>
  <c r="AN119" i="1"/>
  <c r="E119" i="1" s="1"/>
  <c r="F119" i="1" s="1"/>
  <c r="AN118" i="1"/>
  <c r="E118" i="1" s="1"/>
  <c r="F118" i="1" s="1"/>
  <c r="AN117" i="1"/>
  <c r="AN116" i="1"/>
  <c r="AN148" i="1"/>
  <c r="AN149" i="1"/>
  <c r="AN150" i="1"/>
  <c r="AN151" i="1"/>
  <c r="AN152" i="1"/>
  <c r="AN155" i="1"/>
  <c r="AN156" i="1"/>
  <c r="E156" i="1" s="1"/>
  <c r="F156" i="1" s="1"/>
  <c r="AN157" i="1"/>
  <c r="AN158" i="1"/>
  <c r="E158" i="1" s="1"/>
  <c r="F158" i="1" s="1"/>
  <c r="AN159" i="1"/>
  <c r="AN160" i="1"/>
  <c r="AN161" i="1"/>
  <c r="AN162" i="1"/>
  <c r="AN166" i="1"/>
  <c r="AN167" i="1"/>
  <c r="AN172" i="1"/>
  <c r="AN173" i="1"/>
  <c r="AN139" i="1"/>
  <c r="AN140" i="1"/>
  <c r="E140" i="1" s="1"/>
  <c r="F140" i="1" s="1"/>
  <c r="AN141" i="1"/>
  <c r="E141" i="1" s="1"/>
  <c r="F141" i="1" s="1"/>
  <c r="AN138" i="1"/>
  <c r="F421" i="1"/>
  <c r="AI421" i="1"/>
  <c r="AJ421" i="1"/>
  <c r="BA421" i="1"/>
  <c r="AN6" i="1"/>
  <c r="AN8" i="1"/>
  <c r="AT24" i="1"/>
  <c r="AT22" i="1"/>
  <c r="AN22" i="1" s="1"/>
  <c r="AT20" i="1"/>
  <c r="AT18" i="1"/>
  <c r="AT16" i="1"/>
  <c r="AN16" i="1" s="1"/>
  <c r="AT14" i="1"/>
  <c r="AN14" i="1" s="1"/>
  <c r="AT12" i="1"/>
  <c r="AN12" i="1" s="1"/>
  <c r="F26" i="1"/>
  <c r="AI26" i="1"/>
  <c r="AJ26" i="1"/>
  <c r="BA26" i="1"/>
  <c r="F24" i="1"/>
  <c r="AI24" i="1"/>
  <c r="AJ24" i="1"/>
  <c r="BA24" i="1"/>
  <c r="F22" i="1"/>
  <c r="AI22" i="1"/>
  <c r="AJ22" i="1"/>
  <c r="BA22" i="1"/>
  <c r="F20" i="1"/>
  <c r="AI20" i="1"/>
  <c r="AJ20" i="1"/>
  <c r="BA20" i="1"/>
  <c r="F18" i="1"/>
  <c r="AI18" i="1"/>
  <c r="AJ18" i="1"/>
  <c r="BA18" i="1"/>
  <c r="F16" i="1"/>
  <c r="AI16" i="1"/>
  <c r="AJ16" i="1"/>
  <c r="BA16" i="1"/>
  <c r="F14" i="1"/>
  <c r="AI14" i="1"/>
  <c r="AJ14" i="1"/>
  <c r="BA14" i="1"/>
  <c r="F12" i="1"/>
  <c r="AI12" i="1"/>
  <c r="AJ12" i="1"/>
  <c r="BA12" i="1"/>
  <c r="F8" i="1"/>
  <c r="AI8" i="1"/>
  <c r="AJ8" i="1"/>
  <c r="BA8" i="1"/>
  <c r="F6" i="1"/>
  <c r="AI6" i="1"/>
  <c r="AJ6" i="1"/>
  <c r="BA6" i="1"/>
  <c r="BA4" i="1"/>
  <c r="AJ4" i="1"/>
  <c r="AI4" i="1"/>
  <c r="F4" i="1"/>
  <c r="AT66" i="1"/>
  <c r="AN66" i="1" s="1"/>
  <c r="AT65" i="1"/>
  <c r="AN65" i="1" s="1"/>
  <c r="AT64" i="1"/>
  <c r="AN64" i="1" s="1"/>
  <c r="AT63" i="1"/>
  <c r="AN63" i="1" s="1"/>
  <c r="AT62" i="1"/>
  <c r="AN62" i="1" s="1"/>
  <c r="AT61" i="1"/>
  <c r="AN61" i="1" s="1"/>
  <c r="AT59" i="1"/>
  <c r="AN59" i="1" s="1"/>
  <c r="AT58" i="1"/>
  <c r="AT57" i="1"/>
  <c r="AT56" i="1"/>
  <c r="AN56" i="1" s="1"/>
  <c r="AT55" i="1"/>
  <c r="AT54" i="1"/>
  <c r="AN54" i="1" s="1"/>
  <c r="AT53" i="1"/>
  <c r="AN53" i="1" s="1"/>
  <c r="AT52" i="1"/>
  <c r="AN52" i="1" s="1"/>
  <c r="AT51" i="1"/>
  <c r="AN51" i="1" s="1"/>
  <c r="AT48" i="1"/>
  <c r="AT47" i="1"/>
  <c r="AN47" i="1" s="1"/>
  <c r="AT46" i="1"/>
  <c r="AT45" i="1"/>
  <c r="AT44" i="1"/>
  <c r="AN44" i="1" s="1"/>
  <c r="AT43" i="1"/>
  <c r="AN43" i="1" s="1"/>
  <c r="AT42" i="1"/>
  <c r="AN42" i="1" s="1"/>
  <c r="AT41" i="1"/>
  <c r="AT40" i="1"/>
  <c r="AN40" i="1" s="1"/>
  <c r="AT39" i="1"/>
  <c r="AN39" i="1" s="1"/>
  <c r="AT25" i="1"/>
  <c r="AT23" i="1"/>
  <c r="AN23" i="1" s="1"/>
  <c r="AT21" i="1"/>
  <c r="AT19" i="1"/>
  <c r="AT17" i="1"/>
  <c r="AN17" i="1" s="1"/>
  <c r="AT15" i="1"/>
  <c r="AN15" i="1" s="1"/>
  <c r="AT13" i="1"/>
  <c r="AN13" i="1" s="1"/>
  <c r="AT11" i="1"/>
  <c r="AT10" i="1"/>
  <c r="AJ10" i="1"/>
  <c r="AI10" i="1"/>
  <c r="F10" i="1"/>
  <c r="BA10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8" i="1"/>
  <c r="AJ29" i="1"/>
  <c r="AJ30" i="1"/>
  <c r="AJ31" i="1"/>
  <c r="AJ32" i="1"/>
  <c r="AJ33" i="1"/>
  <c r="AJ34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J37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90" i="1"/>
  <c r="AJ91" i="1"/>
  <c r="AJ92" i="1"/>
  <c r="AJ97" i="1"/>
  <c r="AJ98" i="1"/>
  <c r="AJ99" i="1"/>
  <c r="AJ100" i="1"/>
  <c r="AJ102" i="1"/>
  <c r="AJ103" i="1"/>
  <c r="AJ104" i="1"/>
  <c r="AJ105" i="1"/>
  <c r="AJ106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8" i="1"/>
  <c r="AJ139" i="1"/>
  <c r="AJ140" i="1"/>
  <c r="AJ141" i="1"/>
  <c r="AJ148" i="1"/>
  <c r="AJ149" i="1"/>
  <c r="AJ150" i="1"/>
  <c r="AJ151" i="1"/>
  <c r="AJ152" i="1"/>
  <c r="AJ155" i="1"/>
  <c r="AJ156" i="1"/>
  <c r="AJ157" i="1"/>
  <c r="AJ158" i="1"/>
  <c r="AJ159" i="1"/>
  <c r="AJ160" i="1"/>
  <c r="AJ161" i="1"/>
  <c r="AJ162" i="1"/>
  <c r="AJ166" i="1"/>
  <c r="AJ167" i="1"/>
  <c r="AJ172" i="1"/>
  <c r="AJ173" i="1"/>
  <c r="AJ175" i="1"/>
  <c r="AJ203" i="1"/>
  <c r="AJ202" i="1"/>
  <c r="AJ201" i="1"/>
  <c r="AJ204" i="1"/>
  <c r="AJ205" i="1"/>
  <c r="AJ211" i="1"/>
  <c r="AJ212" i="1"/>
  <c r="AJ213" i="1"/>
  <c r="AJ214" i="1"/>
  <c r="AJ215" i="1"/>
  <c r="AJ216" i="1"/>
  <c r="AJ217" i="1"/>
  <c r="AJ221" i="1"/>
  <c r="AJ218" i="1"/>
  <c r="AJ219" i="1"/>
  <c r="AJ220" i="1"/>
  <c r="AJ222" i="1"/>
  <c r="AJ223" i="1"/>
  <c r="AJ224" i="1"/>
  <c r="AJ225" i="1"/>
  <c r="AJ226" i="1"/>
  <c r="AJ227" i="1"/>
  <c r="AJ230" i="1"/>
  <c r="AJ229" i="1"/>
  <c r="AJ228" i="1"/>
  <c r="AJ231" i="1"/>
  <c r="AJ232" i="1"/>
  <c r="AJ238" i="1"/>
  <c r="AJ239" i="1"/>
  <c r="AJ240" i="1"/>
  <c r="AJ241" i="1"/>
  <c r="AJ242" i="1"/>
  <c r="AJ243" i="1"/>
  <c r="AJ244" i="1"/>
  <c r="AJ250" i="1"/>
  <c r="AJ245" i="1"/>
  <c r="AJ246" i="1"/>
  <c r="AJ247" i="1"/>
  <c r="AJ248" i="1"/>
  <c r="AJ249" i="1"/>
  <c r="AJ251" i="1"/>
  <c r="AJ252" i="1"/>
  <c r="AJ253" i="1"/>
  <c r="AJ254" i="1"/>
  <c r="AJ256" i="1"/>
  <c r="AJ255" i="1"/>
  <c r="AJ257" i="1"/>
  <c r="AJ260" i="1"/>
  <c r="AJ259" i="1"/>
  <c r="AJ258" i="1"/>
  <c r="AJ263" i="1"/>
  <c r="AJ262" i="1"/>
  <c r="AJ261" i="1"/>
  <c r="AJ264" i="1"/>
  <c r="AJ279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6" i="1"/>
  <c r="AJ328" i="1"/>
  <c r="AJ330" i="1"/>
  <c r="AJ338" i="1"/>
  <c r="AJ287" i="1"/>
  <c r="AJ288" i="1"/>
  <c r="AJ289" i="1"/>
  <c r="AJ290" i="1"/>
  <c r="AJ284" i="1"/>
  <c r="AJ291" i="1"/>
  <c r="AJ292" i="1"/>
  <c r="AJ293" i="1"/>
  <c r="AJ363" i="1"/>
  <c r="AJ364" i="1"/>
  <c r="AJ368" i="1"/>
  <c r="AJ374" i="1"/>
  <c r="AJ381" i="1"/>
  <c r="AJ378" i="1"/>
  <c r="AJ395" i="1"/>
  <c r="AJ394" i="1"/>
  <c r="AJ396" i="1"/>
  <c r="AJ398" i="1"/>
  <c r="AJ397" i="1"/>
  <c r="AJ399" i="1"/>
  <c r="AJ400" i="1"/>
  <c r="AJ401" i="1"/>
  <c r="AJ402" i="1"/>
  <c r="AJ403" i="1"/>
  <c r="AJ404" i="1"/>
  <c r="AJ405" i="1"/>
  <c r="AJ406" i="1"/>
  <c r="AJ408" i="1"/>
  <c r="AJ409" i="1"/>
  <c r="AJ411" i="1"/>
  <c r="AJ412" i="1"/>
  <c r="AJ413" i="1"/>
  <c r="AJ414" i="1"/>
  <c r="AJ415" i="1"/>
  <c r="AJ416" i="1"/>
  <c r="AJ420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F284" i="1"/>
  <c r="AI284" i="1"/>
  <c r="BA284" i="1"/>
  <c r="F60" i="1"/>
  <c r="AI60" i="1"/>
  <c r="BA60" i="1"/>
  <c r="F35" i="1"/>
  <c r="AI35" i="1"/>
  <c r="BA35" i="1"/>
  <c r="F198" i="1"/>
  <c r="F85" i="1"/>
  <c r="AI85" i="1"/>
  <c r="BA85" i="1"/>
  <c r="F80" i="1"/>
  <c r="AI80" i="1"/>
  <c r="BA80" i="1"/>
  <c r="F231" i="1"/>
  <c r="AI231" i="1"/>
  <c r="BA231" i="1"/>
  <c r="F204" i="1"/>
  <c r="AI204" i="1"/>
  <c r="BA204" i="1"/>
  <c r="F90" i="1"/>
  <c r="AI90" i="1"/>
  <c r="BA90" i="1"/>
  <c r="BA416" i="1"/>
  <c r="F413" i="1"/>
  <c r="AI413" i="1"/>
  <c r="BA413" i="1"/>
  <c r="F414" i="1"/>
  <c r="AI414" i="1"/>
  <c r="BA414" i="1"/>
  <c r="BA264" i="1"/>
  <c r="BA9" i="1"/>
  <c r="BA5" i="1"/>
  <c r="BA7" i="1"/>
  <c r="BA13" i="1"/>
  <c r="BA15" i="1"/>
  <c r="BA17" i="1"/>
  <c r="BA19" i="1"/>
  <c r="BA11" i="1"/>
  <c r="BA21" i="1"/>
  <c r="BA23" i="1"/>
  <c r="BA25" i="1"/>
  <c r="BA27" i="1"/>
  <c r="BA28" i="1"/>
  <c r="BA29" i="1"/>
  <c r="BA30" i="1"/>
  <c r="BA31" i="1"/>
  <c r="BA32" i="1"/>
  <c r="BA33" i="1"/>
  <c r="BA34" i="1"/>
  <c r="BA38" i="1"/>
  <c r="BA39" i="1"/>
  <c r="BA40" i="1"/>
  <c r="BA42" i="1"/>
  <c r="BA43" i="1"/>
  <c r="BA44" i="1"/>
  <c r="BA45" i="1"/>
  <c r="BA41" i="1"/>
  <c r="BA46" i="1"/>
  <c r="BA47" i="1"/>
  <c r="BA48" i="1"/>
  <c r="BA49" i="1"/>
  <c r="BA50" i="1"/>
  <c r="BA51" i="1"/>
  <c r="BA52" i="1"/>
  <c r="BA53" i="1"/>
  <c r="BA54" i="1"/>
  <c r="BA56" i="1"/>
  <c r="BA57" i="1"/>
  <c r="BA55" i="1"/>
  <c r="BA58" i="1"/>
  <c r="BA59" i="1"/>
  <c r="BA37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1" i="1"/>
  <c r="BA82" i="1"/>
  <c r="BA83" i="1"/>
  <c r="BA84" i="1"/>
  <c r="BA86" i="1"/>
  <c r="BA87" i="1"/>
  <c r="BA88" i="1"/>
  <c r="BA91" i="1"/>
  <c r="BA92" i="1"/>
  <c r="BA97" i="1"/>
  <c r="BA406" i="1"/>
  <c r="BA408" i="1"/>
  <c r="BA409" i="1"/>
  <c r="BA412" i="1"/>
  <c r="BA104" i="1"/>
  <c r="BA415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8" i="1"/>
  <c r="BA139" i="1"/>
  <c r="BA140" i="1"/>
  <c r="BA141" i="1"/>
  <c r="BA148" i="1"/>
  <c r="BA149" i="1"/>
  <c r="BA150" i="1"/>
  <c r="BA151" i="1"/>
  <c r="BA152" i="1"/>
  <c r="BA155" i="1"/>
  <c r="BA156" i="1"/>
  <c r="BA157" i="1"/>
  <c r="BA158" i="1"/>
  <c r="BA159" i="1"/>
  <c r="BA160" i="1"/>
  <c r="BA161" i="1"/>
  <c r="BA162" i="1"/>
  <c r="BA166" i="1"/>
  <c r="BA167" i="1"/>
  <c r="BA172" i="1"/>
  <c r="BA173" i="1"/>
  <c r="BA203" i="1"/>
  <c r="BA202" i="1"/>
  <c r="BA201" i="1"/>
  <c r="BA205" i="1"/>
  <c r="BA211" i="1"/>
  <c r="BA212" i="1"/>
  <c r="BA213" i="1"/>
  <c r="BA214" i="1"/>
  <c r="BA215" i="1"/>
  <c r="BA216" i="1"/>
  <c r="BA217" i="1"/>
  <c r="BA221" i="1"/>
  <c r="BA218" i="1"/>
  <c r="BA219" i="1"/>
  <c r="BA220" i="1"/>
  <c r="BA222" i="1"/>
  <c r="BA223" i="1"/>
  <c r="BA224" i="1"/>
  <c r="BA225" i="1"/>
  <c r="BA226" i="1"/>
  <c r="BA227" i="1"/>
  <c r="BA230" i="1"/>
  <c r="BA229" i="1"/>
  <c r="BA228" i="1"/>
  <c r="BA232" i="1"/>
  <c r="BA238" i="1"/>
  <c r="BA239" i="1"/>
  <c r="BA240" i="1"/>
  <c r="BA241" i="1"/>
  <c r="BA242" i="1"/>
  <c r="BA243" i="1"/>
  <c r="BA244" i="1"/>
  <c r="BA250" i="1"/>
  <c r="BA245" i="1"/>
  <c r="BA246" i="1"/>
  <c r="BA247" i="1"/>
  <c r="BA248" i="1"/>
  <c r="BA249" i="1"/>
  <c r="BA251" i="1"/>
  <c r="BA252" i="1"/>
  <c r="BA253" i="1"/>
  <c r="BA254" i="1"/>
  <c r="BA256" i="1"/>
  <c r="BA255" i="1"/>
  <c r="BA260" i="1"/>
  <c r="BA259" i="1"/>
  <c r="BA258" i="1"/>
  <c r="BA263" i="1"/>
  <c r="BA262" i="1"/>
  <c r="BA261" i="1"/>
  <c r="BA265" i="1"/>
  <c r="BA266" i="1"/>
  <c r="BA267" i="1"/>
  <c r="BA269" i="1"/>
  <c r="BA279" i="1"/>
  <c r="BA381" i="1"/>
  <c r="BA378" i="1"/>
  <c r="BA363" i="1"/>
  <c r="BA364" i="1"/>
  <c r="BA368" i="1"/>
  <c r="BA374" i="1"/>
  <c r="BA411" i="1"/>
  <c r="BA420" i="1"/>
  <c r="BA395" i="1"/>
  <c r="BA398" i="1"/>
  <c r="BA98" i="1"/>
  <c r="BA338" i="1"/>
  <c r="BA287" i="1"/>
  <c r="BA288" i="1"/>
  <c r="BA289" i="1"/>
  <c r="BA290" i="1"/>
  <c r="BA291" i="1"/>
  <c r="BA292" i="1"/>
  <c r="BA293" i="1"/>
  <c r="BA99" i="1"/>
  <c r="BA100" i="1"/>
  <c r="BA103" i="1"/>
  <c r="BA105" i="1"/>
  <c r="BA106" i="1"/>
  <c r="BA298" i="1"/>
  <c r="BA316" i="1"/>
  <c r="BA318" i="1"/>
  <c r="BA304" i="1"/>
  <c r="BA306" i="1"/>
  <c r="BA308" i="1"/>
  <c r="BA394" i="1"/>
  <c r="BA396" i="1"/>
  <c r="BA310" i="1"/>
  <c r="BA397" i="1"/>
  <c r="BA399" i="1"/>
  <c r="BA400" i="1"/>
  <c r="BA401" i="1"/>
  <c r="BA402" i="1"/>
  <c r="BA403" i="1"/>
  <c r="BA404" i="1"/>
  <c r="BA405" i="1"/>
  <c r="BA312" i="1"/>
  <c r="BA314" i="1"/>
  <c r="BA175" i="1"/>
  <c r="BA296" i="1"/>
  <c r="BA300" i="1"/>
  <c r="BA302" i="1"/>
  <c r="BA328" i="1"/>
  <c r="BA330" i="1"/>
  <c r="BA326" i="1"/>
  <c r="BA102" i="1"/>
  <c r="BA257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AN9" i="1"/>
  <c r="AN7" i="1"/>
  <c r="F104" i="1"/>
  <c r="AI104" i="1"/>
  <c r="AI112" i="1"/>
  <c r="AI111" i="1"/>
  <c r="F111" i="1"/>
  <c r="F406" i="1"/>
  <c r="AI406" i="1"/>
  <c r="F408" i="1"/>
  <c r="AI408" i="1"/>
  <c r="F409" i="1"/>
  <c r="AI409" i="1"/>
  <c r="AN364" i="1"/>
  <c r="AN368" i="1"/>
  <c r="AN374" i="1"/>
  <c r="AN36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3" i="1"/>
  <c r="F202" i="1"/>
  <c r="F201" i="1"/>
  <c r="F205" i="1"/>
  <c r="F211" i="1"/>
  <c r="F212" i="1"/>
  <c r="F213" i="1"/>
  <c r="F214" i="1"/>
  <c r="F215" i="1"/>
  <c r="F216" i="1"/>
  <c r="F217" i="1"/>
  <c r="F221" i="1"/>
  <c r="F218" i="1"/>
  <c r="F219" i="1"/>
  <c r="F220" i="1"/>
  <c r="F227" i="1"/>
  <c r="F223" i="1"/>
  <c r="F224" i="1"/>
  <c r="F225" i="1"/>
  <c r="F226" i="1"/>
  <c r="F222" i="1"/>
  <c r="F230" i="1"/>
  <c r="F229" i="1"/>
  <c r="F228" i="1"/>
  <c r="F232" i="1"/>
  <c r="F238" i="1"/>
  <c r="F239" i="1"/>
  <c r="F240" i="1"/>
  <c r="F241" i="1"/>
  <c r="F242" i="1"/>
  <c r="F243" i="1"/>
  <c r="F244" i="1"/>
  <c r="F250" i="1"/>
  <c r="F245" i="1"/>
  <c r="F246" i="1"/>
  <c r="F247" i="1"/>
  <c r="F248" i="1"/>
  <c r="F249" i="1"/>
  <c r="F254" i="1"/>
  <c r="F252" i="1"/>
  <c r="F253" i="1"/>
  <c r="F251" i="1"/>
  <c r="F257" i="1"/>
  <c r="F256" i="1"/>
  <c r="F255" i="1"/>
  <c r="F260" i="1"/>
  <c r="F259" i="1"/>
  <c r="F258" i="1"/>
  <c r="F263" i="1"/>
  <c r="F262" i="1"/>
  <c r="F261" i="1"/>
  <c r="F264" i="1"/>
  <c r="F265" i="1"/>
  <c r="F266" i="1"/>
  <c r="F267" i="1"/>
  <c r="F269" i="1"/>
  <c r="F279" i="1"/>
  <c r="F298" i="1"/>
  <c r="F300" i="1"/>
  <c r="F302" i="1"/>
  <c r="F304" i="1"/>
  <c r="F306" i="1"/>
  <c r="F308" i="1"/>
  <c r="F310" i="1"/>
  <c r="F312" i="1"/>
  <c r="F314" i="1"/>
  <c r="F316" i="1"/>
  <c r="F318" i="1"/>
  <c r="F296" i="1"/>
  <c r="F326" i="1"/>
  <c r="F328" i="1"/>
  <c r="F330" i="1"/>
  <c r="F338" i="1"/>
  <c r="F287" i="1"/>
  <c r="F288" i="1"/>
  <c r="F289" i="1"/>
  <c r="F290" i="1"/>
  <c r="F291" i="1"/>
  <c r="F292" i="1"/>
  <c r="F293" i="1"/>
  <c r="F278" i="1"/>
  <c r="F363" i="1"/>
  <c r="F364" i="1"/>
  <c r="F368" i="1"/>
  <c r="F374" i="1"/>
  <c r="F381" i="1"/>
  <c r="F378" i="1"/>
  <c r="F395" i="1"/>
  <c r="F394" i="1"/>
  <c r="F396" i="1"/>
  <c r="F398" i="1"/>
  <c r="F397" i="1"/>
  <c r="F399" i="1"/>
  <c r="F400" i="1"/>
  <c r="F401" i="1"/>
  <c r="F402" i="1"/>
  <c r="F403" i="1"/>
  <c r="F404" i="1"/>
  <c r="F405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AI411" i="1"/>
  <c r="AR318" i="1"/>
  <c r="AN318" i="1" s="1"/>
  <c r="AR316" i="1"/>
  <c r="AN316" i="1" s="1"/>
  <c r="AR312" i="1"/>
  <c r="AN312" i="1" s="1"/>
  <c r="AR310" i="1"/>
  <c r="AN310" i="1" s="1"/>
  <c r="AR308" i="1"/>
  <c r="AN308" i="1" s="1"/>
  <c r="AR105" i="1"/>
  <c r="AN105" i="1" s="1"/>
  <c r="AR106" i="1"/>
  <c r="AN106" i="1" s="1"/>
  <c r="AR103" i="1"/>
  <c r="AN103" i="1" s="1"/>
  <c r="AR100" i="1"/>
  <c r="AN100" i="1" s="1"/>
  <c r="AR99" i="1"/>
  <c r="AN99" i="1" s="1"/>
  <c r="AR98" i="1"/>
  <c r="AN98" i="1" s="1"/>
  <c r="AR378" i="1"/>
  <c r="AN378" i="1" s="1"/>
  <c r="AR381" i="1"/>
  <c r="AN381" i="1" s="1"/>
  <c r="AI248" i="1"/>
  <c r="AI249" i="1"/>
  <c r="AI252" i="1"/>
  <c r="AI253" i="1"/>
  <c r="AR102" i="1"/>
  <c r="AN102" i="1" s="1"/>
  <c r="AI226" i="1"/>
  <c r="AR326" i="1"/>
  <c r="AN326" i="1" s="1"/>
  <c r="AR330" i="1"/>
  <c r="AN330" i="1" s="1"/>
  <c r="AR328" i="1"/>
  <c r="AN328" i="1" s="1"/>
  <c r="AR302" i="1"/>
  <c r="AN302" i="1" s="1"/>
  <c r="AR300" i="1"/>
  <c r="AN300" i="1" s="1"/>
  <c r="AR296" i="1"/>
  <c r="AN296" i="1" s="1"/>
  <c r="AR175" i="1"/>
  <c r="AN175" i="1" s="1"/>
  <c r="AR314" i="1"/>
  <c r="AN314" i="1" s="1"/>
  <c r="AR298" i="1"/>
  <c r="AN298" i="1" s="1"/>
  <c r="AI227" i="1"/>
  <c r="AI224" i="1"/>
  <c r="AI225" i="1"/>
  <c r="AI397" i="1"/>
  <c r="AI394" i="1"/>
  <c r="AI381" i="1"/>
  <c r="AI423" i="1"/>
  <c r="AI422" i="1"/>
  <c r="AI420" i="1"/>
  <c r="AI416" i="1"/>
  <c r="AI415" i="1"/>
  <c r="AI412" i="1"/>
  <c r="AI232" i="1"/>
  <c r="AI229" i="1"/>
  <c r="AI203" i="1"/>
  <c r="AI202" i="1"/>
  <c r="AI238" i="1"/>
  <c r="AI239" i="1"/>
  <c r="AI425" i="1"/>
  <c r="AI427" i="1"/>
  <c r="AI428" i="1"/>
  <c r="AI429" i="1"/>
  <c r="AI426" i="1"/>
  <c r="AI424" i="1"/>
  <c r="AI211" i="1"/>
  <c r="AI212" i="1"/>
  <c r="AI302" i="1"/>
  <c r="AI300" i="1"/>
  <c r="AI298" i="1"/>
  <c r="AI135" i="1"/>
  <c r="AI92" i="1"/>
  <c r="AI91" i="1"/>
  <c r="AI110" i="1"/>
  <c r="AI115" i="1"/>
  <c r="AI114" i="1"/>
  <c r="AI109" i="1"/>
  <c r="AI430" i="1"/>
  <c r="AI431" i="1"/>
  <c r="AI432" i="1"/>
  <c r="AI433" i="1"/>
  <c r="AI434" i="1"/>
  <c r="AI435" i="1"/>
  <c r="AI269" i="1"/>
  <c r="AI462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50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05" i="1"/>
  <c r="AI404" i="1"/>
  <c r="AI403" i="1"/>
  <c r="AI402" i="1"/>
  <c r="AI401" i="1"/>
  <c r="AI400" i="1"/>
  <c r="AI398" i="1"/>
  <c r="AI395" i="1"/>
  <c r="AI378" i="1"/>
  <c r="AI374" i="1"/>
  <c r="AI368" i="1"/>
  <c r="AI364" i="1"/>
  <c r="AI363" i="1"/>
  <c r="AI292" i="1"/>
  <c r="AI291" i="1"/>
  <c r="AI290" i="1"/>
  <c r="AI289" i="1"/>
  <c r="AI288" i="1"/>
  <c r="AI287" i="1"/>
  <c r="AI264" i="1"/>
  <c r="AI262" i="1"/>
  <c r="AI263" i="1"/>
  <c r="AI261" i="1"/>
  <c r="AI259" i="1"/>
  <c r="AI260" i="1"/>
  <c r="AI258" i="1"/>
  <c r="AI256" i="1"/>
  <c r="AI257" i="1"/>
  <c r="AI255" i="1"/>
  <c r="AI251" i="1"/>
  <c r="AI247" i="1"/>
  <c r="AI246" i="1"/>
  <c r="AI245" i="1"/>
  <c r="AI250" i="1"/>
  <c r="AI244" i="1"/>
  <c r="AI243" i="1"/>
  <c r="AI242" i="1"/>
  <c r="AI241" i="1"/>
  <c r="AI240" i="1"/>
  <c r="AI228" i="1"/>
  <c r="AI222" i="1"/>
  <c r="AI220" i="1"/>
  <c r="AI219" i="1"/>
  <c r="AI218" i="1"/>
  <c r="AI221" i="1"/>
  <c r="AI217" i="1"/>
  <c r="AI216" i="1"/>
  <c r="AI215" i="1"/>
  <c r="AI214" i="1"/>
  <c r="AI213" i="1"/>
  <c r="AI205" i="1"/>
  <c r="AI201" i="1"/>
  <c r="AI330" i="1"/>
  <c r="AI328" i="1"/>
  <c r="AI326" i="1"/>
  <c r="AI296" i="1"/>
  <c r="AI318" i="1"/>
  <c r="AI316" i="1"/>
  <c r="AI175" i="1"/>
  <c r="AI314" i="1"/>
  <c r="AI312" i="1"/>
  <c r="AI310" i="1"/>
  <c r="AI308" i="1"/>
  <c r="AI306" i="1"/>
  <c r="AI304" i="1"/>
  <c r="AI173" i="1"/>
  <c r="AI172" i="1"/>
  <c r="AI167" i="1"/>
  <c r="AI166" i="1"/>
  <c r="AI162" i="1"/>
  <c r="AI161" i="1"/>
  <c r="AI160" i="1"/>
  <c r="AI159" i="1"/>
  <c r="AI158" i="1"/>
  <c r="AI157" i="1"/>
  <c r="AI156" i="1"/>
  <c r="AI155" i="1"/>
  <c r="AI152" i="1"/>
  <c r="AI151" i="1"/>
  <c r="AI150" i="1"/>
  <c r="AI149" i="1"/>
  <c r="AI148" i="1"/>
  <c r="AI141" i="1"/>
  <c r="AI140" i="1"/>
  <c r="AI139" i="1"/>
  <c r="AI138" i="1"/>
  <c r="AI134" i="1"/>
  <c r="AI133" i="1"/>
  <c r="AI132" i="1"/>
  <c r="AI131" i="1"/>
  <c r="AI130" i="1"/>
  <c r="AI129" i="1"/>
  <c r="AI128" i="1"/>
  <c r="AI127" i="1"/>
  <c r="AI126" i="1"/>
  <c r="AI125" i="1"/>
  <c r="AI124" i="1"/>
  <c r="AI120" i="1"/>
  <c r="AI119" i="1"/>
  <c r="AI118" i="1"/>
  <c r="AI117" i="1"/>
  <c r="AI116" i="1"/>
  <c r="AI113" i="1"/>
  <c r="AI108" i="1"/>
  <c r="AI106" i="1"/>
  <c r="AI105" i="1"/>
  <c r="AI103" i="1"/>
  <c r="AI102" i="1"/>
  <c r="AI100" i="1"/>
  <c r="AI99" i="1"/>
  <c r="AI98" i="1"/>
  <c r="AI88" i="1"/>
  <c r="AI87" i="1"/>
  <c r="AI86" i="1"/>
  <c r="AI84" i="1"/>
  <c r="AI83" i="1"/>
  <c r="AI82" i="1"/>
  <c r="AI81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49" i="1"/>
  <c r="AI48" i="1"/>
  <c r="AI47" i="1"/>
  <c r="AI46" i="1"/>
  <c r="AI41" i="1"/>
  <c r="AI45" i="1"/>
  <c r="AI44" i="1"/>
  <c r="AI43" i="1"/>
  <c r="AI42" i="1"/>
  <c r="AI40" i="1"/>
  <c r="AI39" i="1"/>
  <c r="AI38" i="1"/>
  <c r="AI59" i="1"/>
  <c r="AI58" i="1"/>
  <c r="AI55" i="1"/>
  <c r="AI57" i="1"/>
  <c r="AI56" i="1"/>
  <c r="AI54" i="1"/>
  <c r="AI53" i="1"/>
  <c r="AI52" i="1"/>
  <c r="AI51" i="1"/>
  <c r="AI33" i="1"/>
  <c r="AI32" i="1"/>
  <c r="AI31" i="1"/>
  <c r="AI30" i="1"/>
  <c r="AI29" i="1"/>
  <c r="AI28" i="1"/>
  <c r="AI27" i="1"/>
  <c r="AI25" i="1"/>
  <c r="AI23" i="1"/>
  <c r="AI21" i="1"/>
  <c r="AI11" i="1"/>
  <c r="AI19" i="1"/>
  <c r="AI17" i="1"/>
  <c r="AI15" i="1"/>
  <c r="AI13" i="1"/>
  <c r="AI9" i="1"/>
  <c r="AI7" i="1"/>
  <c r="AI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R304" i="1"/>
  <c r="AN304" i="1" s="1"/>
  <c r="AR306" i="1"/>
  <c r="AN306" i="1" s="1"/>
</calcChain>
</file>

<file path=xl/sharedStrings.xml><?xml version="1.0" encoding="utf-8"?>
<sst xmlns="http://schemas.openxmlformats.org/spreadsheetml/2006/main" count="6170" uniqueCount="1284">
  <si>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</si>
  <si>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</si>
  <si>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</si>
  <si>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</si>
  <si>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</si>
  <si>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</si>
  <si>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</si>
  <si>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</si>
  <si>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</si>
  <si>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</si>
  <si>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</si>
  <si>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</si>
  <si>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</si>
  <si>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</si>
  <si>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</si>
  <si>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</si>
  <si>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</si>
  <si>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</si>
  <si>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</si>
  <si>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</si>
  <si>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</si>
  <si>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</si>
  <si>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</si>
  <si>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</si>
  <si>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</si>
  <si>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</si>
  <si>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</si>
  <si>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</si>
  <si>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</si>
  <si>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</si>
  <si>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</si>
  <si>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</si>
  <si>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</si>
  <si>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</si>
  <si>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</si>
  <si>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</si>
  <si>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</si>
  <si>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</si>
  <si>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</si>
  <si>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</si>
  <si>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</si>
  <si>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</si>
  <si>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</si>
  <si>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</si>
  <si>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</si>
  <si>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</si>
  <si>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</si>
  <si>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</si>
  <si>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</si>
  <si>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</si>
  <si>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</si>
  <si>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</si>
  <si>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</si>
  <si>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</si>
  <si>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</si>
  <si>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</si>
  <si>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</si>
  <si>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</si>
  <si>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</si>
  <si>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</si>
  <si>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</si>
  <si>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</si>
  <si>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</si>
  <si>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</si>
  <si>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</si>
  <si>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</si>
  <si>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</si>
  <si>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</si>
  <si>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</si>
  <si>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</si>
  <si>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</si>
  <si>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</si>
  <si>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</si>
  <si>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</si>
  <si>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</si>
  <si>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</si>
  <si>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</si>
  <si>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</si>
  <si>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</si>
  <si>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</si>
  <si>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</si>
  <si>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</si>
  <si>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</si>
  <si>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</si>
  <si>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</si>
  <si>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</si>
  <si>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</si>
  <si>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</si>
  <si>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</si>
  <si>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</si>
  <si>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</si>
  <si>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</si>
  <si>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</si>
  <si>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</si>
  <si>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</si>
  <si>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</si>
  <si>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</si>
  <si>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</si>
  <si>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</si>
  <si>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</si>
  <si>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</si>
  <si>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</si>
  <si>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</si>
  <si>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</si>
  <si>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</si>
  <si>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</si>
  <si>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</si>
  <si>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</si>
  <si>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</si>
  <si>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</si>
  <si>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</si>
  <si>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</si>
  <si>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</si>
  <si>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</si>
  <si>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</si>
  <si>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</si>
  <si>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</si>
  <si>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</si>
  <si>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</si>
  <si>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</si>
  <si>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</si>
  <si>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</si>
  <si>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</si>
  <si>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</si>
  <si>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</si>
  <si>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</si>
  <si>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</si>
  <si>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</si>
  <si>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</si>
  <si>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</si>
  <si>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</si>
  <si>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</si>
  <si>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</si>
  <si>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</si>
  <si>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</si>
  <si>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</si>
  <si>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</si>
  <si>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</si>
  <si>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</si>
  <si>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</si>
  <si>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</si>
  <si>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</si>
  <si>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</si>
  <si>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</si>
  <si>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</si>
  <si>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</si>
  <si>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</si>
  <si>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</si>
  <si>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</si>
  <si>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</si>
  <si>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</si>
  <si>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</si>
  <si>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</si>
  <si>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</si>
  <si>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</si>
  <si>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</si>
  <si>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</si>
  <si>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</si>
  <si>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</si>
  <si>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</si>
  <si>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</si>
  <si>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</si>
  <si>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</si>
  <si>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</si>
  <si>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</si>
  <si>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</si>
  <si>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</si>
  <si>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</si>
  <si>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</si>
  <si>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</si>
  <si>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</si>
  <si>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</si>
  <si>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</si>
  <si>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</si>
  <si>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</si>
  <si>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</si>
  <si>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</si>
  <si>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</si>
  <si>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</si>
  <si>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</si>
  <si>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</si>
  <si>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</si>
  <si>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</si>
  <si>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</si>
  <si>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</si>
  <si>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</si>
  <si>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</si>
  <si>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</si>
  <si>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</si>
  <si>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</si>
  <si>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</si>
  <si>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</si>
  <si>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</si>
  <si>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</si>
  <si>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</si>
  <si>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</si>
  <si>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</si>
  <si>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</si>
  <si>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</si>
  <si>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</si>
  <si>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</si>
  <si>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</si>
  <si>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</si>
  <si>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</si>
  <si>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</si>
  <si>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</si>
  <si>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</si>
  <si>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</si>
  <si>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</si>
  <si>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</si>
  <si>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</si>
  <si>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</si>
  <si>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</si>
  <si>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</si>
  <si>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</si>
  <si>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</si>
  <si>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</si>
  <si>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</si>
  <si>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</si>
  <si>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</si>
  <si>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</si>
  <si>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</si>
  <si>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</si>
  <si>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</si>
  <si>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</si>
  <si>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</si>
  <si>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</si>
  <si>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</si>
  <si>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</si>
  <si>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</si>
  <si>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</si>
  <si>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</si>
  <si>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</si>
  <si>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</si>
  <si>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</si>
  <si>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</si>
  <si>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</si>
  <si>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</si>
  <si>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</si>
  <si>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</si>
  <si>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</si>
  <si>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</si>
  <si>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</si>
  <si>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</si>
  <si>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</si>
  <si>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</si>
  <si>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</si>
  <si>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</si>
  <si>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</si>
  <si>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</si>
  <si>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</si>
  <si>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</si>
  <si>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</si>
  <si>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</si>
  <si>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</si>
  <si>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</si>
  <si>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</si>
  <si>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</si>
  <si>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</si>
  <si>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</si>
  <si>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</si>
  <si>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</si>
  <si>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</si>
  <si>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</si>
  <si>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</si>
  <si>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</si>
  <si>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</si>
  <si>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</si>
  <si>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</si>
  <si>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</si>
  <si>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</si>
  <si>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</si>
  <si>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</si>
  <si>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</si>
  <si>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</si>
  <si>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</si>
  <si>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</si>
  <si>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</si>
  <si>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</si>
  <si>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</si>
  <si>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</si>
  <si>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</si>
  <si>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</si>
  <si>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</si>
  <si>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</si>
  <si>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</si>
  <si>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</si>
  <si>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</si>
  <si>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</si>
  <si>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</si>
  <si>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</si>
  <si>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</si>
  <si>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</si>
  <si>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</si>
  <si>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</si>
  <si>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</si>
  <si>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</si>
  <si>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</si>
  <si>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</si>
  <si>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</si>
  <si>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</si>
  <si>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</si>
  <si>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</si>
  <si>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</si>
  <si>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</si>
  <si>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</si>
  <si>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</si>
  <si>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</si>
  <si>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</si>
  <si>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</si>
  <si>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</si>
  <si>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</si>
  <si>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</si>
  <si>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</si>
  <si>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</si>
  <si>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</si>
  <si>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</si>
  <si>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</si>
  <si>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</si>
  <si>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</si>
  <si>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</si>
  <si>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</si>
  <si>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</si>
  <si>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</si>
  <si>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</si>
  <si>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</si>
  <si>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</si>
  <si>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</si>
  <si>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</si>
  <si>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</si>
  <si>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</si>
  <si>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</si>
  <si>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</si>
  <si>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</si>
  <si>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</si>
  <si>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</si>
  <si>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</si>
  <si>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</si>
  <si>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</si>
  <si>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</si>
  <si>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</si>
  <si>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</si>
  <si>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</si>
  <si>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</si>
  <si>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</si>
  <si>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</si>
  <si>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</si>
  <si>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</si>
  <si>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</si>
  <si>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</si>
  <si>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</si>
  <si>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</si>
  <si>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</si>
  <si>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</si>
  <si>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</si>
  <si>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</si>
  <si>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</si>
  <si>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</si>
  <si>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</si>
  <si>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</si>
  <si>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</si>
  <si>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</si>
  <si>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</si>
  <si>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</si>
  <si>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</si>
  <si>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</si>
  <si>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</si>
  <si>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</si>
  <si>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</si>
  <si>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</si>
  <si>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</si>
  <si>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</si>
  <si>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</si>
  <si>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</si>
  <si>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</si>
  <si>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</si>
  <si>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</si>
  <si>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</si>
  <si>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</si>
  <si>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</si>
  <si>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</si>
  <si>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</si>
  <si>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</si>
  <si>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</si>
  <si>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</si>
  <si>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</si>
  <si>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</si>
  <si>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</si>
  <si>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</si>
  <si>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</si>
  <si>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</si>
  <si>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</si>
  <si>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</si>
  <si>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</si>
  <si>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</si>
  <si>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</si>
  <si>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</si>
  <si>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</si>
  <si>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</si>
  <si>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</si>
  <si>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</si>
  <si>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</si>
  <si>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</si>
  <si>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</si>
  <si>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</si>
  <si>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</si>
  <si>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</si>
  <si>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</si>
  <si>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</si>
  <si>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</si>
  <si>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</si>
  <si>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</si>
  <si>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</si>
  <si>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</si>
  <si>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</si>
  <si>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</si>
  <si>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</si>
  <si>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</si>
  <si>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</si>
  <si>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</si>
  <si>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</si>
  <si>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</si>
  <si>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</si>
  <si>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</si>
  <si>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</si>
  <si>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</si>
  <si>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</si>
  <si>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</si>
  <si>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</si>
  <si>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</si>
  <si>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</si>
  <si>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</si>
  <si>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</si>
  <si>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</si>
  <si>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</si>
  <si>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</si>
  <si>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</si>
  <si>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</si>
  <si>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</si>
  <si>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</si>
  <si>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</si>
  <si>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</si>
  <si>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</si>
  <si>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</si>
  <si>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</si>
  <si>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</si>
  <si>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</si>
  <si>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</si>
  <si>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</si>
  <si>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</si>
  <si>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</si>
  <si>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</si>
  <si>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</si>
  <si>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</si>
  <si>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</si>
  <si>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</si>
  <si>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</si>
  <si>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</si>
  <si>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</si>
  <si>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</si>
  <si>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</si>
  <si>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</si>
  <si>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</si>
  <si>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</si>
  <si>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</si>
  <si>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</si>
  <si>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</si>
  <si>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</si>
  <si>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</si>
  <si>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</si>
  <si>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</si>
  <si>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</si>
  <si>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</si>
  <si>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</si>
  <si>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</si>
  <si>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</si>
  <si>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</si>
  <si>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</si>
  <si>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</si>
  <si>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</si>
  <si>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</si>
  <si>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</si>
  <si>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</si>
  <si>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</si>
  <si>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</si>
  <si>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</si>
  <si>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</si>
  <si>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</si>
  <si>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</si>
  <si>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</si>
  <si>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</si>
  <si>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</si>
  <si>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</si>
  <si>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</si>
  <si>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</si>
  <si>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</si>
  <si>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</si>
  <si>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</si>
  <si>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</si>
  <si>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</si>
  <si>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</si>
  <si>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</si>
  <si>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</si>
  <si>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</si>
  <si>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</si>
  <si>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</si>
  <si>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</si>
  <si>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</si>
  <si>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</si>
  <si>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</si>
  <si>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</si>
  <si>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</si>
  <si>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</si>
  <si>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</si>
  <si>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</si>
  <si>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</si>
  <si>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</si>
  <si>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</si>
  <si>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</si>
  <si>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</si>
  <si>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</si>
  <si>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</si>
  <si>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</si>
  <si>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</si>
  <si>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</si>
  <si>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</si>
  <si>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</si>
  <si>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</si>
  <si>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</si>
  <si>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</si>
  <si>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</si>
  <si>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</si>
  <si>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</si>
  <si>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</si>
  <si>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</si>
  <si>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</si>
  <si>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</si>
  <si>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</si>
  <si>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</si>
  <si>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</si>
  <si>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</si>
  <si>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</si>
  <si>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</si>
  <si>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</si>
  <si>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</si>
  <si>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</si>
  <si>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</si>
  <si>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</si>
  <si>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</si>
  <si>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</si>
  <si>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</si>
  <si>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</si>
  <si>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</si>
  <si>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</si>
  <si>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</si>
  <si>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</si>
  <si>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</si>
  <si>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</si>
  <si>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</si>
  <si>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</si>
  <si>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</si>
  <si>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</si>
  <si>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</si>
  <si>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</si>
  <si>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</si>
  <si>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</si>
  <si>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</si>
  <si>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</si>
  <si>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</si>
  <si>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</si>
  <si>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</si>
  <si>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</si>
  <si>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</si>
  <si>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</si>
  <si>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</si>
  <si>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</si>
  <si>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</si>
  <si>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</si>
  <si>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</si>
  <si>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</si>
  <si>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</si>
  <si>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</si>
  <si>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</si>
  <si>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</si>
  <si>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</si>
  <si>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</si>
  <si>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</si>
  <si>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</si>
  <si>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</si>
  <si>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</si>
  <si>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</si>
  <si>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</si>
  <si>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</si>
  <si>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</si>
  <si>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</si>
  <si>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</si>
  <si>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</si>
  <si>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</si>
  <si>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</si>
  <si>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</si>
  <si>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</si>
  <si>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</si>
  <si>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</si>
  <si>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</si>
  <si>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</si>
  <si>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</si>
  <si>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</si>
  <si>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</si>
  <si>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</si>
  <si>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</si>
  <si>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</si>
  <si>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</si>
  <si>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</si>
  <si>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</si>
  <si>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</si>
  <si>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</si>
  <si>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</si>
  <si>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</si>
  <si>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</si>
  <si>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</si>
  <si>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</si>
  <si>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</si>
  <si>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</si>
  <si>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</si>
  <si>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</si>
  <si>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</si>
  <si>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</si>
  <si>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</si>
  <si>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</si>
  <si>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</si>
  <si>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</si>
  <si>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</si>
  <si>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</si>
  <si>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</si>
  <si>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</si>
  <si>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</si>
  <si>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</si>
  <si>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</si>
  <si>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</si>
  <si>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</si>
  <si>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</si>
  <si>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</si>
  <si>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</si>
  <si>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</si>
  <si>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</si>
  <si>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</si>
  <si>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</si>
  <si>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</si>
  <si>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</si>
  <si>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</si>
  <si>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</si>
  <si>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</si>
  <si>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</si>
  <si>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</si>
  <si>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</si>
  <si>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</si>
  <si>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</si>
  <si>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</si>
  <si>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</si>
  <si>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</si>
  <si>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</si>
  <si>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</si>
  <si>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</si>
  <si>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</si>
  <si>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</si>
  <si>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</si>
  <si>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</si>
  <si>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</si>
  <si>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</si>
  <si>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</si>
  <si>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</si>
  <si>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</si>
  <si>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</si>
  <si>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</si>
  <si>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</si>
  <si>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</si>
  <si>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</si>
  <si>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</si>
  <si>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</si>
  <si>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</si>
  <si>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</si>
  <si>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</si>
  <si>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</si>
  <si>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</si>
  <si>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</si>
  <si>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</si>
  <si>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</si>
  <si>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</si>
  <si>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</si>
  <si>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</si>
  <si>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</si>
  <si>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</si>
  <si>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</si>
  <si>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</si>
  <si>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</si>
  <si>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</si>
  <si>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</si>
  <si>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</si>
  <si>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</si>
  <si>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</si>
  <si>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</si>
  <si>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</si>
  <si>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</si>
  <si>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</si>
  <si>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</si>
  <si>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</si>
  <si>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</si>
  <si>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</si>
  <si>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</si>
  <si>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</si>
  <si>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</si>
  <si>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</si>
  <si>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</si>
  <si>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</si>
  <si>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</si>
  <si>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</si>
  <si>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</si>
  <si>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</si>
  <si>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</si>
  <si>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</si>
  <si>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</si>
  <si>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</si>
  <si>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</si>
  <si>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</si>
  <si>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</si>
  <si>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</si>
  <si>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</si>
  <si>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</si>
  <si>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</si>
  <si>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</si>
  <si>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</si>
  <si>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</si>
  <si>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</si>
  <si>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</si>
  <si>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</si>
  <si>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</si>
  <si>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</si>
  <si>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</si>
  <si>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</si>
  <si>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</si>
  <si>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</si>
  <si>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</si>
  <si>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</si>
  <si>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</si>
  <si>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</si>
  <si>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</si>
  <si>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</si>
  <si>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</si>
  <si>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</si>
  <si>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</si>
  <si>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</si>
  <si>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</si>
  <si>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</si>
  <si>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</si>
  <si>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</si>
  <si>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</si>
  <si>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</si>
  <si>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</si>
  <si>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</si>
  <si>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</si>
  <si>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</si>
  <si>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</si>
  <si>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</si>
  <si>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</si>
  <si>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</si>
  <si>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</si>
  <si>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</si>
  <si>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</si>
  <si>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</si>
  <si>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</si>
  <si>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</si>
  <si>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</si>
  <si>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</si>
  <si>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</si>
  <si>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</si>
  <si>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</si>
  <si>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</si>
  <si>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</si>
  <si>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</si>
  <si>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</si>
  <si>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</si>
  <si>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</si>
  <si>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</si>
  <si>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</si>
  <si>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</si>
  <si>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</si>
  <si>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</si>
  <si>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</si>
  <si>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</si>
  <si>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</si>
  <si>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</si>
  <si>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</si>
  <si>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</si>
  <si>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</si>
  <si>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</si>
  <si>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</si>
  <si>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</si>
  <si>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</si>
  <si>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</si>
  <si>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</si>
  <si>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</si>
  <si>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</si>
  <si>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</si>
  <si>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</si>
  <si>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</si>
  <si>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</si>
  <si>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</si>
  <si>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</si>
  <si>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</si>
  <si>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</si>
  <si>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</si>
  <si>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</si>
  <si>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</si>
  <si>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</si>
  <si>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</si>
  <si>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</si>
  <si>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</si>
  <si>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</si>
  <si>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</si>
  <si>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</si>
  <si>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</si>
  <si>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</si>
  <si>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</si>
  <si>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</si>
  <si>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</si>
  <si>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</si>
  <si>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</si>
  <si>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</si>
  <si>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</si>
  <si>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</si>
  <si>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</si>
  <si>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</si>
  <si>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</si>
  <si>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</si>
  <si>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</si>
  <si>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</si>
  <si>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</si>
  <si>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</si>
  <si>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</si>
  <si>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</si>
  <si>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</si>
  <si>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</si>
  <si>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</si>
  <si>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</si>
  <si>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</si>
  <si>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</si>
  <si>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</si>
  <si>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</si>
  <si>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</si>
  <si>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</si>
  <si>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</si>
  <si>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</si>
  <si>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</si>
  <si>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</si>
  <si>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</si>
  <si>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</si>
  <si>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</si>
  <si>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</si>
  <si>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</si>
  <si>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</si>
  <si>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</si>
  <si>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</si>
  <si>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</si>
  <si>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</si>
  <si>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</si>
  <si>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</si>
  <si>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</si>
  <si>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</si>
  <si>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</si>
  <si>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</si>
  <si>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</si>
  <si>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</si>
  <si>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</si>
  <si>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</si>
  <si>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</si>
  <si>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</si>
  <si>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</si>
  <si>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</si>
  <si>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</si>
  <si>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</si>
  <si>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</si>
  <si>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</si>
  <si>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</si>
  <si>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</si>
  <si>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</si>
  <si>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</si>
  <si>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</si>
  <si>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</si>
  <si>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</si>
  <si>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</si>
  <si>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</si>
  <si>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</si>
  <si>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</si>
  <si>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</si>
  <si>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</si>
  <si>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</si>
  <si>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</si>
  <si>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</si>
  <si>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</si>
  <si>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</si>
  <si>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</si>
  <si>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</si>
  <si>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</si>
  <si>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</si>
  <si>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</si>
  <si>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</si>
  <si>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</si>
  <si>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</si>
  <si>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</si>
  <si>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</si>
  <si>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</si>
  <si>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</si>
  <si>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</si>
  <si>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</si>
  <si>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</si>
  <si>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</si>
  <si>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</si>
  <si>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</si>
  <si>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</si>
  <si>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</si>
  <si>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</si>
  <si>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</si>
  <si>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</si>
  <si>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</si>
  <si>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</si>
  <si>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</si>
  <si>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</si>
  <si>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</si>
  <si>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</si>
  <si>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</si>
  <si>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</si>
  <si>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</si>
  <si>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</si>
  <si>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</si>
  <si>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</si>
  <si>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</si>
  <si>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</si>
  <si>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</si>
  <si>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</si>
  <si>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</si>
  <si>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</si>
  <si>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</si>
  <si>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</si>
  <si>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</si>
  <si>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</si>
  <si>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</si>
  <si>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</si>
  <si>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</si>
  <si>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</si>
  <si>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</si>
  <si>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</si>
  <si>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</si>
  <si>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</si>
  <si>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</si>
  <si>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</si>
  <si>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</si>
  <si>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</si>
  <si>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</si>
  <si>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</si>
  <si>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</si>
  <si>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</si>
  <si>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</si>
  <si>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</si>
  <si>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</si>
  <si>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</si>
  <si>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</si>
  <si>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</si>
  <si>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</si>
  <si>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</si>
  <si>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</si>
  <si>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</si>
  <si>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</si>
  <si>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</si>
  <si>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</si>
  <si>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</si>
  <si>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</si>
  <si>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</si>
  <si>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</si>
  <si>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</si>
  <si>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</si>
  <si>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</si>
  <si>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</si>
  <si>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</si>
  <si>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</si>
  <si>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</si>
  <si>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</si>
  <si>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</si>
  <si>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</si>
  <si>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</si>
  <si>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</si>
  <si>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</si>
  <si>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</si>
  <si>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</si>
  <si>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</si>
  <si>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</si>
  <si>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</si>
  <si>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</si>
  <si>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</si>
  <si>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</si>
  <si>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</si>
  <si>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</si>
  <si>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</si>
  <si>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</si>
  <si>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</si>
  <si>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</si>
  <si>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</si>
  <si>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</si>
  <si>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</si>
  <si>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</si>
  <si>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</si>
  <si>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</si>
  <si>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</si>
  <si>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</si>
  <si>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</si>
  <si>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</si>
  <si>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</si>
  <si>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</si>
  <si>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</si>
  <si>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</si>
  <si>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</si>
  <si>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</si>
  <si>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</si>
  <si>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</si>
  <si>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</si>
  <si>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</si>
  <si>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</si>
  <si>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</si>
  <si>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</si>
  <si>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</si>
  <si>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</si>
  <si>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</si>
  <si>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</si>
  <si>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</si>
  <si>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</si>
  <si>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</si>
  <si>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</si>
  <si>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</si>
  <si>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</si>
  <si>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</si>
  <si>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</si>
  <si>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</si>
  <si>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</si>
  <si>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</si>
  <si>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</si>
  <si>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</si>
  <si>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</si>
  <si>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</si>
  <si>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</si>
  <si>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</si>
  <si>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</si>
  <si>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</si>
  <si>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</si>
  <si>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</si>
  <si>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</si>
  <si>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</si>
  <si>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</si>
  <si>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</si>
  <si>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</si>
  <si>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</si>
  <si>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</si>
  <si>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</si>
  <si>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</si>
  <si>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</si>
  <si>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</si>
  <si>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</si>
  <si>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</si>
  <si>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</si>
  <si>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</si>
  <si>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</si>
  <si>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</si>
  <si>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</si>
  <si>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</si>
  <si>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</si>
  <si>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</si>
  <si>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</si>
  <si>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</si>
  <si>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</si>
  <si>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</si>
  <si>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</si>
  <si>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</si>
  <si>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</si>
  <si>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</si>
  <si>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</si>
  <si>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</si>
  <si>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</si>
  <si>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</si>
  <si>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</si>
  <si>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</si>
  <si>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</si>
  <si>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</si>
  <si>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</si>
  <si>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</si>
  <si>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</si>
  <si>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</si>
  <si>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</si>
  <si>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</si>
  <si>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</si>
  <si>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</si>
  <si>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</si>
  <si>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</si>
  <si>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</si>
  <si>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</si>
  <si>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</si>
  <si>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</si>
  <si>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</si>
  <si>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</si>
  <si>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</si>
  <si>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</si>
  <si>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</si>
  <si>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</si>
  <si>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</si>
  <si>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</si>
  <si>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</si>
  <si>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</si>
  <si>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</si>
  <si>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</si>
  <si>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</si>
  <si>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</si>
  <si>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</si>
  <si>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</si>
  <si>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</si>
  <si>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</si>
  <si>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</si>
  <si>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</si>
  <si>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</si>
  <si>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</si>
  <si>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</si>
  <si>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</si>
  <si>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</si>
  <si>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</si>
  <si>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</si>
  <si>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</si>
  <si>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</si>
  <si>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</si>
  <si>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</si>
  <si>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</si>
  <si>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</si>
  <si>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</si>
  <si>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</si>
  <si>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</si>
  <si>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</si>
  <si>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</si>
  <si>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</si>
  <si>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</si>
  <si>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</si>
  <si>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</si>
  <si>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</si>
  <si>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</si>
  <si>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</si>
  <si>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</si>
  <si>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</si>
  <si>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</si>
  <si>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</si>
  <si>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</si>
  <si>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</si>
  <si>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</si>
  <si>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</si>
  <si>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</si>
  <si>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</si>
  <si>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</si>
  <si>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</si>
  <si>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</si>
  <si>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</si>
  <si>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</si>
  <si>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</si>
  <si>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</si>
  <si>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</si>
  <si>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</si>
  <si>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</si>
  <si>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</si>
  <si>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</si>
  <si>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</si>
  <si>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</si>
  <si>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</si>
  <si>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</si>
  <si>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</si>
  <si>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</si>
  <si>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</si>
  <si>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</si>
  <si>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</si>
  <si>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</si>
  <si>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</si>
  <si>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</si>
  <si>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</si>
  <si>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</si>
  <si>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</si>
  <si>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</si>
  <si>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</si>
  <si>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</si>
  <si>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</si>
  <si>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</si>
  <si>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</si>
  <si>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</si>
  <si>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</si>
  <si>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</si>
  <si>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</si>
  <si>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</si>
  <si>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</si>
  <si>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</si>
  <si>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</si>
  <si>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</si>
  <si>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</si>
  <si>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</si>
  <si>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</si>
  <si>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</si>
  <si>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</si>
  <si>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</si>
  <si>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</si>
  <si>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</si>
  <si>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</si>
  <si>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</si>
  <si>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</si>
  <si>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</si>
  <si>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</si>
  <si>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</si>
  <si>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</si>
  <si>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</si>
  <si>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</si>
  <si>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</si>
  <si>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</si>
  <si>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</si>
  <si>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</si>
  <si>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</si>
  <si>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</si>
  <si>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</si>
  <si>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</si>
  <si>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</si>
  <si>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</si>
  <si>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</si>
  <si>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</si>
  <si>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</si>
  <si>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</si>
  <si>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</si>
  <si>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</si>
  <si>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</si>
  <si>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</si>
  <si>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</si>
  <si>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</si>
  <si>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</si>
  <si>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</si>
  <si>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</si>
  <si>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</si>
  <si>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</si>
  <si>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</si>
  <si>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</si>
  <si>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</si>
  <si>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</si>
  <si>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</si>
  <si>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</si>
  <si>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</si>
  <si>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</si>
  <si>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</si>
  <si>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</si>
  <si>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</si>
  <si>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</si>
  <si>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</si>
  <si>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</si>
  <si>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</si>
  <si>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</si>
  <si>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</si>
  <si>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</si>
  <si>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</si>
  <si>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</si>
  <si>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</si>
  <si>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</si>
  <si>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</si>
  <si>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</si>
  <si>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</si>
  <si>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</si>
  <si>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</si>
  <si>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</si>
  <si>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</si>
  <si>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</si>
  <si>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</si>
  <si>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</si>
  <si>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</si>
  <si>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</si>
  <si>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</si>
  <si>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</si>
  <si>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rack_fans_plug</t>
  </si>
  <si>
    <t>tasmota_device_config</t>
  </si>
  <si>
    <t>OPTIONAL for Tasmota</t>
  </si>
  <si>
    <t>The Tasmota device config</t>
  </si>
  <si>
    <t>PowerOnState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</si>
</sst>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A748" totalsRowShown="0" headerRowDxfId="55" dataDxfId="53" headerRowBorderDxfId="54">
  <autoFilter ref="A3:BA748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A748">
    <sortCondition ref="A3:A748"/>
  </sortState>
  <tableColumns count="53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53" xr3:uid="{499062C3-734B-2A4C-808C-F9BB56BBFBC1}" name="tasmota_device_config" dataDxfId="0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IF(ISBLANK(AH4),  "", _xlfn.CONCAT("haas/entity/sensor/", LOWER(C4), "/", E4, "/config"))</calculatedColumnFormula>
    </tableColumn>
    <tableColumn id="18" xr3:uid="{00000000-0010-0000-0000-000012000000}" name="state_topic" dataDxfId="18">
      <calculatedColumnFormula>IF(ISBLANK(AH4),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IF(AND(ISBLANK(AW4), ISBLANK(AX4)), "", _xlfn.CONCAT("[", IF(ISBLANK(AW4), "", _xlfn.CONCAT("[""mac"", """, AW4, """]")), IF(ISBLANK(AX4), "", _xlfn.CONCAT(", [""ip"", """, AX4,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48"/>
  <sheetViews>
    <sheetView tabSelected="1" topLeftCell="Z1" zoomScale="120" zoomScaleNormal="120" workbookViewId="0">
      <selection activeCell="AA334" sqref="AA33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42.1640625" style="27" bestFit="1" customWidth="1"/>
    <col min="35" max="35" width="74.83203125" style="27" bestFit="1" customWidth="1"/>
    <col min="36" max="36" width="51.83203125" style="27" bestFit="1" customWidth="1"/>
    <col min="37" max="37" width="32.33203125" style="27" bestFit="1" customWidth="1"/>
    <col min="38" max="38" width="21.1640625" style="28" bestFit="1" customWidth="1"/>
    <col min="39" max="39" width="63.33203125" style="27" bestFit="1" customWidth="1"/>
    <col min="40" max="40" width="29.1640625" style="28" bestFit="1" customWidth="1"/>
    <col min="41" max="41" width="20.33203125" style="27" bestFit="1" customWidth="1"/>
    <col min="42" max="42" width="20.5" style="27" bestFit="1" customWidth="1"/>
    <col min="43" max="43" width="20.83203125" style="27" bestFit="1" customWidth="1"/>
    <col min="44" max="44" width="31.83203125" style="27" bestFit="1" customWidth="1"/>
    <col min="45" max="45" width="37.6640625" style="27" customWidth="1"/>
    <col min="46" max="46" width="36.6640625" style="27" bestFit="1" customWidth="1"/>
    <col min="47" max="47" width="31.33203125" style="27" bestFit="1" customWidth="1"/>
    <col min="48" max="48" width="30.6640625" style="27" bestFit="1" customWidth="1"/>
    <col min="49" max="49" width="27" style="28" bestFit="1" customWidth="1"/>
    <col min="50" max="50" width="23.5" style="28" bestFit="1" customWidth="1"/>
    <col min="51" max="51" width="25" style="27" bestFit="1" customWidth="1"/>
    <col min="52" max="52" width="37.1640625" style="27" bestFit="1" customWidth="1"/>
    <col min="53" max="53" width="42.83203125" style="27" bestFit="1" customWidth="1"/>
    <col min="54" max="16384" width="10.83203125" style="27"/>
  </cols>
  <sheetData>
    <row r="1" spans="1:53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637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1069</v>
      </c>
      <c r="P1" s="9" t="s">
        <v>1069</v>
      </c>
      <c r="Q1" s="9" t="s">
        <v>1069</v>
      </c>
      <c r="R1" s="9" t="s">
        <v>1069</v>
      </c>
      <c r="S1" s="9" t="s">
        <v>1069</v>
      </c>
      <c r="T1" s="9" t="s">
        <v>1070</v>
      </c>
      <c r="U1" s="9" t="s">
        <v>286</v>
      </c>
      <c r="V1" s="10" t="s">
        <v>286</v>
      </c>
      <c r="W1" s="11" t="s">
        <v>658</v>
      </c>
      <c r="X1" s="11" t="s">
        <v>658</v>
      </c>
      <c r="Y1" s="11" t="s">
        <v>658</v>
      </c>
      <c r="Z1" s="11" t="s">
        <v>738</v>
      </c>
      <c r="AA1" s="11" t="s">
        <v>1281</v>
      </c>
      <c r="AB1" s="11" t="s">
        <v>195</v>
      </c>
      <c r="AC1" s="11" t="s">
        <v>196</v>
      </c>
      <c r="AD1" s="20" t="s">
        <v>197</v>
      </c>
      <c r="AE1" s="20" t="s">
        <v>992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195</v>
      </c>
      <c r="AN1" s="11" t="s">
        <v>611</v>
      </c>
      <c r="AO1" s="11" t="s">
        <v>611</v>
      </c>
      <c r="AP1" s="11" t="s">
        <v>611</v>
      </c>
      <c r="AQ1" s="11" t="s">
        <v>611</v>
      </c>
      <c r="AR1" s="11" t="s">
        <v>611</v>
      </c>
      <c r="AS1" s="11" t="s">
        <v>1146</v>
      </c>
      <c r="AT1" s="11" t="s">
        <v>611</v>
      </c>
      <c r="AU1" s="11" t="s">
        <v>988</v>
      </c>
      <c r="AV1" s="11" t="s">
        <v>611</v>
      </c>
      <c r="AW1" s="11" t="s">
        <v>984</v>
      </c>
      <c r="AX1" s="11" t="s">
        <v>611</v>
      </c>
      <c r="AY1" s="11" t="s">
        <v>993</v>
      </c>
      <c r="AZ1" s="11" t="s">
        <v>993</v>
      </c>
      <c r="BA1" s="11" t="s">
        <v>985</v>
      </c>
    </row>
    <row r="2" spans="1:53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642</v>
      </c>
      <c r="K2" s="7" t="s">
        <v>981</v>
      </c>
      <c r="L2" s="7" t="s">
        <v>982</v>
      </c>
      <c r="M2" s="7" t="s">
        <v>635</v>
      </c>
      <c r="N2" s="7" t="s">
        <v>636</v>
      </c>
      <c r="O2" s="22" t="s">
        <v>1132</v>
      </c>
      <c r="P2" s="8" t="s">
        <v>1138</v>
      </c>
      <c r="Q2" s="8" t="s">
        <v>1071</v>
      </c>
      <c r="R2" s="8" t="s">
        <v>1071</v>
      </c>
      <c r="S2" s="8" t="s">
        <v>1072</v>
      </c>
      <c r="T2" s="8" t="s">
        <v>1073</v>
      </c>
      <c r="U2" s="8" t="s">
        <v>638</v>
      </c>
      <c r="V2" s="12" t="s">
        <v>342</v>
      </c>
      <c r="W2" s="12" t="s">
        <v>668</v>
      </c>
      <c r="X2" s="12" t="s">
        <v>669</v>
      </c>
      <c r="Y2" s="17" t="s">
        <v>659</v>
      </c>
      <c r="Z2" s="12" t="s">
        <v>739</v>
      </c>
      <c r="AA2" s="12" t="s">
        <v>1282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161</v>
      </c>
      <c r="AI2" s="15" t="s">
        <v>162</v>
      </c>
      <c r="AJ2" s="14" t="s">
        <v>163</v>
      </c>
      <c r="AK2" s="13" t="s">
        <v>164</v>
      </c>
      <c r="AL2" s="14" t="s">
        <v>708</v>
      </c>
      <c r="AM2" s="16" t="s">
        <v>170</v>
      </c>
      <c r="AN2" s="14" t="s">
        <v>383</v>
      </c>
      <c r="AO2" s="16" t="s">
        <v>165</v>
      </c>
      <c r="AP2" s="14" t="s">
        <v>166</v>
      </c>
      <c r="AQ2" s="14" t="s">
        <v>167</v>
      </c>
      <c r="AR2" s="14" t="s">
        <v>168</v>
      </c>
      <c r="AS2" s="14" t="s">
        <v>1147</v>
      </c>
      <c r="AT2" s="14" t="s">
        <v>169</v>
      </c>
      <c r="AU2" s="14" t="s">
        <v>989</v>
      </c>
      <c r="AV2" s="14" t="s">
        <v>986</v>
      </c>
      <c r="AW2" s="14" t="s">
        <v>983</v>
      </c>
      <c r="AX2" s="14" t="s">
        <v>382</v>
      </c>
      <c r="AY2" s="14" t="s">
        <v>996</v>
      </c>
      <c r="AZ2" s="16" t="s">
        <v>997</v>
      </c>
      <c r="BA2" s="16" t="s">
        <v>987</v>
      </c>
    </row>
    <row r="3" spans="1:53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639</v>
      </c>
      <c r="K3" s="1" t="s">
        <v>964</v>
      </c>
      <c r="L3" s="1" t="s">
        <v>965</v>
      </c>
      <c r="M3" s="1" t="s">
        <v>632</v>
      </c>
      <c r="N3" s="1" t="s">
        <v>633</v>
      </c>
      <c r="O3" s="23" t="s">
        <v>1131</v>
      </c>
      <c r="P3" s="2" t="s">
        <v>1074</v>
      </c>
      <c r="Q3" s="2" t="s">
        <v>1075</v>
      </c>
      <c r="R3" s="21" t="s">
        <v>1076</v>
      </c>
      <c r="S3" s="21" t="s">
        <v>1077</v>
      </c>
      <c r="T3" s="2" t="s">
        <v>1067</v>
      </c>
      <c r="U3" s="2" t="s">
        <v>634</v>
      </c>
      <c r="V3" s="3" t="s">
        <v>340</v>
      </c>
      <c r="W3" s="3" t="s">
        <v>734</v>
      </c>
      <c r="X3" s="3" t="s">
        <v>735</v>
      </c>
      <c r="Y3" s="3" t="s">
        <v>736</v>
      </c>
      <c r="Z3" s="3" t="s">
        <v>737</v>
      </c>
      <c r="AA3" s="3" t="s">
        <v>1280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4" t="s">
        <v>13</v>
      </c>
      <c r="AI3" s="4" t="s">
        <v>14</v>
      </c>
      <c r="AJ3" s="4" t="s">
        <v>15</v>
      </c>
      <c r="AK3" s="4" t="s">
        <v>16</v>
      </c>
      <c r="AL3" s="4" t="s">
        <v>17</v>
      </c>
      <c r="AM3" s="5" t="s">
        <v>24</v>
      </c>
      <c r="AN3" s="4" t="s">
        <v>18</v>
      </c>
      <c r="AO3" s="5" t="s">
        <v>19</v>
      </c>
      <c r="AP3" s="4" t="s">
        <v>20</v>
      </c>
      <c r="AQ3" s="4" t="s">
        <v>21</v>
      </c>
      <c r="AR3" s="4" t="s">
        <v>22</v>
      </c>
      <c r="AS3" s="4" t="s">
        <v>1145</v>
      </c>
      <c r="AT3" s="4" t="s">
        <v>23</v>
      </c>
      <c r="AU3" s="4" t="s">
        <v>990</v>
      </c>
      <c r="AV3" s="4" t="s">
        <v>484</v>
      </c>
      <c r="AW3" s="4" t="s">
        <v>380</v>
      </c>
      <c r="AX3" s="4" t="s">
        <v>381</v>
      </c>
      <c r="AY3" s="4" t="s">
        <v>995</v>
      </c>
      <c r="AZ3" s="4" t="s">
        <v>994</v>
      </c>
      <c r="BA3" s="5" t="s">
        <v>420</v>
      </c>
    </row>
    <row r="4" spans="1:53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650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7"/>
      <c r="AI4" s="27" t="str">
        <f t="shared" ref="AI4:AI33" si="0">IF(ISBLANK(AH4),  "", _xlfn.CONCAT("haas/entity/sensor/", LOWER(C4), "/", E4, "/config"))</f>
        <v/>
      </c>
      <c r="AJ4" s="27" t="str">
        <f t="shared" ref="AJ4:AJ35" si="1">IF(ISBLANK(AH4),  "", _xlfn.CONCAT(LOWER(C4), "/", E4))</f>
        <v/>
      </c>
      <c r="AK4" s="27"/>
      <c r="AL4" s="27"/>
      <c r="AM4" s="18"/>
      <c r="AN4" s="27" t="s">
        <v>435</v>
      </c>
      <c r="AO4" s="28">
        <v>3.15</v>
      </c>
      <c r="AP4" s="27" t="s">
        <v>411</v>
      </c>
      <c r="AQ4" s="27" t="s">
        <v>36</v>
      </c>
      <c r="AR4" s="27" t="s">
        <v>37</v>
      </c>
      <c r="AS4" s="27"/>
      <c r="AT4" s="27" t="s">
        <v>38</v>
      </c>
      <c r="AU4" s="27"/>
      <c r="AV4" s="27"/>
      <c r="AW4" s="27"/>
      <c r="AX4" s="27"/>
      <c r="AY4" s="27"/>
      <c r="AZ4" s="27"/>
      <c r="BA4" s="27" t="str">
        <f t="shared" ref="BA4:BA35" si="2">IF(AND(ISBLANK(AW4), ISBLANK(AX4)), "", _xlfn.CONCAT("[", IF(ISBLANK(AW4), "", _xlfn.CONCAT("[""mac"", """, AW4, """]")), IF(ISBLANK(AX4), "", _xlfn.CONCAT(", [""ip"", """, AX4, """]")), "]"))</f>
        <v/>
      </c>
    </row>
    <row r="5" spans="1:53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7" t="s">
        <v>91</v>
      </c>
      <c r="AI5" s="27" t="str">
        <f t="shared" si="0"/>
        <v>haas/entity/sensor/weewx/compensation_sensor_roof_temperature/config</v>
      </c>
      <c r="AJ5" s="27" t="str">
        <f t="shared" si="1"/>
        <v>weewx/compensation_sensor_roof_temperature</v>
      </c>
      <c r="AK5" s="27" t="s">
        <v>318</v>
      </c>
      <c r="AL5" s="27">
        <v>1</v>
      </c>
      <c r="AM5" s="18"/>
      <c r="AN5" s="27" t="s">
        <v>435</v>
      </c>
      <c r="AO5" s="28">
        <v>3.15</v>
      </c>
      <c r="AP5" s="27" t="s">
        <v>411</v>
      </c>
      <c r="AQ5" s="27" t="s">
        <v>36</v>
      </c>
      <c r="AR5" s="27" t="s">
        <v>37</v>
      </c>
      <c r="AT5" s="27" t="s">
        <v>38</v>
      </c>
      <c r="AW5" s="27"/>
      <c r="AX5" s="27"/>
      <c r="BA5" s="27" t="str">
        <f t="shared" si="2"/>
        <v/>
      </c>
    </row>
    <row r="6" spans="1:53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853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1051</v>
      </c>
      <c r="T6" s="27"/>
      <c r="V6" s="28"/>
      <c r="W6" s="28"/>
      <c r="X6" s="28"/>
      <c r="Y6" s="28"/>
      <c r="AE6" s="27" t="s">
        <v>354</v>
      </c>
      <c r="AG6" s="28"/>
      <c r="AI6" s="27" t="str">
        <f t="shared" si="0"/>
        <v/>
      </c>
      <c r="AJ6" s="27" t="str">
        <f t="shared" si="1"/>
        <v/>
      </c>
      <c r="AL6" s="27"/>
      <c r="AM6" s="19"/>
      <c r="AN6" s="27" t="str">
        <f>LOWER(_xlfn.CONCAT(Table2[[#This Row],[device_manufacturer]], "-",Table2[[#This Row],[device_suggested_area]]))</f>
        <v>netatmo-ada</v>
      </c>
      <c r="AO6" s="28" t="s">
        <v>565</v>
      </c>
      <c r="AP6" s="27" t="s">
        <v>567</v>
      </c>
      <c r="AQ6" s="27" t="s">
        <v>563</v>
      </c>
      <c r="AR6" s="27" t="s">
        <v>128</v>
      </c>
      <c r="AT6" s="27" t="s">
        <v>130</v>
      </c>
      <c r="AW6" s="27"/>
      <c r="AX6" s="27"/>
      <c r="BA6" s="27" t="str">
        <f t="shared" si="2"/>
        <v/>
      </c>
    </row>
    <row r="7" spans="1:53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854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I7" s="27" t="str">
        <f t="shared" si="0"/>
        <v/>
      </c>
      <c r="AJ7" s="27" t="str">
        <f t="shared" si="1"/>
        <v/>
      </c>
      <c r="AL7" s="27"/>
      <c r="AM7" s="19"/>
      <c r="AN7" s="27" t="str">
        <f>LOWER(_xlfn.CONCAT(Table2[[#This Row],[device_manufacturer]], "-",Table2[[#This Row],[device_suggested_area]]))</f>
        <v>netatmo-ada</v>
      </c>
      <c r="AO7" s="28" t="s">
        <v>565</v>
      </c>
      <c r="AP7" s="27" t="s">
        <v>567</v>
      </c>
      <c r="AQ7" s="27" t="s">
        <v>563</v>
      </c>
      <c r="AR7" s="27" t="s">
        <v>128</v>
      </c>
      <c r="AT7" s="27" t="s">
        <v>130</v>
      </c>
      <c r="AV7" s="27" t="s">
        <v>492</v>
      </c>
      <c r="AW7" s="34" t="s">
        <v>573</v>
      </c>
      <c r="AX7" s="27"/>
      <c r="BA7" s="27" t="str">
        <f t="shared" si="2"/>
        <v>[["mac", "70:ee:50:25:7f:50"]]</v>
      </c>
    </row>
    <row r="8" spans="1:53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855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1051</v>
      </c>
      <c r="T8" s="27"/>
      <c r="V8" s="28"/>
      <c r="W8" s="28"/>
      <c r="X8" s="28"/>
      <c r="Y8" s="28"/>
      <c r="AE8" s="27" t="s">
        <v>354</v>
      </c>
      <c r="AG8" s="28"/>
      <c r="AI8" s="27" t="str">
        <f t="shared" si="0"/>
        <v/>
      </c>
      <c r="AJ8" s="27" t="str">
        <f t="shared" si="1"/>
        <v/>
      </c>
      <c r="AL8" s="27"/>
      <c r="AM8" s="19"/>
      <c r="AN8" s="27" t="str">
        <f>LOWER(_xlfn.CONCAT(Table2[[#This Row],[device_manufacturer]], "-",Table2[[#This Row],[device_suggested_area]]))</f>
        <v>netatmo-edwin</v>
      </c>
      <c r="AO8" s="28" t="s">
        <v>565</v>
      </c>
      <c r="AP8" s="27" t="s">
        <v>567</v>
      </c>
      <c r="AQ8" s="27" t="s">
        <v>563</v>
      </c>
      <c r="AR8" s="27" t="s">
        <v>128</v>
      </c>
      <c r="AT8" s="27" t="s">
        <v>127</v>
      </c>
      <c r="AW8" s="27"/>
      <c r="AX8" s="27"/>
      <c r="BA8" s="27" t="str">
        <f t="shared" si="2"/>
        <v/>
      </c>
    </row>
    <row r="9" spans="1:53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856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I9" s="27" t="str">
        <f t="shared" si="0"/>
        <v/>
      </c>
      <c r="AJ9" s="27" t="str">
        <f t="shared" si="1"/>
        <v/>
      </c>
      <c r="AL9" s="27"/>
      <c r="AM9" s="19"/>
      <c r="AN9" s="27" t="str">
        <f>LOWER(_xlfn.CONCAT(Table2[[#This Row],[device_manufacturer]], "-",Table2[[#This Row],[device_suggested_area]]))</f>
        <v>netatmo-edwin</v>
      </c>
      <c r="AO9" s="28" t="s">
        <v>565</v>
      </c>
      <c r="AP9" s="27" t="s">
        <v>567</v>
      </c>
      <c r="AQ9" s="27" t="s">
        <v>563</v>
      </c>
      <c r="AR9" s="27" t="s">
        <v>128</v>
      </c>
      <c r="AT9" s="27" t="s">
        <v>127</v>
      </c>
      <c r="AV9" s="27" t="s">
        <v>492</v>
      </c>
      <c r="AW9" s="27" t="s">
        <v>572</v>
      </c>
      <c r="AX9" s="27"/>
      <c r="BA9" s="27" t="str">
        <f t="shared" si="2"/>
        <v>[["mac", "70:ee:50:25:93:90"]]</v>
      </c>
    </row>
    <row r="10" spans="1:53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857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I10" s="27" t="str">
        <f t="shared" si="0"/>
        <v/>
      </c>
      <c r="AJ10" s="27" t="str">
        <f t="shared" si="1"/>
        <v/>
      </c>
      <c r="AL10" s="27"/>
      <c r="AM10" s="19"/>
      <c r="AN10" s="27" t="s">
        <v>646</v>
      </c>
      <c r="AO10" s="28" t="s">
        <v>566</v>
      </c>
      <c r="AP10" s="27" t="s">
        <v>567</v>
      </c>
      <c r="AQ10" s="27" t="s">
        <v>564</v>
      </c>
      <c r="AR10" s="27" t="s">
        <v>128</v>
      </c>
      <c r="AT10" s="27" t="str">
        <f t="shared" ref="AT10:AT25" si="3">G10</f>
        <v>Lounge</v>
      </c>
      <c r="AW10" s="27"/>
      <c r="AX10" s="27"/>
      <c r="BA10" s="27" t="str">
        <f t="shared" si="2"/>
        <v/>
      </c>
    </row>
    <row r="11" spans="1:53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858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I11" s="27" t="str">
        <f t="shared" si="0"/>
        <v/>
      </c>
      <c r="AJ11" s="27" t="str">
        <f t="shared" si="1"/>
        <v/>
      </c>
      <c r="AL11" s="27"/>
      <c r="AM11" s="19"/>
      <c r="AN11" s="27" t="s">
        <v>646</v>
      </c>
      <c r="AO11" s="28" t="s">
        <v>566</v>
      </c>
      <c r="AP11" s="27" t="s">
        <v>567</v>
      </c>
      <c r="AQ11" s="27" t="s">
        <v>564</v>
      </c>
      <c r="AR11" s="27" t="s">
        <v>128</v>
      </c>
      <c r="AT11" s="27" t="str">
        <f t="shared" si="3"/>
        <v>Lounge</v>
      </c>
      <c r="AW11" s="27"/>
      <c r="AX11" s="27"/>
      <c r="BA11" s="27" t="str">
        <f t="shared" si="2"/>
        <v/>
      </c>
    </row>
    <row r="12" spans="1:53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859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I12" s="27" t="str">
        <f t="shared" si="0"/>
        <v/>
      </c>
      <c r="AJ12" s="27" t="str">
        <f t="shared" si="1"/>
        <v/>
      </c>
      <c r="AL12" s="27"/>
      <c r="AM12" s="19"/>
      <c r="AN12" s="27" t="str">
        <f>LOWER(_xlfn.CONCAT(Table2[[#This Row],[device_manufacturer]], "-",Table2[[#This Row],[device_suggested_area]]))</f>
        <v>netatmo-parents</v>
      </c>
      <c r="AO12" s="28" t="s">
        <v>565</v>
      </c>
      <c r="AP12" s="27" t="s">
        <v>567</v>
      </c>
      <c r="AQ12" s="27" t="s">
        <v>563</v>
      </c>
      <c r="AR12" s="27" t="s">
        <v>128</v>
      </c>
      <c r="AT12" s="27" t="str">
        <f t="shared" si="3"/>
        <v>Parents</v>
      </c>
      <c r="AW12" s="27"/>
      <c r="AX12" s="27"/>
      <c r="BA12" s="27" t="str">
        <f t="shared" si="2"/>
        <v/>
      </c>
    </row>
    <row r="13" spans="1:53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860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I13" s="27" t="str">
        <f t="shared" si="0"/>
        <v/>
      </c>
      <c r="AJ13" s="27" t="str">
        <f t="shared" si="1"/>
        <v/>
      </c>
      <c r="AL13" s="27"/>
      <c r="AM13" s="19"/>
      <c r="AN13" s="27" t="str">
        <f>LOWER(_xlfn.CONCAT(Table2[[#This Row],[device_manufacturer]], "-",Table2[[#This Row],[device_suggested_area]]))</f>
        <v>netatmo-parents</v>
      </c>
      <c r="AO13" s="28" t="s">
        <v>565</v>
      </c>
      <c r="AP13" s="27" t="s">
        <v>567</v>
      </c>
      <c r="AQ13" s="27" t="s">
        <v>563</v>
      </c>
      <c r="AR13" s="27" t="s">
        <v>128</v>
      </c>
      <c r="AT13" s="27" t="str">
        <f t="shared" si="3"/>
        <v>Parents</v>
      </c>
      <c r="AV13" s="27" t="s">
        <v>492</v>
      </c>
      <c r="AW13" s="27" t="s">
        <v>568</v>
      </c>
      <c r="AX13" s="27"/>
      <c r="BA13" s="27" t="str">
        <f t="shared" si="2"/>
        <v>[["mac", "70:ee:50:25:9c:68"]]</v>
      </c>
    </row>
    <row r="14" spans="1:53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812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I14" s="27" t="str">
        <f t="shared" si="0"/>
        <v/>
      </c>
      <c r="AJ14" s="27" t="str">
        <f t="shared" si="1"/>
        <v/>
      </c>
      <c r="AL14" s="27"/>
      <c r="AM14" s="19"/>
      <c r="AN14" s="27" t="str">
        <f>LOWER(_xlfn.CONCAT(Table2[[#This Row],[device_manufacturer]], "-",Table2[[#This Row],[device_suggested_area]]))</f>
        <v>netatmo-office</v>
      </c>
      <c r="AO14" s="28" t="s">
        <v>566</v>
      </c>
      <c r="AP14" s="27" t="s">
        <v>567</v>
      </c>
      <c r="AQ14" s="27" t="s">
        <v>564</v>
      </c>
      <c r="AR14" s="27" t="s">
        <v>128</v>
      </c>
      <c r="AT14" s="27" t="str">
        <f t="shared" si="3"/>
        <v>Office</v>
      </c>
      <c r="AW14" s="27"/>
      <c r="AX14" s="27"/>
      <c r="BA14" s="27" t="str">
        <f t="shared" si="2"/>
        <v/>
      </c>
    </row>
    <row r="15" spans="1:53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813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I15" s="27" t="str">
        <f t="shared" si="0"/>
        <v/>
      </c>
      <c r="AJ15" s="27" t="str">
        <f t="shared" si="1"/>
        <v/>
      </c>
      <c r="AL15" s="27"/>
      <c r="AM15" s="19"/>
      <c r="AN15" s="27" t="str">
        <f>LOWER(_xlfn.CONCAT(Table2[[#This Row],[device_manufacturer]], "-",Table2[[#This Row],[device_suggested_area]]))</f>
        <v>netatmo-office</v>
      </c>
      <c r="AO15" s="28" t="s">
        <v>566</v>
      </c>
      <c r="AP15" s="27" t="s">
        <v>567</v>
      </c>
      <c r="AQ15" s="27" t="s">
        <v>564</v>
      </c>
      <c r="AR15" s="27" t="s">
        <v>128</v>
      </c>
      <c r="AT15" s="27" t="str">
        <f t="shared" si="3"/>
        <v>Office</v>
      </c>
      <c r="AV15" s="27" t="s">
        <v>492</v>
      </c>
      <c r="AW15" s="27" t="s">
        <v>569</v>
      </c>
      <c r="AX15" s="27"/>
      <c r="BA15" s="27" t="str">
        <f t="shared" si="2"/>
        <v>[["mac", "70:ee:50:2b:6a:2c"]]</v>
      </c>
    </row>
    <row r="16" spans="1:53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814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I16" s="27" t="str">
        <f t="shared" si="0"/>
        <v/>
      </c>
      <c r="AJ16" s="27" t="str">
        <f t="shared" si="1"/>
        <v/>
      </c>
      <c r="AL16" s="27"/>
      <c r="AM16" s="19"/>
      <c r="AN16" s="27" t="str">
        <f>LOWER(_xlfn.CONCAT(Table2[[#This Row],[device_manufacturer]], "-",Table2[[#This Row],[device_suggested_area]]))</f>
        <v>netatmo-kitchen</v>
      </c>
      <c r="AO16" s="28" t="s">
        <v>566</v>
      </c>
      <c r="AP16" s="27" t="s">
        <v>567</v>
      </c>
      <c r="AQ16" s="27" t="s">
        <v>564</v>
      </c>
      <c r="AR16" s="27" t="s">
        <v>128</v>
      </c>
      <c r="AT16" s="27" t="str">
        <f t="shared" si="3"/>
        <v>Kitchen</v>
      </c>
      <c r="AW16" s="27"/>
      <c r="AX16" s="27"/>
      <c r="BA16" s="27" t="str">
        <f t="shared" si="2"/>
        <v/>
      </c>
    </row>
    <row r="17" spans="1:53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815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I17" s="27" t="str">
        <f t="shared" si="0"/>
        <v/>
      </c>
      <c r="AJ17" s="27" t="str">
        <f t="shared" si="1"/>
        <v/>
      </c>
      <c r="AL17" s="27"/>
      <c r="AM17" s="19"/>
      <c r="AN17" s="27" t="str">
        <f>LOWER(_xlfn.CONCAT(Table2[[#This Row],[device_manufacturer]], "-",Table2[[#This Row],[device_suggested_area]]))</f>
        <v>netatmo-kitchen</v>
      </c>
      <c r="AO17" s="28" t="s">
        <v>566</v>
      </c>
      <c r="AP17" s="27" t="s">
        <v>567</v>
      </c>
      <c r="AQ17" s="27" t="s">
        <v>564</v>
      </c>
      <c r="AR17" s="27" t="s">
        <v>128</v>
      </c>
      <c r="AT17" s="27" t="str">
        <f t="shared" si="3"/>
        <v>Kitchen</v>
      </c>
      <c r="AV17" s="27" t="s">
        <v>492</v>
      </c>
      <c r="AW17" s="27" t="s">
        <v>571</v>
      </c>
      <c r="AX17" s="27"/>
      <c r="BA17" s="27" t="str">
        <f t="shared" si="2"/>
        <v>[["mac", "70:ee:50:2c:8d:28"]]</v>
      </c>
    </row>
    <row r="18" spans="1:53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816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I18" s="27" t="str">
        <f t="shared" si="0"/>
        <v/>
      </c>
      <c r="AJ18" s="27" t="str">
        <f t="shared" si="1"/>
        <v/>
      </c>
      <c r="AL18" s="27"/>
      <c r="AM18" s="19"/>
      <c r="AN18" s="27" t="s">
        <v>647</v>
      </c>
      <c r="AO18" s="28" t="s">
        <v>566</v>
      </c>
      <c r="AP18" s="27" t="s">
        <v>567</v>
      </c>
      <c r="AQ18" s="27" t="s">
        <v>564</v>
      </c>
      <c r="AR18" s="27" t="s">
        <v>128</v>
      </c>
      <c r="AT18" s="27" t="str">
        <f t="shared" si="3"/>
        <v>Pantry</v>
      </c>
      <c r="AW18" s="27"/>
      <c r="AX18" s="27"/>
      <c r="BA18" s="27" t="str">
        <f t="shared" si="2"/>
        <v/>
      </c>
    </row>
    <row r="19" spans="1:53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817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I19" s="27" t="str">
        <f t="shared" si="0"/>
        <v/>
      </c>
      <c r="AJ19" s="27" t="str">
        <f t="shared" si="1"/>
        <v/>
      </c>
      <c r="AL19" s="27"/>
      <c r="AM19" s="19"/>
      <c r="AN19" s="27" t="s">
        <v>647</v>
      </c>
      <c r="AO19" s="28" t="s">
        <v>566</v>
      </c>
      <c r="AP19" s="27" t="s">
        <v>567</v>
      </c>
      <c r="AQ19" s="27" t="s">
        <v>564</v>
      </c>
      <c r="AR19" s="27" t="s">
        <v>128</v>
      </c>
      <c r="AT19" s="27" t="str">
        <f t="shared" si="3"/>
        <v>Pantry</v>
      </c>
      <c r="AW19" s="27"/>
      <c r="AX19" s="27"/>
      <c r="BA19" s="27" t="str">
        <f t="shared" si="2"/>
        <v/>
      </c>
    </row>
    <row r="20" spans="1:53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818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I20" s="27" t="str">
        <f t="shared" si="0"/>
        <v/>
      </c>
      <c r="AJ20" s="27" t="str">
        <f t="shared" si="1"/>
        <v/>
      </c>
      <c r="AL20" s="27"/>
      <c r="AM20" s="19"/>
      <c r="AN20" s="27" t="s">
        <v>648</v>
      </c>
      <c r="AO20" s="28" t="s">
        <v>566</v>
      </c>
      <c r="AP20" s="27" t="s">
        <v>567</v>
      </c>
      <c r="AQ20" s="27" t="s">
        <v>564</v>
      </c>
      <c r="AR20" s="27" t="s">
        <v>128</v>
      </c>
      <c r="AT20" s="27" t="str">
        <f t="shared" si="3"/>
        <v>Dining</v>
      </c>
      <c r="AW20" s="27"/>
      <c r="AX20" s="27"/>
      <c r="BA20" s="27" t="str">
        <f t="shared" si="2"/>
        <v/>
      </c>
    </row>
    <row r="21" spans="1:53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819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I21" s="27" t="str">
        <f t="shared" si="0"/>
        <v/>
      </c>
      <c r="AJ21" s="27" t="str">
        <f t="shared" si="1"/>
        <v/>
      </c>
      <c r="AL21" s="27"/>
      <c r="AM21" s="19"/>
      <c r="AN21" s="27" t="s">
        <v>648</v>
      </c>
      <c r="AO21" s="28" t="s">
        <v>566</v>
      </c>
      <c r="AP21" s="27" t="s">
        <v>567</v>
      </c>
      <c r="AQ21" s="27" t="s">
        <v>564</v>
      </c>
      <c r="AR21" s="27" t="s">
        <v>128</v>
      </c>
      <c r="AT21" s="27" t="str">
        <f t="shared" si="3"/>
        <v>Dining</v>
      </c>
      <c r="AW21" s="27"/>
      <c r="AX21" s="27"/>
      <c r="BA21" s="27" t="str">
        <f t="shared" si="2"/>
        <v/>
      </c>
    </row>
    <row r="22" spans="1:53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820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I22" s="27" t="str">
        <f t="shared" si="0"/>
        <v/>
      </c>
      <c r="AJ22" s="27" t="str">
        <f t="shared" si="1"/>
        <v/>
      </c>
      <c r="AL22" s="27"/>
      <c r="AM22" s="19"/>
      <c r="AN22" s="27" t="str">
        <f>LOWER(_xlfn.CONCAT(Table2[[#This Row],[device_manufacturer]], "-",Table2[[#This Row],[device_suggested_area]]))</f>
        <v>netatmo-laundry</v>
      </c>
      <c r="AO22" s="28" t="s">
        <v>565</v>
      </c>
      <c r="AP22" s="27" t="s">
        <v>567</v>
      </c>
      <c r="AQ22" s="27" t="s">
        <v>563</v>
      </c>
      <c r="AR22" s="27" t="s">
        <v>128</v>
      </c>
      <c r="AT22" s="27" t="str">
        <f t="shared" si="3"/>
        <v>Laundry</v>
      </c>
      <c r="AW22" s="27"/>
      <c r="AX22" s="27"/>
      <c r="BA22" s="27" t="str">
        <f t="shared" si="2"/>
        <v/>
      </c>
    </row>
    <row r="23" spans="1:53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821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I23" s="27" t="str">
        <f t="shared" si="0"/>
        <v/>
      </c>
      <c r="AJ23" s="27" t="str">
        <f t="shared" si="1"/>
        <v/>
      </c>
      <c r="AL23" s="27"/>
      <c r="AM23" s="19"/>
      <c r="AN23" s="27" t="str">
        <f>LOWER(_xlfn.CONCAT(Table2[[#This Row],[device_manufacturer]], "-",Table2[[#This Row],[device_suggested_area]]))</f>
        <v>netatmo-laundry</v>
      </c>
      <c r="AO23" s="28" t="s">
        <v>565</v>
      </c>
      <c r="AP23" s="27" t="s">
        <v>567</v>
      </c>
      <c r="AQ23" s="27" t="s">
        <v>563</v>
      </c>
      <c r="AR23" s="27" t="s">
        <v>128</v>
      </c>
      <c r="AT23" s="27" t="str">
        <f t="shared" si="3"/>
        <v>Laundry</v>
      </c>
      <c r="AV23" s="27" t="s">
        <v>492</v>
      </c>
      <c r="AW23" s="34" t="s">
        <v>570</v>
      </c>
      <c r="AX23" s="27"/>
      <c r="BA23" s="27" t="str">
        <f t="shared" si="2"/>
        <v>[["mac", "70:ee:50:25:9d:90"]]</v>
      </c>
    </row>
    <row r="24" spans="1:53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822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I24" s="27" t="str">
        <f t="shared" si="0"/>
        <v/>
      </c>
      <c r="AJ24" s="27" t="str">
        <f t="shared" si="1"/>
        <v/>
      </c>
      <c r="AL24" s="27"/>
      <c r="AM24" s="19"/>
      <c r="AN24" s="27" t="s">
        <v>649</v>
      </c>
      <c r="AO24" s="28" t="s">
        <v>566</v>
      </c>
      <c r="AP24" s="27" t="s">
        <v>567</v>
      </c>
      <c r="AQ24" s="27" t="s">
        <v>564</v>
      </c>
      <c r="AR24" s="27" t="s">
        <v>128</v>
      </c>
      <c r="AT24" s="27" t="str">
        <f t="shared" si="3"/>
        <v>Basement</v>
      </c>
      <c r="AW24" s="27"/>
      <c r="AX24" s="27"/>
      <c r="BA24" s="27" t="str">
        <f t="shared" si="2"/>
        <v/>
      </c>
    </row>
    <row r="25" spans="1:53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823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I25" s="27" t="str">
        <f t="shared" si="0"/>
        <v/>
      </c>
      <c r="AJ25" s="27" t="str">
        <f t="shared" si="1"/>
        <v/>
      </c>
      <c r="AL25" s="27"/>
      <c r="AM25" s="19"/>
      <c r="AN25" s="27" t="s">
        <v>649</v>
      </c>
      <c r="AO25" s="28" t="s">
        <v>566</v>
      </c>
      <c r="AP25" s="27" t="s">
        <v>567</v>
      </c>
      <c r="AQ25" s="27" t="s">
        <v>564</v>
      </c>
      <c r="AR25" s="27" t="s">
        <v>128</v>
      </c>
      <c r="AT25" s="27" t="str">
        <f t="shared" si="3"/>
        <v>Basement</v>
      </c>
      <c r="AW25" s="27"/>
      <c r="AX25" s="27"/>
      <c r="BA25" s="27" t="str">
        <f t="shared" si="2"/>
        <v/>
      </c>
    </row>
    <row r="26" spans="1:53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651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I26" s="27" t="str">
        <f t="shared" si="0"/>
        <v/>
      </c>
      <c r="AJ26" s="27" t="str">
        <f t="shared" si="1"/>
        <v/>
      </c>
      <c r="AL26" s="27"/>
      <c r="AM26" s="18"/>
      <c r="AN26" s="27" t="s">
        <v>435</v>
      </c>
      <c r="AO26" s="28">
        <v>3.15</v>
      </c>
      <c r="AP26" s="27" t="s">
        <v>411</v>
      </c>
      <c r="AQ26" s="27" t="s">
        <v>36</v>
      </c>
      <c r="AR26" s="27" t="s">
        <v>37</v>
      </c>
      <c r="AT26" s="27" t="s">
        <v>28</v>
      </c>
      <c r="AW26" s="27"/>
      <c r="AX26" s="27"/>
      <c r="BA26" s="27" t="str">
        <f t="shared" si="2"/>
        <v/>
      </c>
    </row>
    <row r="27" spans="1:53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7" t="s">
        <v>176</v>
      </c>
      <c r="AI27" s="27" t="str">
        <f t="shared" si="0"/>
        <v>haas/entity/sensor/weewx/compensation_sensor_rack_temperature/config</v>
      </c>
      <c r="AJ27" s="27" t="str">
        <f t="shared" si="1"/>
        <v>weewx/compensation_sensor_rack_temperature</v>
      </c>
      <c r="AK27" s="27" t="s">
        <v>318</v>
      </c>
      <c r="AL27" s="27">
        <v>1</v>
      </c>
      <c r="AM27" s="18"/>
      <c r="AN27" s="27" t="s">
        <v>435</v>
      </c>
      <c r="AO27" s="28">
        <v>3.15</v>
      </c>
      <c r="AP27" s="27" t="s">
        <v>411</v>
      </c>
      <c r="AQ27" s="27" t="s">
        <v>36</v>
      </c>
      <c r="AR27" s="27" t="s">
        <v>37</v>
      </c>
      <c r="AT27" s="27" t="s">
        <v>28</v>
      </c>
      <c r="AW27" s="27"/>
      <c r="AX27" s="27"/>
      <c r="BA27" s="27" t="str">
        <f t="shared" si="2"/>
        <v/>
      </c>
    </row>
    <row r="28" spans="1:53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7" t="s">
        <v>93</v>
      </c>
      <c r="AI28" s="27" t="str">
        <f t="shared" si="0"/>
        <v>haas/entity/sensor/weewx/compensation_sensor_roof_apparent_temperature/config</v>
      </c>
      <c r="AJ28" s="27" t="str">
        <f t="shared" si="1"/>
        <v>weewx/compensation_sensor_roof_apparent_temperature</v>
      </c>
      <c r="AK28" s="27" t="s">
        <v>318</v>
      </c>
      <c r="AL28" s="27">
        <v>1</v>
      </c>
      <c r="AM28" s="18"/>
      <c r="AN28" s="27" t="s">
        <v>435</v>
      </c>
      <c r="AO28" s="28">
        <v>3.15</v>
      </c>
      <c r="AP28" s="27" t="s">
        <v>411</v>
      </c>
      <c r="AQ28" s="27" t="s">
        <v>36</v>
      </c>
      <c r="AR28" s="27" t="s">
        <v>37</v>
      </c>
      <c r="AT28" s="27" t="s">
        <v>38</v>
      </c>
      <c r="AW28" s="27"/>
      <c r="AX28" s="27"/>
      <c r="BA28" s="27" t="str">
        <f t="shared" si="2"/>
        <v/>
      </c>
    </row>
    <row r="29" spans="1:53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7" t="s">
        <v>95</v>
      </c>
      <c r="AI29" s="27" t="str">
        <f t="shared" si="0"/>
        <v>haas/entity/sensor/weewx/compensation_sensor_roof_dew_point/config</v>
      </c>
      <c r="AJ29" s="27" t="str">
        <f t="shared" si="1"/>
        <v>weewx/compensation_sensor_roof_dew_point</v>
      </c>
      <c r="AK29" s="27" t="s">
        <v>318</v>
      </c>
      <c r="AL29" s="27">
        <v>1</v>
      </c>
      <c r="AM29" s="18"/>
      <c r="AN29" s="27" t="s">
        <v>435</v>
      </c>
      <c r="AO29" s="28">
        <v>3.15</v>
      </c>
      <c r="AP29" s="27" t="s">
        <v>411</v>
      </c>
      <c r="AQ29" s="27" t="s">
        <v>36</v>
      </c>
      <c r="AR29" s="27" t="s">
        <v>37</v>
      </c>
      <c r="AT29" s="27" t="s">
        <v>38</v>
      </c>
      <c r="AW29" s="27"/>
      <c r="AX29" s="27"/>
      <c r="BA29" s="27" t="str">
        <f t="shared" si="2"/>
        <v/>
      </c>
    </row>
    <row r="30" spans="1:53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7" t="s">
        <v>97</v>
      </c>
      <c r="AI30" s="27" t="str">
        <f t="shared" si="0"/>
        <v>haas/entity/sensor/weewx/compensation_sensor_roof_heat_index/config</v>
      </c>
      <c r="AJ30" s="27" t="str">
        <f t="shared" si="1"/>
        <v>weewx/compensation_sensor_roof_heat_index</v>
      </c>
      <c r="AK30" s="27" t="s">
        <v>318</v>
      </c>
      <c r="AL30" s="27">
        <v>1</v>
      </c>
      <c r="AM30" s="18"/>
      <c r="AN30" s="27" t="s">
        <v>435</v>
      </c>
      <c r="AO30" s="28">
        <v>3.15</v>
      </c>
      <c r="AP30" s="27" t="s">
        <v>411</v>
      </c>
      <c r="AQ30" s="27" t="s">
        <v>36</v>
      </c>
      <c r="AR30" s="27" t="s">
        <v>37</v>
      </c>
      <c r="AT30" s="27" t="s">
        <v>38</v>
      </c>
      <c r="AW30" s="27"/>
      <c r="AX30" s="27"/>
      <c r="BA30" s="27" t="str">
        <f t="shared" si="2"/>
        <v/>
      </c>
    </row>
    <row r="31" spans="1:53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7" t="s">
        <v>99</v>
      </c>
      <c r="AI31" s="27" t="str">
        <f t="shared" si="0"/>
        <v>haas/entity/sensor/weewx/compensation_sensor_roof_humidity_index/config</v>
      </c>
      <c r="AJ31" s="27" t="str">
        <f t="shared" si="1"/>
        <v>weewx/compensation_sensor_roof_humidity_index</v>
      </c>
      <c r="AK31" s="27" t="s">
        <v>318</v>
      </c>
      <c r="AL31" s="27">
        <v>1</v>
      </c>
      <c r="AM31" s="18"/>
      <c r="AN31" s="27" t="s">
        <v>435</v>
      </c>
      <c r="AO31" s="28">
        <v>3.15</v>
      </c>
      <c r="AP31" s="27" t="s">
        <v>411</v>
      </c>
      <c r="AQ31" s="27" t="s">
        <v>36</v>
      </c>
      <c r="AR31" s="27" t="s">
        <v>37</v>
      </c>
      <c r="AT31" s="27" t="s">
        <v>38</v>
      </c>
      <c r="AW31" s="27"/>
      <c r="AX31" s="27"/>
      <c r="BA31" s="27" t="str">
        <f t="shared" si="2"/>
        <v/>
      </c>
    </row>
    <row r="32" spans="1:53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7" t="s">
        <v>101</v>
      </c>
      <c r="AI32" s="27" t="str">
        <f t="shared" si="0"/>
        <v>haas/entity/sensor/weewx/compensation_sensor_rack_dew_point/config</v>
      </c>
      <c r="AJ32" s="27" t="str">
        <f t="shared" si="1"/>
        <v>weewx/compensation_sensor_rack_dew_point</v>
      </c>
      <c r="AK32" s="27" t="s">
        <v>318</v>
      </c>
      <c r="AL32" s="27">
        <v>1</v>
      </c>
      <c r="AM32" s="18"/>
      <c r="AN32" s="27" t="s">
        <v>435</v>
      </c>
      <c r="AO32" s="28">
        <v>3.15</v>
      </c>
      <c r="AP32" s="27" t="s">
        <v>411</v>
      </c>
      <c r="AQ32" s="27" t="s">
        <v>36</v>
      </c>
      <c r="AR32" s="27" t="s">
        <v>37</v>
      </c>
      <c r="AT32" s="27" t="s">
        <v>28</v>
      </c>
      <c r="AW32" s="27"/>
      <c r="AX32" s="27"/>
      <c r="BA32" s="27" t="str">
        <f t="shared" si="2"/>
        <v/>
      </c>
    </row>
    <row r="33" spans="1:53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7" t="s">
        <v>103</v>
      </c>
      <c r="AI33" s="27" t="str">
        <f t="shared" si="0"/>
        <v>haas/entity/sensor/weewx/compensation_sensor_roof_wind_chill_temperature/config</v>
      </c>
      <c r="AJ33" s="27" t="str">
        <f t="shared" si="1"/>
        <v>weewx/compensation_sensor_roof_wind_chill_temperature</v>
      </c>
      <c r="AK33" s="27" t="s">
        <v>318</v>
      </c>
      <c r="AL33" s="27">
        <v>1</v>
      </c>
      <c r="AM33" s="18"/>
      <c r="AN33" s="27" t="s">
        <v>435</v>
      </c>
      <c r="AO33" s="28">
        <v>3.15</v>
      </c>
      <c r="AP33" s="27" t="s">
        <v>411</v>
      </c>
      <c r="AQ33" s="27" t="s">
        <v>36</v>
      </c>
      <c r="AR33" s="27" t="s">
        <v>37</v>
      </c>
      <c r="AT33" s="27" t="s">
        <v>38</v>
      </c>
      <c r="AW33" s="27"/>
      <c r="AX33" s="27"/>
      <c r="BA33" s="27" t="str">
        <f t="shared" si="2"/>
        <v/>
      </c>
    </row>
    <row r="34" spans="1:53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J34" s="27" t="str">
        <f t="shared" si="1"/>
        <v/>
      </c>
      <c r="AL34" s="27"/>
      <c r="AM34" s="19"/>
      <c r="AN34" s="27"/>
      <c r="AO34" s="28"/>
      <c r="AW34" s="27"/>
      <c r="AX34" s="27"/>
      <c r="BA34" s="27" t="str">
        <f t="shared" si="2"/>
        <v/>
      </c>
    </row>
    <row r="35" spans="1:53" ht="16" hidden="1" customHeight="1">
      <c r="A35" s="27">
        <v>1040</v>
      </c>
      <c r="B35" s="27" t="s">
        <v>26</v>
      </c>
      <c r="C35" s="27" t="s">
        <v>612</v>
      </c>
      <c r="D35" s="27" t="s">
        <v>27</v>
      </c>
      <c r="E35" s="27" t="s">
        <v>616</v>
      </c>
      <c r="F35" s="27" t="str">
        <f>IF(ISBLANK(E35), "", Table2[[#This Row],[unique_id]])</f>
        <v>lounge_air_purifier_pm25</v>
      </c>
      <c r="G35" s="27" t="s">
        <v>203</v>
      </c>
      <c r="H35" s="27" t="s">
        <v>615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618</v>
      </c>
      <c r="AI35" s="27" t="str">
        <f>IF(ISBLANK(AH35),  "", _xlfn.CONCAT("haas/entity/sensor/", LOWER(C35), "/", E35, "/config"))</f>
        <v/>
      </c>
      <c r="AJ35" s="27" t="str">
        <f t="shared" si="1"/>
        <v/>
      </c>
      <c r="AL35" s="27"/>
      <c r="AM35" s="29"/>
      <c r="AN35" s="27"/>
      <c r="AO35" s="28"/>
      <c r="AW35" s="27"/>
      <c r="AX35" s="27"/>
      <c r="BA35" s="27" t="str">
        <f t="shared" si="2"/>
        <v/>
      </c>
    </row>
    <row r="36" spans="1:53" ht="16" hidden="1" customHeight="1">
      <c r="A36" s="27">
        <v>1041</v>
      </c>
      <c r="B36" s="27" t="s">
        <v>26</v>
      </c>
      <c r="C36" s="27" t="s">
        <v>612</v>
      </c>
      <c r="D36" s="27" t="s">
        <v>27</v>
      </c>
      <c r="E36" s="27" t="s">
        <v>717</v>
      </c>
      <c r="F36" s="27" t="str">
        <f>IF(ISBLANK(E36), "", Table2[[#This Row],[unique_id]])</f>
        <v>dining_air_purifier_pm25</v>
      </c>
      <c r="G36" s="27" t="s">
        <v>202</v>
      </c>
      <c r="H36" s="27" t="s">
        <v>615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618</v>
      </c>
      <c r="AI36" s="27" t="str">
        <f>IF(ISBLANK(AH36),  "", _xlfn.CONCAT("haas/entity/sensor/", LOWER(C36), "/", E36, "/config"))</f>
        <v/>
      </c>
      <c r="AJ36" s="27" t="str">
        <f t="shared" ref="AJ36:AJ67" si="4">IF(ISBLANK(AH36),  "", _xlfn.CONCAT(LOWER(C36), "/", E36))</f>
        <v/>
      </c>
      <c r="AL36" s="27"/>
      <c r="AM36" s="29"/>
      <c r="AN36" s="27"/>
      <c r="AO36" s="28"/>
      <c r="AW36" s="27"/>
      <c r="AX36" s="27"/>
      <c r="BA36" s="27" t="str">
        <f t="shared" ref="BA36:BA67" si="5">IF(AND(ISBLANK(AW36), ISBLANK(AX36)), "", _xlfn.CONCAT("[", IF(ISBLANK(AW36), "", _xlfn.CONCAT("[""mac"", """, AW36, """]")), IF(ISBLANK(AX36), "", _xlfn.CONCAT(", [""ip"", """, AX36, """]")), "]"))</f>
        <v/>
      </c>
    </row>
    <row r="37" spans="1:53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615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618</v>
      </c>
      <c r="AJ37" s="27" t="str">
        <f t="shared" si="4"/>
        <v/>
      </c>
      <c r="AL37" s="27"/>
      <c r="AM37" s="29"/>
      <c r="AN37" s="27"/>
      <c r="AO37" s="28"/>
      <c r="AW37" s="27"/>
      <c r="AX37" s="27"/>
      <c r="BA37" s="27" t="str">
        <f t="shared" si="5"/>
        <v/>
      </c>
    </row>
    <row r="38" spans="1:53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7" t="s">
        <v>40</v>
      </c>
      <c r="AI38" s="27" t="str">
        <f t="shared" ref="AI38:AI49" si="6">IF(ISBLANK(AH38),  "", _xlfn.CONCAT("haas/entity/sensor/", LOWER(C38), "/", E38, "/config"))</f>
        <v>haas/entity/sensor/weewx/compensation_sensor_roof_humidity/config</v>
      </c>
      <c r="AJ38" s="27" t="str">
        <f t="shared" si="4"/>
        <v>weewx/compensation_sensor_roof_humidity</v>
      </c>
      <c r="AK38" s="27" t="s">
        <v>319</v>
      </c>
      <c r="AL38" s="27">
        <v>1</v>
      </c>
      <c r="AM38" s="18"/>
      <c r="AN38" s="27" t="s">
        <v>435</v>
      </c>
      <c r="AO38" s="28">
        <v>3.15</v>
      </c>
      <c r="AP38" s="27" t="s">
        <v>411</v>
      </c>
      <c r="AQ38" s="27" t="s">
        <v>36</v>
      </c>
      <c r="AR38" s="27" t="s">
        <v>37</v>
      </c>
      <c r="AT38" s="27" t="s">
        <v>38</v>
      </c>
      <c r="AW38" s="27"/>
      <c r="AX38" s="27"/>
      <c r="BA38" s="27" t="str">
        <f t="shared" si="5"/>
        <v/>
      </c>
    </row>
    <row r="39" spans="1:53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824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I39" s="27" t="str">
        <f t="shared" si="6"/>
        <v/>
      </c>
      <c r="AJ39" s="27" t="str">
        <f t="shared" si="4"/>
        <v/>
      </c>
      <c r="AL39" s="27"/>
      <c r="AM39" s="19"/>
      <c r="AN39" s="27" t="str">
        <f>LOWER(_xlfn.CONCAT(Table2[[#This Row],[device_manufacturer]], "-",Table2[[#This Row],[device_suggested_area]]))</f>
        <v>netatmo-ada</v>
      </c>
      <c r="AO39" s="28" t="s">
        <v>565</v>
      </c>
      <c r="AP39" s="27" t="s">
        <v>567</v>
      </c>
      <c r="AQ39" s="27" t="s">
        <v>563</v>
      </c>
      <c r="AR39" s="27" t="s">
        <v>128</v>
      </c>
      <c r="AT39" s="27" t="str">
        <f t="shared" ref="AT39:AT48" si="7">G39</f>
        <v>Ada</v>
      </c>
      <c r="AW39" s="27"/>
      <c r="AX39" s="27"/>
      <c r="BA39" s="27" t="str">
        <f t="shared" si="5"/>
        <v/>
      </c>
    </row>
    <row r="40" spans="1:53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825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I40" s="27" t="str">
        <f t="shared" si="6"/>
        <v/>
      </c>
      <c r="AJ40" s="27" t="str">
        <f t="shared" si="4"/>
        <v/>
      </c>
      <c r="AL40" s="27"/>
      <c r="AM40" s="19"/>
      <c r="AN40" s="27" t="str">
        <f>LOWER(_xlfn.CONCAT(Table2[[#This Row],[device_manufacturer]], "-",Table2[[#This Row],[device_suggested_area]]))</f>
        <v>netatmo-edwin</v>
      </c>
      <c r="AO40" s="28" t="s">
        <v>565</v>
      </c>
      <c r="AP40" s="27" t="s">
        <v>567</v>
      </c>
      <c r="AQ40" s="27" t="s">
        <v>563</v>
      </c>
      <c r="AR40" s="27" t="s">
        <v>128</v>
      </c>
      <c r="AT40" s="27" t="str">
        <f t="shared" si="7"/>
        <v>Edwin</v>
      </c>
      <c r="AW40" s="27"/>
      <c r="AX40" s="27"/>
      <c r="BA40" s="27" t="str">
        <f t="shared" si="5"/>
        <v/>
      </c>
    </row>
    <row r="41" spans="1:53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826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I41" s="27" t="str">
        <f t="shared" si="6"/>
        <v/>
      </c>
      <c r="AJ41" s="27" t="str">
        <f t="shared" si="4"/>
        <v/>
      </c>
      <c r="AL41" s="27"/>
      <c r="AM41" s="19"/>
      <c r="AN41" s="27" t="s">
        <v>646</v>
      </c>
      <c r="AO41" s="28" t="s">
        <v>566</v>
      </c>
      <c r="AP41" s="27" t="s">
        <v>567</v>
      </c>
      <c r="AQ41" s="27" t="s">
        <v>564</v>
      </c>
      <c r="AR41" s="27" t="s">
        <v>128</v>
      </c>
      <c r="AT41" s="27" t="str">
        <f t="shared" si="7"/>
        <v>Lounge</v>
      </c>
      <c r="AW41" s="27"/>
      <c r="AX41" s="27"/>
      <c r="BA41" s="27" t="str">
        <f t="shared" si="5"/>
        <v/>
      </c>
    </row>
    <row r="42" spans="1:53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827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I42" s="27" t="str">
        <f t="shared" si="6"/>
        <v/>
      </c>
      <c r="AJ42" s="27" t="str">
        <f t="shared" si="4"/>
        <v/>
      </c>
      <c r="AL42" s="27"/>
      <c r="AM42" s="19"/>
      <c r="AN42" s="27" t="str">
        <f>LOWER(_xlfn.CONCAT(Table2[[#This Row],[device_manufacturer]], "-",Table2[[#This Row],[device_suggested_area]]))</f>
        <v>netatmo-parents</v>
      </c>
      <c r="AO42" s="28" t="s">
        <v>565</v>
      </c>
      <c r="AP42" s="27" t="s">
        <v>567</v>
      </c>
      <c r="AQ42" s="27" t="s">
        <v>563</v>
      </c>
      <c r="AR42" s="27" t="s">
        <v>128</v>
      </c>
      <c r="AT42" s="27" t="str">
        <f t="shared" si="7"/>
        <v>Parents</v>
      </c>
      <c r="AW42" s="27"/>
      <c r="AX42" s="27"/>
      <c r="BA42" s="27" t="str">
        <f t="shared" si="5"/>
        <v/>
      </c>
    </row>
    <row r="43" spans="1:53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828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I43" s="27" t="str">
        <f t="shared" si="6"/>
        <v/>
      </c>
      <c r="AJ43" s="27" t="str">
        <f t="shared" si="4"/>
        <v/>
      </c>
      <c r="AL43" s="27"/>
      <c r="AM43" s="19"/>
      <c r="AN43" s="27" t="str">
        <f>LOWER(_xlfn.CONCAT(Table2[[#This Row],[device_manufacturer]], "-",Table2[[#This Row],[device_suggested_area]]))</f>
        <v>netatmo-office</v>
      </c>
      <c r="AO43" s="28" t="s">
        <v>566</v>
      </c>
      <c r="AP43" s="27" t="s">
        <v>567</v>
      </c>
      <c r="AQ43" s="27" t="s">
        <v>564</v>
      </c>
      <c r="AR43" s="27" t="s">
        <v>128</v>
      </c>
      <c r="AT43" s="27" t="str">
        <f t="shared" si="7"/>
        <v>Office</v>
      </c>
      <c r="AW43" s="27"/>
      <c r="AX43" s="27"/>
      <c r="BA43" s="27" t="str">
        <f t="shared" si="5"/>
        <v/>
      </c>
    </row>
    <row r="44" spans="1:53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829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I44" s="27" t="str">
        <f t="shared" si="6"/>
        <v/>
      </c>
      <c r="AJ44" s="27" t="str">
        <f t="shared" si="4"/>
        <v/>
      </c>
      <c r="AL44" s="27"/>
      <c r="AM44" s="19"/>
      <c r="AN44" s="27" t="str">
        <f>LOWER(_xlfn.CONCAT(Table2[[#This Row],[device_manufacturer]], "-",Table2[[#This Row],[device_suggested_area]]))</f>
        <v>netatmo-kitchen</v>
      </c>
      <c r="AO44" s="28" t="s">
        <v>566</v>
      </c>
      <c r="AP44" s="27" t="s">
        <v>567</v>
      </c>
      <c r="AQ44" s="27" t="s">
        <v>564</v>
      </c>
      <c r="AR44" s="27" t="s">
        <v>128</v>
      </c>
      <c r="AT44" s="27" t="str">
        <f t="shared" si="7"/>
        <v>Kitchen</v>
      </c>
      <c r="AW44" s="27"/>
      <c r="AX44" s="27"/>
      <c r="BA44" s="27" t="str">
        <f t="shared" si="5"/>
        <v/>
      </c>
    </row>
    <row r="45" spans="1:53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830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I45" s="27" t="str">
        <f t="shared" si="6"/>
        <v/>
      </c>
      <c r="AJ45" s="27" t="str">
        <f t="shared" si="4"/>
        <v/>
      </c>
      <c r="AL45" s="27"/>
      <c r="AM45" s="19"/>
      <c r="AN45" s="27" t="s">
        <v>647</v>
      </c>
      <c r="AO45" s="28" t="s">
        <v>566</v>
      </c>
      <c r="AP45" s="27" t="s">
        <v>567</v>
      </c>
      <c r="AQ45" s="27" t="s">
        <v>564</v>
      </c>
      <c r="AR45" s="27" t="s">
        <v>128</v>
      </c>
      <c r="AT45" s="27" t="str">
        <f t="shared" si="7"/>
        <v>Pantry</v>
      </c>
      <c r="AW45" s="27"/>
      <c r="AX45" s="27"/>
      <c r="BA45" s="27" t="str">
        <f t="shared" si="5"/>
        <v/>
      </c>
    </row>
    <row r="46" spans="1:53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831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I46" s="27" t="str">
        <f t="shared" si="6"/>
        <v/>
      </c>
      <c r="AJ46" s="27" t="str">
        <f t="shared" si="4"/>
        <v/>
      </c>
      <c r="AL46" s="27"/>
      <c r="AM46" s="19"/>
      <c r="AN46" s="27" t="s">
        <v>648</v>
      </c>
      <c r="AO46" s="28" t="s">
        <v>566</v>
      </c>
      <c r="AP46" s="27" t="s">
        <v>567</v>
      </c>
      <c r="AQ46" s="27" t="s">
        <v>564</v>
      </c>
      <c r="AR46" s="27" t="s">
        <v>128</v>
      </c>
      <c r="AT46" s="27" t="str">
        <f t="shared" si="7"/>
        <v>Dining</v>
      </c>
      <c r="AW46" s="27"/>
      <c r="AX46" s="27"/>
      <c r="BA46" s="27" t="str">
        <f t="shared" si="5"/>
        <v/>
      </c>
    </row>
    <row r="47" spans="1:53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832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I47" s="27" t="str">
        <f t="shared" si="6"/>
        <v/>
      </c>
      <c r="AJ47" s="27" t="str">
        <f t="shared" si="4"/>
        <v/>
      </c>
      <c r="AL47" s="27"/>
      <c r="AM47" s="19"/>
      <c r="AN47" s="27" t="str">
        <f>LOWER(_xlfn.CONCAT(Table2[[#This Row],[device_manufacturer]], "-",Table2[[#This Row],[device_suggested_area]]))</f>
        <v>netatmo-laundry</v>
      </c>
      <c r="AO47" s="28" t="s">
        <v>565</v>
      </c>
      <c r="AP47" s="27" t="s">
        <v>567</v>
      </c>
      <c r="AQ47" s="27" t="s">
        <v>563</v>
      </c>
      <c r="AR47" s="27" t="s">
        <v>128</v>
      </c>
      <c r="AT47" s="27" t="str">
        <f t="shared" si="7"/>
        <v>Laundry</v>
      </c>
      <c r="AW47" s="27"/>
      <c r="AX47" s="27"/>
      <c r="BA47" s="27" t="str">
        <f t="shared" si="5"/>
        <v/>
      </c>
    </row>
    <row r="48" spans="1:53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833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I48" s="27" t="str">
        <f t="shared" si="6"/>
        <v/>
      </c>
      <c r="AJ48" s="27" t="str">
        <f t="shared" si="4"/>
        <v/>
      </c>
      <c r="AL48" s="27"/>
      <c r="AM48" s="19"/>
      <c r="AN48" s="27" t="s">
        <v>649</v>
      </c>
      <c r="AO48" s="28" t="s">
        <v>566</v>
      </c>
      <c r="AP48" s="27" t="s">
        <v>567</v>
      </c>
      <c r="AQ48" s="27" t="s">
        <v>564</v>
      </c>
      <c r="AR48" s="27" t="s">
        <v>128</v>
      </c>
      <c r="AT48" s="27" t="str">
        <f t="shared" si="7"/>
        <v>Basement</v>
      </c>
      <c r="AW48" s="27"/>
      <c r="AX48" s="27"/>
      <c r="BA48" s="27" t="str">
        <f t="shared" si="5"/>
        <v/>
      </c>
    </row>
    <row r="49" spans="1:53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7" t="s">
        <v>35</v>
      </c>
      <c r="AI49" s="27" t="str">
        <f t="shared" si="6"/>
        <v>haas/entity/sensor/weewx/compensation_sensor_rack_humidity/config</v>
      </c>
      <c r="AJ49" s="27" t="str">
        <f t="shared" si="4"/>
        <v>weewx/compensation_sensor_rack_humidity</v>
      </c>
      <c r="AK49" s="27" t="s">
        <v>319</v>
      </c>
      <c r="AL49" s="27">
        <v>1</v>
      </c>
      <c r="AM49" s="18"/>
      <c r="AN49" s="27" t="s">
        <v>435</v>
      </c>
      <c r="AO49" s="28">
        <v>3.15</v>
      </c>
      <c r="AP49" s="27" t="s">
        <v>411</v>
      </c>
      <c r="AQ49" s="27" t="s">
        <v>36</v>
      </c>
      <c r="AR49" s="27" t="s">
        <v>37</v>
      </c>
      <c r="AT49" s="27" t="s">
        <v>28</v>
      </c>
      <c r="AW49" s="27"/>
      <c r="AX49" s="27"/>
      <c r="BA49" s="27" t="str">
        <f t="shared" si="5"/>
        <v/>
      </c>
    </row>
    <row r="50" spans="1:53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J50" s="27" t="str">
        <f t="shared" si="4"/>
        <v/>
      </c>
      <c r="AL50" s="27"/>
      <c r="AM50" s="19"/>
      <c r="AN50" s="27"/>
      <c r="AO50" s="28"/>
      <c r="AW50" s="27"/>
      <c r="AX50" s="27"/>
      <c r="BA50" s="27" t="str">
        <f t="shared" si="5"/>
        <v/>
      </c>
    </row>
    <row r="51" spans="1:53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834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I51" s="27" t="str">
        <f t="shared" ref="AI51:AI96" si="8">IF(ISBLANK(AH51),  "", _xlfn.CONCAT("haas/entity/sensor/", LOWER(C51), "/", E51, "/config"))</f>
        <v/>
      </c>
      <c r="AJ51" s="27" t="str">
        <f t="shared" si="4"/>
        <v/>
      </c>
      <c r="AL51" s="27"/>
      <c r="AM51" s="19"/>
      <c r="AN51" s="27" t="str">
        <f>LOWER(_xlfn.CONCAT(Table2[[#This Row],[device_manufacturer]], "-",Table2[[#This Row],[device_suggested_area]]))</f>
        <v>netatmo-ada</v>
      </c>
      <c r="AO51" s="28" t="s">
        <v>565</v>
      </c>
      <c r="AP51" s="27" t="s">
        <v>567</v>
      </c>
      <c r="AQ51" s="27" t="s">
        <v>563</v>
      </c>
      <c r="AR51" s="27" t="s">
        <v>128</v>
      </c>
      <c r="AT51" s="27" t="str">
        <f t="shared" ref="AT51:AT59" si="9">G51</f>
        <v>Ada</v>
      </c>
      <c r="AW51" s="27"/>
      <c r="AX51" s="27"/>
      <c r="BA51" s="27" t="str">
        <f t="shared" si="5"/>
        <v/>
      </c>
    </row>
    <row r="52" spans="1:53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835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I52" s="27" t="str">
        <f t="shared" si="8"/>
        <v/>
      </c>
      <c r="AJ52" s="27" t="str">
        <f t="shared" si="4"/>
        <v/>
      </c>
      <c r="AL52" s="27"/>
      <c r="AM52" s="29"/>
      <c r="AN52" s="27" t="str">
        <f>LOWER(_xlfn.CONCAT(Table2[[#This Row],[device_manufacturer]], "-",Table2[[#This Row],[device_suggested_area]]))</f>
        <v>netatmo-edwin</v>
      </c>
      <c r="AO52" s="28" t="s">
        <v>565</v>
      </c>
      <c r="AP52" s="27" t="s">
        <v>567</v>
      </c>
      <c r="AQ52" s="27" t="s">
        <v>563</v>
      </c>
      <c r="AR52" s="27" t="s">
        <v>128</v>
      </c>
      <c r="AT52" s="27" t="str">
        <f t="shared" si="9"/>
        <v>Edwin</v>
      </c>
      <c r="AW52" s="27"/>
      <c r="AX52" s="27"/>
      <c r="BA52" s="27" t="str">
        <f t="shared" si="5"/>
        <v/>
      </c>
    </row>
    <row r="53" spans="1:53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836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I53" s="27" t="str">
        <f t="shared" si="8"/>
        <v/>
      </c>
      <c r="AJ53" s="27" t="str">
        <f t="shared" si="4"/>
        <v/>
      </c>
      <c r="AL53" s="27"/>
      <c r="AM53" s="29"/>
      <c r="AN53" s="27" t="str">
        <f>LOWER(_xlfn.CONCAT(Table2[[#This Row],[device_manufacturer]], "-",Table2[[#This Row],[device_suggested_area]]))</f>
        <v>netatmo-parents</v>
      </c>
      <c r="AO53" s="28" t="s">
        <v>565</v>
      </c>
      <c r="AP53" s="27" t="s">
        <v>567</v>
      </c>
      <c r="AQ53" s="27" t="s">
        <v>563</v>
      </c>
      <c r="AR53" s="27" t="s">
        <v>128</v>
      </c>
      <c r="AT53" s="27" t="str">
        <f t="shared" si="9"/>
        <v>Parents</v>
      </c>
      <c r="AW53" s="27"/>
      <c r="AX53" s="27"/>
      <c r="BA53" s="27" t="str">
        <f t="shared" si="5"/>
        <v/>
      </c>
    </row>
    <row r="54" spans="1:53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837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I54" s="27" t="str">
        <f t="shared" si="8"/>
        <v/>
      </c>
      <c r="AJ54" s="27" t="str">
        <f t="shared" si="4"/>
        <v/>
      </c>
      <c r="AL54" s="27"/>
      <c r="AM54" s="29"/>
      <c r="AN54" s="27" t="str">
        <f>LOWER(_xlfn.CONCAT(Table2[[#This Row],[device_manufacturer]], "-",Table2[[#This Row],[device_suggested_area]]))</f>
        <v>netatmo-office</v>
      </c>
      <c r="AO54" s="28" t="s">
        <v>566</v>
      </c>
      <c r="AP54" s="27" t="s">
        <v>567</v>
      </c>
      <c r="AQ54" s="27" t="s">
        <v>564</v>
      </c>
      <c r="AR54" s="27" t="s">
        <v>128</v>
      </c>
      <c r="AT54" s="27" t="str">
        <f t="shared" si="9"/>
        <v>Office</v>
      </c>
      <c r="AW54" s="27"/>
      <c r="AX54" s="27"/>
      <c r="BA54" s="27" t="str">
        <f t="shared" si="5"/>
        <v/>
      </c>
    </row>
    <row r="55" spans="1:53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838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I55" s="27" t="str">
        <f t="shared" si="8"/>
        <v/>
      </c>
      <c r="AJ55" s="27" t="str">
        <f t="shared" si="4"/>
        <v/>
      </c>
      <c r="AL55" s="27"/>
      <c r="AM55" s="29"/>
      <c r="AN55" s="27" t="s">
        <v>646</v>
      </c>
      <c r="AO55" s="28" t="s">
        <v>566</v>
      </c>
      <c r="AP55" s="27" t="s">
        <v>567</v>
      </c>
      <c r="AQ55" s="27" t="s">
        <v>564</v>
      </c>
      <c r="AR55" s="27" t="s">
        <v>128</v>
      </c>
      <c r="AT55" s="27" t="str">
        <f t="shared" si="9"/>
        <v>Lounge</v>
      </c>
      <c r="AW55" s="27"/>
      <c r="AX55" s="27"/>
      <c r="BA55" s="27" t="str">
        <f t="shared" si="5"/>
        <v/>
      </c>
    </row>
    <row r="56" spans="1:53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839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I56" s="27" t="str">
        <f t="shared" si="8"/>
        <v/>
      </c>
      <c r="AJ56" s="27" t="str">
        <f t="shared" si="4"/>
        <v/>
      </c>
      <c r="AL56" s="27"/>
      <c r="AM56" s="29"/>
      <c r="AN56" s="27" t="str">
        <f>LOWER(_xlfn.CONCAT(Table2[[#This Row],[device_manufacturer]], "-",Table2[[#This Row],[device_suggested_area]]))</f>
        <v>netatmo-kitchen</v>
      </c>
      <c r="AO56" s="28" t="s">
        <v>566</v>
      </c>
      <c r="AP56" s="27" t="s">
        <v>567</v>
      </c>
      <c r="AQ56" s="27" t="s">
        <v>564</v>
      </c>
      <c r="AR56" s="27" t="s">
        <v>128</v>
      </c>
      <c r="AT56" s="27" t="str">
        <f t="shared" si="9"/>
        <v>Kitchen</v>
      </c>
      <c r="AW56" s="27"/>
      <c r="AX56" s="27"/>
      <c r="BA56" s="27" t="str">
        <f t="shared" si="5"/>
        <v/>
      </c>
    </row>
    <row r="57" spans="1:53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840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I57" s="27" t="str">
        <f t="shared" si="8"/>
        <v/>
      </c>
      <c r="AJ57" s="27" t="str">
        <f t="shared" si="4"/>
        <v/>
      </c>
      <c r="AL57" s="27"/>
      <c r="AM57" s="29"/>
      <c r="AN57" s="27" t="s">
        <v>647</v>
      </c>
      <c r="AO57" s="28" t="s">
        <v>566</v>
      </c>
      <c r="AP57" s="27" t="s">
        <v>567</v>
      </c>
      <c r="AQ57" s="27" t="s">
        <v>564</v>
      </c>
      <c r="AR57" s="27" t="s">
        <v>128</v>
      </c>
      <c r="AT57" s="27" t="str">
        <f t="shared" si="9"/>
        <v>Pantry</v>
      </c>
      <c r="AW57" s="27"/>
      <c r="AX57" s="27"/>
      <c r="BA57" s="27" t="str">
        <f t="shared" si="5"/>
        <v/>
      </c>
    </row>
    <row r="58" spans="1:53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841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I58" s="27" t="str">
        <f t="shared" si="8"/>
        <v/>
      </c>
      <c r="AJ58" s="27" t="str">
        <f t="shared" si="4"/>
        <v/>
      </c>
      <c r="AL58" s="27"/>
      <c r="AM58" s="29"/>
      <c r="AN58" s="27" t="s">
        <v>648</v>
      </c>
      <c r="AO58" s="28" t="s">
        <v>566</v>
      </c>
      <c r="AP58" s="27" t="s">
        <v>567</v>
      </c>
      <c r="AQ58" s="27" t="s">
        <v>564</v>
      </c>
      <c r="AR58" s="27" t="s">
        <v>128</v>
      </c>
      <c r="AT58" s="27" t="str">
        <f t="shared" si="9"/>
        <v>Dining</v>
      </c>
      <c r="AW58" s="27"/>
      <c r="AX58" s="27"/>
      <c r="BA58" s="27" t="str">
        <f t="shared" si="5"/>
        <v/>
      </c>
    </row>
    <row r="59" spans="1:53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842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I59" s="27" t="str">
        <f t="shared" si="8"/>
        <v/>
      </c>
      <c r="AJ59" s="27" t="str">
        <f t="shared" si="4"/>
        <v/>
      </c>
      <c r="AL59" s="27"/>
      <c r="AM59" s="29"/>
      <c r="AN59" s="27" t="str">
        <f>LOWER(_xlfn.CONCAT(Table2[[#This Row],[device_manufacturer]], "-",Table2[[#This Row],[device_suggested_area]]))</f>
        <v>netatmo-laundry</v>
      </c>
      <c r="AO59" s="28" t="s">
        <v>565</v>
      </c>
      <c r="AP59" s="27" t="s">
        <v>567</v>
      </c>
      <c r="AQ59" s="27" t="s">
        <v>563</v>
      </c>
      <c r="AR59" s="27" t="s">
        <v>128</v>
      </c>
      <c r="AT59" s="27" t="str">
        <f t="shared" si="9"/>
        <v>Laundry</v>
      </c>
      <c r="AW59" s="27"/>
      <c r="AX59" s="27"/>
      <c r="BA59" s="27" t="str">
        <f t="shared" si="5"/>
        <v/>
      </c>
    </row>
    <row r="60" spans="1:53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I60" s="27" t="str">
        <f t="shared" si="8"/>
        <v/>
      </c>
      <c r="AJ60" s="27" t="str">
        <f t="shared" si="4"/>
        <v/>
      </c>
      <c r="AL60" s="27"/>
      <c r="AM60" s="29"/>
      <c r="AN60" s="27"/>
      <c r="AO60" s="28"/>
      <c r="AW60" s="27"/>
      <c r="AX60" s="27"/>
      <c r="BA60" s="27" t="str">
        <f t="shared" si="5"/>
        <v/>
      </c>
    </row>
    <row r="61" spans="1:53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843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I61" s="27" t="str">
        <f t="shared" si="8"/>
        <v/>
      </c>
      <c r="AJ61" s="27" t="str">
        <f t="shared" si="4"/>
        <v/>
      </c>
      <c r="AL61" s="27"/>
      <c r="AM61" s="29"/>
      <c r="AN61" s="27" t="str">
        <f>LOWER(_xlfn.CONCAT(Table2[[#This Row],[device_manufacturer]], "-",Table2[[#This Row],[device_suggested_area]]))</f>
        <v>netatmo-ada</v>
      </c>
      <c r="AO61" s="28" t="s">
        <v>565</v>
      </c>
      <c r="AP61" s="27" t="s">
        <v>567</v>
      </c>
      <c r="AQ61" s="27" t="s">
        <v>563</v>
      </c>
      <c r="AR61" s="27" t="s">
        <v>128</v>
      </c>
      <c r="AT61" s="27" t="str">
        <f t="shared" ref="AT61:AT66" si="10">G61</f>
        <v>Ada</v>
      </c>
      <c r="AW61" s="27"/>
      <c r="AX61" s="27"/>
      <c r="BA61" s="27" t="str">
        <f t="shared" si="5"/>
        <v/>
      </c>
    </row>
    <row r="62" spans="1:53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844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I62" s="27" t="str">
        <f t="shared" si="8"/>
        <v/>
      </c>
      <c r="AJ62" s="27" t="str">
        <f t="shared" si="4"/>
        <v/>
      </c>
      <c r="AL62" s="27"/>
      <c r="AM62" s="29"/>
      <c r="AN62" s="27" t="str">
        <f>LOWER(_xlfn.CONCAT(Table2[[#This Row],[device_manufacturer]], "-",Table2[[#This Row],[device_suggested_area]]))</f>
        <v>netatmo-edwin</v>
      </c>
      <c r="AO62" s="28" t="s">
        <v>565</v>
      </c>
      <c r="AP62" s="27" t="s">
        <v>567</v>
      </c>
      <c r="AQ62" s="27" t="s">
        <v>563</v>
      </c>
      <c r="AR62" s="27" t="s">
        <v>128</v>
      </c>
      <c r="AT62" s="27" t="str">
        <f t="shared" si="10"/>
        <v>Edwin</v>
      </c>
      <c r="AW62" s="27"/>
      <c r="AX62" s="27"/>
      <c r="BA62" s="27" t="str">
        <f t="shared" si="5"/>
        <v/>
      </c>
    </row>
    <row r="63" spans="1:53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845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I63" s="27" t="str">
        <f t="shared" si="8"/>
        <v/>
      </c>
      <c r="AJ63" s="27" t="str">
        <f t="shared" si="4"/>
        <v/>
      </c>
      <c r="AL63" s="27"/>
      <c r="AM63" s="29"/>
      <c r="AN63" s="27" t="str">
        <f>LOWER(_xlfn.CONCAT(Table2[[#This Row],[device_manufacturer]], "-",Table2[[#This Row],[device_suggested_area]]))</f>
        <v>netatmo-parents</v>
      </c>
      <c r="AO63" s="28" t="s">
        <v>565</v>
      </c>
      <c r="AP63" s="27" t="s">
        <v>567</v>
      </c>
      <c r="AQ63" s="27" t="s">
        <v>563</v>
      </c>
      <c r="AR63" s="27" t="s">
        <v>128</v>
      </c>
      <c r="AT63" s="27" t="str">
        <f t="shared" si="10"/>
        <v>Parents</v>
      </c>
      <c r="AW63" s="27"/>
      <c r="AX63" s="27"/>
      <c r="BA63" s="27" t="str">
        <f t="shared" si="5"/>
        <v/>
      </c>
    </row>
    <row r="64" spans="1:53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846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I64" s="27" t="str">
        <f t="shared" si="8"/>
        <v/>
      </c>
      <c r="AJ64" s="27" t="str">
        <f t="shared" si="4"/>
        <v/>
      </c>
      <c r="AL64" s="27"/>
      <c r="AM64" s="29"/>
      <c r="AN64" s="27" t="str">
        <f>LOWER(_xlfn.CONCAT(Table2[[#This Row],[device_manufacturer]], "-",Table2[[#This Row],[device_suggested_area]]))</f>
        <v>netatmo-office</v>
      </c>
      <c r="AO64" s="28" t="s">
        <v>566</v>
      </c>
      <c r="AP64" s="27" t="s">
        <v>567</v>
      </c>
      <c r="AQ64" s="27" t="s">
        <v>564</v>
      </c>
      <c r="AR64" s="27" t="s">
        <v>128</v>
      </c>
      <c r="AT64" s="27" t="str">
        <f t="shared" si="10"/>
        <v>Office</v>
      </c>
      <c r="AW64" s="27"/>
      <c r="AX64" s="27"/>
      <c r="BA64" s="27" t="str">
        <f t="shared" si="5"/>
        <v/>
      </c>
    </row>
    <row r="65" spans="1:53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847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I65" s="27" t="str">
        <f t="shared" si="8"/>
        <v/>
      </c>
      <c r="AJ65" s="27" t="str">
        <f t="shared" si="4"/>
        <v/>
      </c>
      <c r="AL65" s="27"/>
      <c r="AM65" s="29"/>
      <c r="AN65" s="27" t="str">
        <f>LOWER(_xlfn.CONCAT(Table2[[#This Row],[device_manufacturer]], "-",Table2[[#This Row],[device_suggested_area]]))</f>
        <v>netatmo-kitchen</v>
      </c>
      <c r="AO65" s="28" t="s">
        <v>566</v>
      </c>
      <c r="AP65" s="27" t="s">
        <v>567</v>
      </c>
      <c r="AQ65" s="27" t="s">
        <v>564</v>
      </c>
      <c r="AR65" s="27" t="s">
        <v>128</v>
      </c>
      <c r="AT65" s="27" t="str">
        <f t="shared" si="10"/>
        <v>Kitchen</v>
      </c>
      <c r="AW65" s="27"/>
      <c r="AX65" s="27"/>
      <c r="BA65" s="27" t="str">
        <f t="shared" si="5"/>
        <v/>
      </c>
    </row>
    <row r="66" spans="1:53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848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I66" s="27" t="str">
        <f t="shared" si="8"/>
        <v/>
      </c>
      <c r="AJ66" s="27" t="str">
        <f t="shared" si="4"/>
        <v/>
      </c>
      <c r="AL66" s="27"/>
      <c r="AM66" s="29"/>
      <c r="AN66" s="27" t="str">
        <f>LOWER(_xlfn.CONCAT(Table2[[#This Row],[device_manufacturer]], "-",Table2[[#This Row],[device_suggested_area]]))</f>
        <v>netatmo-laundry</v>
      </c>
      <c r="AO66" s="28" t="s">
        <v>565</v>
      </c>
      <c r="AP66" s="27" t="s">
        <v>567</v>
      </c>
      <c r="AQ66" s="27" t="s">
        <v>563</v>
      </c>
      <c r="AR66" s="27" t="s">
        <v>128</v>
      </c>
      <c r="AT66" s="27" t="str">
        <f t="shared" si="10"/>
        <v>Laundry</v>
      </c>
      <c r="AW66" s="27"/>
      <c r="AX66" s="27"/>
      <c r="BA66" s="27" t="str">
        <f t="shared" si="5"/>
        <v/>
      </c>
    </row>
    <row r="67" spans="1:53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7" t="s">
        <v>45</v>
      </c>
      <c r="AI67" s="27" t="str">
        <f t="shared" si="8"/>
        <v>haas/entity/sensor/weewx/roof_cloud_base/config</v>
      </c>
      <c r="AJ67" s="27" t="str">
        <f t="shared" si="4"/>
        <v>weewx/roof_cloud_base</v>
      </c>
      <c r="AK67" s="27" t="s">
        <v>319</v>
      </c>
      <c r="AL67" s="27">
        <v>1</v>
      </c>
      <c r="AM67" s="18"/>
      <c r="AN67" s="27" t="s">
        <v>435</v>
      </c>
      <c r="AO67" s="28">
        <v>3.15</v>
      </c>
      <c r="AP67" s="27" t="s">
        <v>411</v>
      </c>
      <c r="AQ67" s="27" t="s">
        <v>36</v>
      </c>
      <c r="AR67" s="27" t="s">
        <v>37</v>
      </c>
      <c r="AT67" s="27" t="s">
        <v>38</v>
      </c>
      <c r="AW67" s="27"/>
      <c r="AX67" s="27"/>
      <c r="BA67" s="27" t="str">
        <f t="shared" si="5"/>
        <v/>
      </c>
    </row>
    <row r="68" spans="1:53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7" t="s">
        <v>49</v>
      </c>
      <c r="AI68" s="27" t="str">
        <f t="shared" si="8"/>
        <v>haas/entity/sensor/weewx/roof_max_solar_radiation/config</v>
      </c>
      <c r="AJ68" s="27" t="str">
        <f t="shared" ref="AJ68:AJ100" si="11">IF(ISBLANK(AH68),  "", _xlfn.CONCAT(LOWER(C68), "/", E68))</f>
        <v>weewx/roof_max_solar_radiation</v>
      </c>
      <c r="AK68" s="27" t="s">
        <v>319</v>
      </c>
      <c r="AL68" s="27">
        <v>1</v>
      </c>
      <c r="AM68" s="18"/>
      <c r="AN68" s="27" t="s">
        <v>435</v>
      </c>
      <c r="AO68" s="28">
        <v>3.15</v>
      </c>
      <c r="AP68" s="27" t="s">
        <v>411</v>
      </c>
      <c r="AQ68" s="27" t="s">
        <v>36</v>
      </c>
      <c r="AR68" s="27" t="s">
        <v>37</v>
      </c>
      <c r="AT68" s="27" t="s">
        <v>38</v>
      </c>
      <c r="AW68" s="27"/>
      <c r="AX68" s="27"/>
      <c r="BA68" s="27" t="str">
        <f t="shared" ref="BA68:BA100" si="12">IF(AND(ISBLANK(AW68), ISBLANK(AX68)), "", _xlfn.CONCAT("[", IF(ISBLANK(AW68), "", _xlfn.CONCAT("[""mac"", """, AW68, """]")), IF(ISBLANK(AX68), "", _xlfn.CONCAT(", [""ip"", """, AX68, """]")), "]"))</f>
        <v/>
      </c>
    </row>
    <row r="69" spans="1:53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7" t="s">
        <v>55</v>
      </c>
      <c r="AI69" s="27" t="str">
        <f t="shared" si="8"/>
        <v>haas/entity/sensor/weewx/roof_barometer_pressure/config</v>
      </c>
      <c r="AJ69" s="27" t="str">
        <f t="shared" si="11"/>
        <v>weewx/roof_barometer_pressure</v>
      </c>
      <c r="AK69" s="27" t="s">
        <v>319</v>
      </c>
      <c r="AL69" s="27">
        <v>1</v>
      </c>
      <c r="AM69" s="18"/>
      <c r="AN69" s="27" t="s">
        <v>435</v>
      </c>
      <c r="AO69" s="28">
        <v>3.15</v>
      </c>
      <c r="AP69" s="27" t="s">
        <v>411</v>
      </c>
      <c r="AQ69" s="27" t="s">
        <v>36</v>
      </c>
      <c r="AR69" s="27" t="s">
        <v>37</v>
      </c>
      <c r="AT69" s="27" t="s">
        <v>38</v>
      </c>
      <c r="AW69" s="27"/>
      <c r="AX69" s="27"/>
      <c r="BA69" s="27" t="str">
        <f t="shared" si="12"/>
        <v/>
      </c>
    </row>
    <row r="70" spans="1:53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7" t="s">
        <v>52</v>
      </c>
      <c r="AI70" s="27" t="str">
        <f t="shared" si="8"/>
        <v>haas/entity/sensor/weewx/roof_pressure/config</v>
      </c>
      <c r="AJ70" s="27" t="str">
        <f t="shared" si="11"/>
        <v>weewx/roof_pressure</v>
      </c>
      <c r="AK70" s="27" t="s">
        <v>319</v>
      </c>
      <c r="AL70" s="27">
        <v>1</v>
      </c>
      <c r="AM70" s="18"/>
      <c r="AN70" s="27" t="s">
        <v>435</v>
      </c>
      <c r="AO70" s="28">
        <v>3.15</v>
      </c>
      <c r="AP70" s="27" t="s">
        <v>411</v>
      </c>
      <c r="AQ70" s="27" t="s">
        <v>36</v>
      </c>
      <c r="AR70" s="27" t="s">
        <v>37</v>
      </c>
      <c r="AT70" s="27" t="s">
        <v>38</v>
      </c>
      <c r="AW70" s="27"/>
      <c r="AX70" s="27"/>
      <c r="BA70" s="27" t="str">
        <f t="shared" si="12"/>
        <v/>
      </c>
    </row>
    <row r="71" spans="1:53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7" t="s">
        <v>110</v>
      </c>
      <c r="AI71" s="27" t="str">
        <f t="shared" si="8"/>
        <v>haas/entity/sensor/weewx/roof_wind_direction/config</v>
      </c>
      <c r="AJ71" s="27" t="str">
        <f t="shared" si="11"/>
        <v>weewx/roof_wind_direction</v>
      </c>
      <c r="AK71" s="27" t="s">
        <v>319</v>
      </c>
      <c r="AL71" s="27">
        <v>1</v>
      </c>
      <c r="AM71" s="18"/>
      <c r="AN71" s="27" t="s">
        <v>435</v>
      </c>
      <c r="AO71" s="28">
        <v>3.15</v>
      </c>
      <c r="AP71" s="27" t="s">
        <v>411</v>
      </c>
      <c r="AQ71" s="27" t="s">
        <v>36</v>
      </c>
      <c r="AR71" s="27" t="s">
        <v>37</v>
      </c>
      <c r="AT71" s="27" t="s">
        <v>38</v>
      </c>
      <c r="AW71" s="27"/>
      <c r="AX71" s="27"/>
      <c r="BA71" s="27" t="str">
        <f t="shared" si="12"/>
        <v/>
      </c>
    </row>
    <row r="72" spans="1:53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7" t="s">
        <v>113</v>
      </c>
      <c r="AI72" s="27" t="str">
        <f t="shared" si="8"/>
        <v>haas/entity/sensor/weewx/roof_wind_gust_direction/config</v>
      </c>
      <c r="AJ72" s="27" t="str">
        <f t="shared" si="11"/>
        <v>weewx/roof_wind_gust_direction</v>
      </c>
      <c r="AK72" s="27" t="s">
        <v>319</v>
      </c>
      <c r="AL72" s="27">
        <v>1</v>
      </c>
      <c r="AM72" s="18"/>
      <c r="AN72" s="27" t="s">
        <v>435</v>
      </c>
      <c r="AO72" s="28">
        <v>3.15</v>
      </c>
      <c r="AP72" s="27" t="s">
        <v>411</v>
      </c>
      <c r="AQ72" s="27" t="s">
        <v>36</v>
      </c>
      <c r="AR72" s="27" t="s">
        <v>37</v>
      </c>
      <c r="AT72" s="27" t="s">
        <v>38</v>
      </c>
      <c r="AW72" s="27"/>
      <c r="AX72" s="27"/>
      <c r="BA72" s="27" t="str">
        <f t="shared" si="12"/>
        <v/>
      </c>
    </row>
    <row r="73" spans="1:53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7" t="s">
        <v>116</v>
      </c>
      <c r="AI73" s="27" t="str">
        <f t="shared" si="8"/>
        <v>haas/entity/sensor/weewx/roof_wind_gust_speed/config</v>
      </c>
      <c r="AJ73" s="27" t="str">
        <f t="shared" si="11"/>
        <v>weewx/roof_wind_gust_speed</v>
      </c>
      <c r="AK73" s="27" t="s">
        <v>318</v>
      </c>
      <c r="AL73" s="27">
        <v>1</v>
      </c>
      <c r="AM73" s="18"/>
      <c r="AN73" s="27" t="s">
        <v>435</v>
      </c>
      <c r="AO73" s="28">
        <v>3.15</v>
      </c>
      <c r="AP73" s="27" t="s">
        <v>411</v>
      </c>
      <c r="AQ73" s="27" t="s">
        <v>36</v>
      </c>
      <c r="AR73" s="27" t="s">
        <v>37</v>
      </c>
      <c r="AT73" s="27" t="s">
        <v>38</v>
      </c>
      <c r="AW73" s="27"/>
      <c r="AX73" s="27"/>
      <c r="BA73" s="27" t="str">
        <f t="shared" si="12"/>
        <v/>
      </c>
    </row>
    <row r="74" spans="1:53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7" t="s">
        <v>119</v>
      </c>
      <c r="AI74" s="27" t="str">
        <f t="shared" si="8"/>
        <v>haas/entity/sensor/weewx/roof_wind_speed_10min/config</v>
      </c>
      <c r="AJ74" s="27" t="str">
        <f t="shared" si="11"/>
        <v>weewx/roof_wind_speed_10min</v>
      </c>
      <c r="AK74" s="27" t="s">
        <v>318</v>
      </c>
      <c r="AL74" s="27">
        <v>1</v>
      </c>
      <c r="AM74" s="18"/>
      <c r="AN74" s="27" t="s">
        <v>435</v>
      </c>
      <c r="AO74" s="28">
        <v>3.15</v>
      </c>
      <c r="AP74" s="27" t="s">
        <v>411</v>
      </c>
      <c r="AQ74" s="27" t="s">
        <v>36</v>
      </c>
      <c r="AR74" s="27" t="s">
        <v>37</v>
      </c>
      <c r="AT74" s="27" t="s">
        <v>38</v>
      </c>
      <c r="AW74" s="27"/>
      <c r="AX74" s="27"/>
      <c r="BA74" s="27" t="str">
        <f t="shared" si="12"/>
        <v/>
      </c>
    </row>
    <row r="75" spans="1:53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7" t="s">
        <v>122</v>
      </c>
      <c r="AI75" s="27" t="str">
        <f t="shared" si="8"/>
        <v>haas/entity/sensor/weewx/roof_wind_samples/config</v>
      </c>
      <c r="AJ75" s="27" t="str">
        <f t="shared" si="11"/>
        <v>weewx/roof_wind_samples</v>
      </c>
      <c r="AK75" s="27" t="s">
        <v>320</v>
      </c>
      <c r="AL75" s="27">
        <v>1</v>
      </c>
      <c r="AM75" s="18"/>
      <c r="AN75" s="27" t="s">
        <v>435</v>
      </c>
      <c r="AO75" s="28">
        <v>3.15</v>
      </c>
      <c r="AP75" s="27" t="s">
        <v>411</v>
      </c>
      <c r="AQ75" s="27" t="s">
        <v>36</v>
      </c>
      <c r="AR75" s="27" t="s">
        <v>37</v>
      </c>
      <c r="AT75" s="27" t="s">
        <v>38</v>
      </c>
      <c r="AW75" s="27"/>
      <c r="AX75" s="27"/>
      <c r="BA75" s="27" t="str">
        <f t="shared" si="12"/>
        <v/>
      </c>
    </row>
    <row r="76" spans="1:53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7" t="s">
        <v>126</v>
      </c>
      <c r="AI76" s="27" t="str">
        <f t="shared" si="8"/>
        <v>haas/entity/sensor/weewx/roof_wind_run/config</v>
      </c>
      <c r="AJ76" s="27" t="str">
        <f t="shared" si="11"/>
        <v>weewx/roof_wind_run</v>
      </c>
      <c r="AK76" s="27" t="s">
        <v>318</v>
      </c>
      <c r="AL76" s="27">
        <v>1</v>
      </c>
      <c r="AM76" s="18"/>
      <c r="AN76" s="27" t="s">
        <v>435</v>
      </c>
      <c r="AO76" s="28">
        <v>3.15</v>
      </c>
      <c r="AP76" s="27" t="s">
        <v>411</v>
      </c>
      <c r="AQ76" s="27" t="s">
        <v>36</v>
      </c>
      <c r="AR76" s="27" t="s">
        <v>37</v>
      </c>
      <c r="AT76" s="27" t="s">
        <v>38</v>
      </c>
      <c r="AW76" s="27"/>
      <c r="AX76" s="27"/>
      <c r="BA76" s="27" t="str">
        <f t="shared" si="12"/>
        <v/>
      </c>
    </row>
    <row r="77" spans="1:53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7" t="s">
        <v>106</v>
      </c>
      <c r="AI77" s="27" t="str">
        <f t="shared" si="8"/>
        <v>haas/entity/sensor/weewx/roof_wind_speed/config</v>
      </c>
      <c r="AJ77" s="27" t="str">
        <f t="shared" si="11"/>
        <v>weewx/roof_wind_speed</v>
      </c>
      <c r="AK77" s="27" t="s">
        <v>318</v>
      </c>
      <c r="AL77" s="27">
        <v>1</v>
      </c>
      <c r="AM77" s="18"/>
      <c r="AN77" s="27" t="s">
        <v>435</v>
      </c>
      <c r="AO77" s="28">
        <v>3.15</v>
      </c>
      <c r="AP77" s="27" t="s">
        <v>411</v>
      </c>
      <c r="AQ77" s="27" t="s">
        <v>36</v>
      </c>
      <c r="AR77" s="27" t="s">
        <v>37</v>
      </c>
      <c r="AT77" s="27" t="s">
        <v>38</v>
      </c>
      <c r="AW77" s="27"/>
      <c r="AX77" s="27"/>
      <c r="BA77" s="27" t="str">
        <f t="shared" si="12"/>
        <v/>
      </c>
    </row>
    <row r="78" spans="1:53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7" t="s">
        <v>73</v>
      </c>
      <c r="AI78" s="27" t="str">
        <f t="shared" si="8"/>
        <v>haas/entity/sensor/weewx/roof_rain_rate/config</v>
      </c>
      <c r="AJ78" s="27" t="str">
        <f t="shared" si="11"/>
        <v>weewx/roof_rain_rate</v>
      </c>
      <c r="AK78" s="27" t="s">
        <v>586</v>
      </c>
      <c r="AL78" s="27">
        <v>1</v>
      </c>
      <c r="AM78" s="18"/>
      <c r="AN78" s="27" t="s">
        <v>435</v>
      </c>
      <c r="AO78" s="28">
        <v>3.15</v>
      </c>
      <c r="AP78" s="27" t="s">
        <v>411</v>
      </c>
      <c r="AQ78" s="27" t="s">
        <v>36</v>
      </c>
      <c r="AR78" s="27" t="s">
        <v>37</v>
      </c>
      <c r="AT78" s="27" t="s">
        <v>38</v>
      </c>
      <c r="AW78" s="27"/>
      <c r="AX78" s="27"/>
      <c r="BA78" s="27" t="str">
        <f t="shared" si="12"/>
        <v/>
      </c>
    </row>
    <row r="79" spans="1:53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7" t="s">
        <v>65</v>
      </c>
      <c r="AI79" s="27" t="str">
        <f t="shared" si="8"/>
        <v>haas/entity/sensor/weewx/roof_hourly_rain/config</v>
      </c>
      <c r="AJ79" s="27" t="str">
        <f t="shared" si="11"/>
        <v>weewx/roof_hourly_rain</v>
      </c>
      <c r="AK79" s="27" t="s">
        <v>586</v>
      </c>
      <c r="AL79" s="27">
        <v>1</v>
      </c>
      <c r="AM79" s="18"/>
      <c r="AN79" s="27" t="s">
        <v>435</v>
      </c>
      <c r="AO79" s="28">
        <v>3.15</v>
      </c>
      <c r="AP79" s="27" t="s">
        <v>411</v>
      </c>
      <c r="AQ79" s="27" t="s">
        <v>36</v>
      </c>
      <c r="AR79" s="27" t="s">
        <v>37</v>
      </c>
      <c r="AT79" s="27" t="s">
        <v>38</v>
      </c>
      <c r="AW79" s="27"/>
      <c r="AX79" s="27"/>
      <c r="BA79" s="27" t="str">
        <f t="shared" si="12"/>
        <v/>
      </c>
    </row>
    <row r="80" spans="1:53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27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I80" s="27" t="str">
        <f t="shared" si="8"/>
        <v/>
      </c>
      <c r="AJ80" s="27" t="str">
        <f t="shared" si="11"/>
        <v/>
      </c>
      <c r="AL80" s="27"/>
      <c r="AM80" s="19"/>
      <c r="AN80" s="27"/>
      <c r="AO80" s="28"/>
      <c r="AW80" s="27"/>
      <c r="AX80" s="27"/>
      <c r="BA80" s="27" t="str">
        <f t="shared" si="12"/>
        <v/>
      </c>
    </row>
    <row r="81" spans="1:53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7" t="s">
        <v>62</v>
      </c>
      <c r="AI81" s="27" t="str">
        <f t="shared" si="8"/>
        <v>haas/entity/sensor/weewx/roof_daily_rain/config</v>
      </c>
      <c r="AJ81" s="27" t="str">
        <f t="shared" si="11"/>
        <v>weewx/roof_daily_rain</v>
      </c>
      <c r="AK81" s="27" t="s">
        <v>586</v>
      </c>
      <c r="AL81" s="27">
        <v>1</v>
      </c>
      <c r="AM81" s="18"/>
      <c r="AN81" s="27" t="s">
        <v>435</v>
      </c>
      <c r="AO81" s="28">
        <v>3.15</v>
      </c>
      <c r="AP81" s="27" t="s">
        <v>411</v>
      </c>
      <c r="AQ81" s="27" t="s">
        <v>36</v>
      </c>
      <c r="AR81" s="27" t="s">
        <v>37</v>
      </c>
      <c r="AT81" s="27" t="s">
        <v>38</v>
      </c>
      <c r="AW81" s="27"/>
      <c r="AX81" s="27"/>
      <c r="BA81" s="27" t="str">
        <f t="shared" si="12"/>
        <v/>
      </c>
    </row>
    <row r="82" spans="1:53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7" t="s">
        <v>70</v>
      </c>
      <c r="AI82" s="27" t="str">
        <f t="shared" si="8"/>
        <v>haas/entity/sensor/weewx/roof_24hour_rain/config</v>
      </c>
      <c r="AJ82" s="27" t="str">
        <f t="shared" si="11"/>
        <v>weewx/roof_24hour_rain</v>
      </c>
      <c r="AK82" s="27" t="s">
        <v>586</v>
      </c>
      <c r="AL82" s="27">
        <v>1</v>
      </c>
      <c r="AM82" s="18"/>
      <c r="AN82" s="27" t="s">
        <v>435</v>
      </c>
      <c r="AO82" s="28">
        <v>3.15</v>
      </c>
      <c r="AP82" s="27" t="s">
        <v>411</v>
      </c>
      <c r="AQ82" s="27" t="s">
        <v>36</v>
      </c>
      <c r="AR82" s="27" t="s">
        <v>37</v>
      </c>
      <c r="AT82" s="27" t="s">
        <v>38</v>
      </c>
      <c r="AW82" s="27"/>
      <c r="AX82" s="27"/>
      <c r="BA82" s="27" t="str">
        <f t="shared" si="12"/>
        <v/>
      </c>
    </row>
    <row r="83" spans="1:53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I83" s="27" t="str">
        <f t="shared" si="8"/>
        <v/>
      </c>
      <c r="AJ83" s="27" t="str">
        <f t="shared" si="11"/>
        <v/>
      </c>
      <c r="AL83" s="27"/>
      <c r="AM83" s="19"/>
      <c r="AN83" s="27"/>
      <c r="AO83" s="28"/>
      <c r="AW83" s="27"/>
      <c r="AX83" s="27"/>
      <c r="BA83" s="27" t="str">
        <f t="shared" si="12"/>
        <v/>
      </c>
    </row>
    <row r="84" spans="1:53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7" t="s">
        <v>68</v>
      </c>
      <c r="AI84" s="27" t="str">
        <f t="shared" si="8"/>
        <v>haas/entity/sensor/weewx/roof_monthly_rain/config</v>
      </c>
      <c r="AJ84" s="27" t="str">
        <f t="shared" si="11"/>
        <v>weewx/roof_monthly_rain</v>
      </c>
      <c r="AK84" s="27" t="s">
        <v>321</v>
      </c>
      <c r="AL84" s="27">
        <v>1</v>
      </c>
      <c r="AM84" s="18"/>
      <c r="AN84" s="27" t="s">
        <v>435</v>
      </c>
      <c r="AO84" s="28">
        <v>3.15</v>
      </c>
      <c r="AP84" s="27" t="s">
        <v>411</v>
      </c>
      <c r="AQ84" s="27" t="s">
        <v>36</v>
      </c>
      <c r="AR84" s="27" t="s">
        <v>37</v>
      </c>
      <c r="AT84" s="27" t="s">
        <v>38</v>
      </c>
      <c r="AW84" s="27"/>
      <c r="AX84" s="27"/>
      <c r="BA84" s="27" t="str">
        <f t="shared" si="12"/>
        <v/>
      </c>
    </row>
    <row r="85" spans="1:53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27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I85" s="27" t="str">
        <f t="shared" si="8"/>
        <v/>
      </c>
      <c r="AJ85" s="27" t="str">
        <f t="shared" si="11"/>
        <v/>
      </c>
      <c r="AL85" s="27"/>
      <c r="AM85" s="19"/>
      <c r="AN85" s="27"/>
      <c r="AO85" s="28"/>
      <c r="AW85" s="27"/>
      <c r="AX85" s="27"/>
      <c r="BA85" s="27" t="str">
        <f t="shared" si="12"/>
        <v/>
      </c>
    </row>
    <row r="86" spans="1:53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7" t="s">
        <v>198</v>
      </c>
      <c r="AI86" s="27" t="str">
        <f t="shared" si="8"/>
        <v>haas/entity/sensor/weewx/roof_yearly_rain/config</v>
      </c>
      <c r="AJ86" s="27" t="str">
        <f t="shared" si="11"/>
        <v>weewx/roof_yearly_rain</v>
      </c>
      <c r="AK86" s="27" t="s">
        <v>321</v>
      </c>
      <c r="AL86" s="27">
        <v>1</v>
      </c>
      <c r="AM86" s="18"/>
      <c r="AN86" s="27" t="s">
        <v>435</v>
      </c>
      <c r="AO86" s="28">
        <v>3.15</v>
      </c>
      <c r="AP86" s="27" t="s">
        <v>411</v>
      </c>
      <c r="AQ86" s="27" t="s">
        <v>36</v>
      </c>
      <c r="AR86" s="27" t="s">
        <v>37</v>
      </c>
      <c r="AT86" s="27" t="s">
        <v>38</v>
      </c>
      <c r="AW86" s="27"/>
      <c r="AX86" s="27"/>
      <c r="BA86" s="27" t="str">
        <f t="shared" si="12"/>
        <v/>
      </c>
    </row>
    <row r="87" spans="1:53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7" t="s">
        <v>77</v>
      </c>
      <c r="AI87" s="27" t="str">
        <f t="shared" si="8"/>
        <v>haas/entity/sensor/weewx/roof_rain/config</v>
      </c>
      <c r="AJ87" s="27" t="str">
        <f t="shared" si="11"/>
        <v>weewx/roof_rain</v>
      </c>
      <c r="AK87" s="27" t="s">
        <v>321</v>
      </c>
      <c r="AL87" s="27">
        <v>1</v>
      </c>
      <c r="AM87" s="18"/>
      <c r="AN87" s="27" t="s">
        <v>435</v>
      </c>
      <c r="AO87" s="28">
        <v>3.15</v>
      </c>
      <c r="AP87" s="27" t="s">
        <v>411</v>
      </c>
      <c r="AQ87" s="27" t="s">
        <v>36</v>
      </c>
      <c r="AR87" s="27" t="s">
        <v>37</v>
      </c>
      <c r="AT87" s="27" t="s">
        <v>38</v>
      </c>
      <c r="AW87" s="27"/>
      <c r="AX87" s="27"/>
      <c r="BA87" s="27" t="str">
        <f t="shared" si="12"/>
        <v/>
      </c>
    </row>
    <row r="88" spans="1:53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7" t="s">
        <v>80</v>
      </c>
      <c r="AI88" s="27" t="str">
        <f t="shared" si="8"/>
        <v>haas/entity/sensor/weewx/roof_storm_rain/config</v>
      </c>
      <c r="AJ88" s="27" t="str">
        <f t="shared" si="11"/>
        <v>weewx/roof_storm_rain</v>
      </c>
      <c r="AK88" s="27" t="s">
        <v>321</v>
      </c>
      <c r="AL88" s="27">
        <v>1</v>
      </c>
      <c r="AM88" s="18"/>
      <c r="AN88" s="27" t="s">
        <v>435</v>
      </c>
      <c r="AO88" s="28">
        <v>3.15</v>
      </c>
      <c r="AP88" s="27" t="s">
        <v>411</v>
      </c>
      <c r="AQ88" s="27" t="s">
        <v>36</v>
      </c>
      <c r="AR88" s="27" t="s">
        <v>37</v>
      </c>
      <c r="AT88" s="27" t="s">
        <v>38</v>
      </c>
      <c r="AW88" s="27"/>
      <c r="AX88" s="27"/>
      <c r="BA88" s="27" t="str">
        <f t="shared" si="12"/>
        <v/>
      </c>
    </row>
    <row r="89" spans="1:53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942</v>
      </c>
      <c r="F89" s="27" t="str">
        <f>IF(ISBLANK(E89), "", Table2[[#This Row],[unique_id]])</f>
        <v>home_security</v>
      </c>
      <c r="G89" s="27" t="s">
        <v>940</v>
      </c>
      <c r="H89" s="27" t="s">
        <v>338</v>
      </c>
      <c r="I89" s="27" t="s">
        <v>132</v>
      </c>
      <c r="J89" s="27" t="s">
        <v>941</v>
      </c>
      <c r="M89" s="27" t="s">
        <v>275</v>
      </c>
      <c r="T89" s="27"/>
      <c r="V89" s="28"/>
      <c r="W89" s="28"/>
      <c r="X89" s="28"/>
      <c r="Y89" s="28"/>
      <c r="AE89" s="27" t="s">
        <v>955</v>
      </c>
      <c r="AG89" s="28"/>
      <c r="AI89" s="27" t="str">
        <f t="shared" si="8"/>
        <v/>
      </c>
      <c r="AJ89" s="27" t="str">
        <f t="shared" si="11"/>
        <v/>
      </c>
      <c r="AL89" s="27"/>
      <c r="AM89" s="29"/>
      <c r="AN89" s="27"/>
      <c r="AO89" s="28"/>
      <c r="AT89" s="27" t="s">
        <v>172</v>
      </c>
      <c r="AU89" s="27" t="s">
        <v>991</v>
      </c>
      <c r="AW89" s="36"/>
      <c r="AX89" s="30"/>
      <c r="AY89" s="30"/>
      <c r="AZ89" s="30"/>
      <c r="BA89" s="27" t="str">
        <f t="shared" si="12"/>
        <v/>
      </c>
    </row>
    <row r="90" spans="1:53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27" t="str">
        <f>IF(ISBLANK(E90), "", Table2[[#This Row],[unique_id]])</f>
        <v>home_movie</v>
      </c>
      <c r="G90" s="27" t="s">
        <v>608</v>
      </c>
      <c r="H90" s="27" t="s">
        <v>338</v>
      </c>
      <c r="I90" s="27" t="s">
        <v>132</v>
      </c>
      <c r="J90" s="27" t="s">
        <v>643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I90" s="27" t="str">
        <f t="shared" si="8"/>
        <v/>
      </c>
      <c r="AJ90" s="27" t="str">
        <f t="shared" si="11"/>
        <v/>
      </c>
      <c r="AL90" s="27"/>
      <c r="AM90" s="19"/>
      <c r="AN90" s="27"/>
      <c r="AO90" s="28"/>
      <c r="AT90" s="27" t="s">
        <v>172</v>
      </c>
      <c r="AU90" s="27" t="s">
        <v>991</v>
      </c>
      <c r="AW90" s="27"/>
      <c r="AX90" s="27"/>
      <c r="BA90" s="27" t="str">
        <f t="shared" si="12"/>
        <v/>
      </c>
    </row>
    <row r="91" spans="1:53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645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I91" s="27" t="str">
        <f t="shared" si="8"/>
        <v/>
      </c>
      <c r="AJ91" s="27" t="str">
        <f t="shared" si="11"/>
        <v/>
      </c>
      <c r="AL91" s="27"/>
      <c r="AM91" s="19"/>
      <c r="AN91" s="27"/>
      <c r="AO91" s="28"/>
      <c r="AT91" s="27" t="s">
        <v>172</v>
      </c>
      <c r="AU91" s="27" t="s">
        <v>991</v>
      </c>
      <c r="AW91" s="27"/>
      <c r="AX91" s="27"/>
      <c r="BA91" s="27" t="str">
        <f t="shared" si="12"/>
        <v/>
      </c>
    </row>
    <row r="92" spans="1:53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27" t="str">
        <f>IF(ISBLANK(E92), "", Table2[[#This Row],[unique_id]])</f>
        <v>home_reset</v>
      </c>
      <c r="G92" s="27" t="s">
        <v>609</v>
      </c>
      <c r="H92" s="27" t="s">
        <v>338</v>
      </c>
      <c r="I92" s="27" t="s">
        <v>132</v>
      </c>
      <c r="J92" s="27" t="s">
        <v>644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I92" s="27" t="str">
        <f t="shared" si="8"/>
        <v/>
      </c>
      <c r="AJ92" s="27" t="str">
        <f t="shared" si="11"/>
        <v/>
      </c>
      <c r="AL92" s="27"/>
      <c r="AM92" s="19"/>
      <c r="AN92" s="27"/>
      <c r="AO92" s="28"/>
      <c r="AT92" s="27" t="s">
        <v>172</v>
      </c>
      <c r="AU92" s="27" t="s">
        <v>991</v>
      </c>
      <c r="AW92" s="27"/>
      <c r="AX92" s="27"/>
      <c r="BA92" s="27" t="str">
        <f t="shared" si="12"/>
        <v/>
      </c>
    </row>
    <row r="93" spans="1:53" ht="16" hidden="1" customHeight="1">
      <c r="A93" s="27">
        <v>1404</v>
      </c>
      <c r="B93" s="27" t="s">
        <v>26</v>
      </c>
      <c r="C93" s="27" t="s">
        <v>959</v>
      </c>
      <c r="D93" s="27" t="s">
        <v>960</v>
      </c>
      <c r="E93" s="27" t="s">
        <v>961</v>
      </c>
      <c r="F93" s="27" t="str">
        <f>IF(ISBLANK(E93), "", Table2[[#This Row],[unique_id]])</f>
        <v>home_secure_back_door_off</v>
      </c>
      <c r="G93" s="27" t="s">
        <v>962</v>
      </c>
      <c r="H93" s="27" t="s">
        <v>338</v>
      </c>
      <c r="I93" s="27" t="s">
        <v>132</v>
      </c>
      <c r="K93" s="27" t="s">
        <v>963</v>
      </c>
      <c r="L93" s="27" t="s">
        <v>966</v>
      </c>
      <c r="T93" s="27"/>
      <c r="V93" s="28"/>
      <c r="W93" s="28"/>
      <c r="X93" s="28"/>
      <c r="Y93" s="28"/>
      <c r="AE93" s="27" t="s">
        <v>967</v>
      </c>
      <c r="AG93" s="28"/>
      <c r="AI93" s="27" t="str">
        <f t="shared" si="8"/>
        <v/>
      </c>
      <c r="AJ93" s="27" t="str">
        <f t="shared" si="11"/>
        <v/>
      </c>
      <c r="AL93" s="27"/>
      <c r="AM93" s="19"/>
      <c r="AN93" s="27"/>
      <c r="AO93" s="28"/>
      <c r="AW93" s="27"/>
      <c r="AX93" s="27"/>
      <c r="BA93" s="27" t="str">
        <f t="shared" si="12"/>
        <v/>
      </c>
    </row>
    <row r="94" spans="1:53" ht="16" hidden="1" customHeight="1">
      <c r="A94" s="27">
        <v>1405</v>
      </c>
      <c r="B94" s="27" t="s">
        <v>26</v>
      </c>
      <c r="C94" s="27" t="s">
        <v>959</v>
      </c>
      <c r="D94" s="27" t="s">
        <v>960</v>
      </c>
      <c r="E94" s="27" t="s">
        <v>968</v>
      </c>
      <c r="F94" s="27" t="str">
        <f>IF(ISBLANK(E94), "", Table2[[#This Row],[unique_id]])</f>
        <v>home_secure_front_door_off</v>
      </c>
      <c r="G94" s="27" t="s">
        <v>969</v>
      </c>
      <c r="H94" s="27" t="s">
        <v>338</v>
      </c>
      <c r="I94" s="27" t="s">
        <v>132</v>
      </c>
      <c r="K94" s="27" t="s">
        <v>970</v>
      </c>
      <c r="L94" s="27" t="s">
        <v>966</v>
      </c>
      <c r="T94" s="27"/>
      <c r="V94" s="28"/>
      <c r="W94" s="28"/>
      <c r="X94" s="28"/>
      <c r="Y94" s="28"/>
      <c r="AE94" s="27" t="s">
        <v>967</v>
      </c>
      <c r="AG94" s="28"/>
      <c r="AI94" s="27" t="str">
        <f t="shared" si="8"/>
        <v/>
      </c>
      <c r="AJ94" s="27" t="str">
        <f t="shared" si="11"/>
        <v/>
      </c>
      <c r="AL94" s="27"/>
      <c r="AM94" s="19"/>
      <c r="AN94" s="27"/>
      <c r="AO94" s="28"/>
      <c r="AW94" s="27"/>
      <c r="AX94" s="27"/>
      <c r="BA94" s="27" t="str">
        <f t="shared" si="12"/>
        <v/>
      </c>
    </row>
    <row r="95" spans="1:53" ht="16" hidden="1" customHeight="1">
      <c r="A95" s="27">
        <v>1406</v>
      </c>
      <c r="B95" s="27" t="s">
        <v>26</v>
      </c>
      <c r="C95" s="27" t="s">
        <v>959</v>
      </c>
      <c r="D95" s="27" t="s">
        <v>960</v>
      </c>
      <c r="E95" s="27" t="s">
        <v>973</v>
      </c>
      <c r="F95" s="27" t="str">
        <f>IF(ISBLANK(E95), "", Table2[[#This Row],[unique_id]])</f>
        <v>home_sleep_on</v>
      </c>
      <c r="G95" s="27" t="s">
        <v>971</v>
      </c>
      <c r="H95" s="27" t="s">
        <v>338</v>
      </c>
      <c r="I95" s="27" t="s">
        <v>132</v>
      </c>
      <c r="K95" s="27" t="s">
        <v>975</v>
      </c>
      <c r="L95" s="27" t="s">
        <v>976</v>
      </c>
      <c r="T95" s="27"/>
      <c r="V95" s="28"/>
      <c r="W95" s="28"/>
      <c r="X95" s="28"/>
      <c r="Y95" s="28"/>
      <c r="AE95" s="27" t="s">
        <v>339</v>
      </c>
      <c r="AG95" s="28"/>
      <c r="AI95" s="27" t="str">
        <f t="shared" si="8"/>
        <v/>
      </c>
      <c r="AJ95" s="27" t="str">
        <f t="shared" si="11"/>
        <v/>
      </c>
      <c r="AL95" s="27"/>
      <c r="AM95" s="19"/>
      <c r="AN95" s="27"/>
      <c r="AO95" s="28"/>
      <c r="AW95" s="27"/>
      <c r="AX95" s="27"/>
      <c r="BA95" s="27" t="str">
        <f t="shared" si="12"/>
        <v/>
      </c>
    </row>
    <row r="96" spans="1:53" ht="16" hidden="1" customHeight="1">
      <c r="A96" s="27">
        <v>1407</v>
      </c>
      <c r="B96" s="27" t="s">
        <v>26</v>
      </c>
      <c r="C96" s="27" t="s">
        <v>959</v>
      </c>
      <c r="D96" s="27" t="s">
        <v>960</v>
      </c>
      <c r="E96" s="27" t="s">
        <v>974</v>
      </c>
      <c r="F96" s="27" t="str">
        <f>IF(ISBLANK(E96), "", Table2[[#This Row],[unique_id]])</f>
        <v>home_sleep_off</v>
      </c>
      <c r="G96" s="27" t="s">
        <v>972</v>
      </c>
      <c r="H96" s="27" t="s">
        <v>338</v>
      </c>
      <c r="I96" s="27" t="s">
        <v>132</v>
      </c>
      <c r="K96" s="27" t="s">
        <v>975</v>
      </c>
      <c r="L96" s="27" t="s">
        <v>966</v>
      </c>
      <c r="T96" s="27"/>
      <c r="V96" s="28"/>
      <c r="W96" s="28"/>
      <c r="X96" s="28"/>
      <c r="Y96" s="28"/>
      <c r="AE96" s="27" t="s">
        <v>977</v>
      </c>
      <c r="AG96" s="28"/>
      <c r="AI96" s="27" t="str">
        <f t="shared" si="8"/>
        <v/>
      </c>
      <c r="AJ96" s="27" t="str">
        <f t="shared" si="11"/>
        <v/>
      </c>
      <c r="AL96" s="27"/>
      <c r="AM96" s="19"/>
      <c r="AN96" s="27"/>
      <c r="AO96" s="28"/>
      <c r="AW96" s="27"/>
      <c r="AX96" s="27"/>
      <c r="BA96" s="27" t="str">
        <f t="shared" si="12"/>
        <v/>
      </c>
    </row>
    <row r="97" spans="1:53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J97" s="27" t="str">
        <f t="shared" si="11"/>
        <v/>
      </c>
      <c r="AL97" s="27"/>
      <c r="AM97" s="19"/>
      <c r="AN97" s="27"/>
      <c r="AO97" s="28"/>
      <c r="AW97" s="27"/>
      <c r="AX97" s="27"/>
      <c r="BA97" s="27" t="str">
        <f t="shared" si="12"/>
        <v/>
      </c>
    </row>
    <row r="98" spans="1:53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1041</v>
      </c>
      <c r="M98" s="27" t="s">
        <v>136</v>
      </c>
      <c r="O98" s="28" t="s">
        <v>1133</v>
      </c>
      <c r="P98" s="27" t="s">
        <v>172</v>
      </c>
      <c r="Q98" s="27" t="s">
        <v>1083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1078</v>
      </c>
      <c r="V98" s="28"/>
      <c r="W98" s="28"/>
      <c r="X98" s="28"/>
      <c r="Y98" s="28"/>
      <c r="AE98" s="27" t="s">
        <v>261</v>
      </c>
      <c r="AG98" s="28"/>
      <c r="AI98" s="27" t="str">
        <f>IF(ISBLANK(AH98),  "", _xlfn.CONCAT("haas/entity/sensor/", LOWER(C98), "/", E98, "/config"))</f>
        <v/>
      </c>
      <c r="AJ98" s="27" t="str">
        <f t="shared" si="11"/>
        <v/>
      </c>
      <c r="AL98" s="27"/>
      <c r="AM98" s="29"/>
      <c r="AN98" s="27" t="str">
        <f>IF(OR(ISBLANK(AW98), ISBLANK(AX98)), "", LOWER(_xlfn.CONCAT(Table2[[#This Row],[device_manufacturer]], "-",Table2[[#This Row],[device_suggested_area]], "-", Table2[[#This Row],[device_identifiers]])))</f>
        <v>senseme-ada-fan</v>
      </c>
      <c r="AO98" s="28" t="s">
        <v>427</v>
      </c>
      <c r="AP98" s="27" t="s">
        <v>129</v>
      </c>
      <c r="AQ98" s="27" t="s">
        <v>428</v>
      </c>
      <c r="AR98" s="27" t="str">
        <f>IF(OR(ISBLANK(AW98), ISBLANK(AX98)), "", Table2[[#This Row],[device_via_device]])</f>
        <v>SenseMe</v>
      </c>
      <c r="AT98" s="27" t="s">
        <v>130</v>
      </c>
      <c r="AV98" s="27" t="s">
        <v>534</v>
      </c>
      <c r="AW98" s="27" t="s">
        <v>429</v>
      </c>
      <c r="AX98" s="27" t="s">
        <v>537</v>
      </c>
      <c r="BA98" s="27" t="str">
        <f t="shared" si="12"/>
        <v>[["mac", "20:f8:5e:d7:19:e0"], ["ip", "10.0.6.60"]]</v>
      </c>
    </row>
    <row r="99" spans="1:53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1041</v>
      </c>
      <c r="M99" s="27" t="s">
        <v>136</v>
      </c>
      <c r="O99" s="28" t="s">
        <v>1133</v>
      </c>
      <c r="P99" s="27" t="s">
        <v>172</v>
      </c>
      <c r="Q99" s="27" t="s">
        <v>1083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1078</v>
      </c>
      <c r="V99" s="28"/>
      <c r="W99" s="28"/>
      <c r="X99" s="28"/>
      <c r="Y99" s="28"/>
      <c r="AE99" s="27" t="s">
        <v>261</v>
      </c>
      <c r="AG99" s="28"/>
      <c r="AI99" s="27" t="str">
        <f>IF(ISBLANK(AH99),  "", _xlfn.CONCAT("haas/entity/sensor/", LOWER(C99), "/", E99, "/config"))</f>
        <v/>
      </c>
      <c r="AJ99" s="27" t="str">
        <f t="shared" si="11"/>
        <v/>
      </c>
      <c r="AL99" s="27"/>
      <c r="AM99" s="29"/>
      <c r="AN99" s="27" t="str">
        <f>IF(OR(ISBLANK(AW99), ISBLANK(AX99)), "", LOWER(_xlfn.CONCAT(Table2[[#This Row],[device_manufacturer]], "-",Table2[[#This Row],[device_suggested_area]], "-", Table2[[#This Row],[device_identifiers]])))</f>
        <v>senseme-edwin-fan</v>
      </c>
      <c r="AO99" s="28" t="s">
        <v>427</v>
      </c>
      <c r="AP99" s="27" t="s">
        <v>129</v>
      </c>
      <c r="AQ99" s="27" t="s">
        <v>428</v>
      </c>
      <c r="AR99" s="27" t="str">
        <f>IF(OR(ISBLANK(AW99), ISBLANK(AX99)), "", Table2[[#This Row],[device_via_device]])</f>
        <v>SenseMe</v>
      </c>
      <c r="AT99" s="27" t="s">
        <v>127</v>
      </c>
      <c r="AV99" s="27" t="s">
        <v>534</v>
      </c>
      <c r="AW99" s="27" t="s">
        <v>430</v>
      </c>
      <c r="AX99" s="27" t="s">
        <v>538</v>
      </c>
      <c r="BA99" s="27" t="str">
        <f t="shared" si="12"/>
        <v>[["mac", "20:f8:5e:d7:26:1c"], ["ip", "10.0.6.61"]]</v>
      </c>
    </row>
    <row r="100" spans="1:53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641</v>
      </c>
      <c r="M100" s="27" t="s">
        <v>136</v>
      </c>
      <c r="O100" s="28" t="s">
        <v>1133</v>
      </c>
      <c r="P100" s="27" t="s">
        <v>172</v>
      </c>
      <c r="Q100" s="27" t="s">
        <v>1083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1078</v>
      </c>
      <c r="V100" s="28"/>
      <c r="W100" s="28"/>
      <c r="X100" s="28"/>
      <c r="Y100" s="28"/>
      <c r="AE100" s="27" t="s">
        <v>261</v>
      </c>
      <c r="AG100" s="28"/>
      <c r="AI100" s="27" t="str">
        <f>IF(ISBLANK(AH100),  "", _xlfn.CONCAT("haas/entity/sensor/", LOWER(C100), "/", E100, "/config"))</f>
        <v/>
      </c>
      <c r="AJ100" s="27" t="str">
        <f t="shared" si="11"/>
        <v/>
      </c>
      <c r="AL100" s="27"/>
      <c r="AM100" s="29"/>
      <c r="AN100" s="27" t="str">
        <f>IF(OR(ISBLANK(AW100), ISBLANK(AX100)), "", LOWER(_xlfn.CONCAT(Table2[[#This Row],[device_manufacturer]], "-",Table2[[#This Row],[device_suggested_area]], "-", Table2[[#This Row],[device_identifiers]])))</f>
        <v>senseme-parents-fan</v>
      </c>
      <c r="AO100" s="28" t="s">
        <v>427</v>
      </c>
      <c r="AP100" s="27" t="s">
        <v>129</v>
      </c>
      <c r="AQ100" s="27" t="s">
        <v>428</v>
      </c>
      <c r="AR100" s="27" t="str">
        <f>IF(OR(ISBLANK(AW100), ISBLANK(AX100)), "", Table2[[#This Row],[device_via_device]])</f>
        <v>SenseMe</v>
      </c>
      <c r="AT100" s="27" t="s">
        <v>201</v>
      </c>
      <c r="AV100" s="27" t="s">
        <v>534</v>
      </c>
      <c r="AW100" s="27" t="s">
        <v>433</v>
      </c>
      <c r="AX100" s="27" t="s">
        <v>539</v>
      </c>
      <c r="BA100" s="27" t="str">
        <f t="shared" si="12"/>
        <v>[["mac", "20:f8:5e:d8:a5:6b"], ["ip", "10.0.6.62"]]</v>
      </c>
    </row>
    <row r="101" spans="1:53" ht="16" hidden="1" customHeight="1">
      <c r="A101" s="27">
        <v>1503</v>
      </c>
      <c r="B101" s="27" t="s">
        <v>26</v>
      </c>
      <c r="C101" s="27" t="s">
        <v>1163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1133</v>
      </c>
      <c r="P101" s="27" t="s">
        <v>172</v>
      </c>
      <c r="Q101" s="27" t="s">
        <v>1083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L101" s="27"/>
      <c r="AM101" s="29"/>
      <c r="AN101" s="27"/>
      <c r="AO101" s="28"/>
      <c r="AP101" s="27" t="s">
        <v>134</v>
      </c>
      <c r="AQ101" s="27" t="s">
        <v>405</v>
      </c>
      <c r="AR101" s="27" t="s">
        <v>244</v>
      </c>
      <c r="AT101" s="27" t="s">
        <v>215</v>
      </c>
      <c r="AW101" s="31"/>
      <c r="AX101" s="31"/>
      <c r="AY101" s="31"/>
      <c r="AZ101" s="31"/>
    </row>
    <row r="102" spans="1:53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1196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641</v>
      </c>
      <c r="M102" s="27" t="s">
        <v>136</v>
      </c>
      <c r="O102" s="28" t="s">
        <v>1133</v>
      </c>
      <c r="P102" s="27" t="s">
        <v>172</v>
      </c>
      <c r="Q102" s="27" t="s">
        <v>1083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I102" s="27" t="str">
        <f t="shared" ref="AI102:AI133" si="13">IF(ISBLANK(AH102),  "", _xlfn.CONCAT("haas/entity/sensor/", LOWER(C102), "/", E102, "/config"))</f>
        <v/>
      </c>
      <c r="AJ102" s="27" t="str">
        <f t="shared" ref="AJ102:AJ133" si="14">IF(ISBLANK(AH102),  "", _xlfn.CONCAT(LOWER(C102), "/", E102))</f>
        <v/>
      </c>
      <c r="AL102" s="27"/>
      <c r="AM102" s="29"/>
      <c r="AN102" s="27" t="str">
        <f>IF(OR(ISBLANK(AW102), ISBLANK(AX102)), "", LOWER(_xlfn.CONCAT(Table2[[#This Row],[device_manufacturer]], "-",Table2[[#This Row],[device_suggested_area]], "-", Table2[[#This Row],[device_identifiers]])))</f>
        <v>tplink-kitchen-fan</v>
      </c>
      <c r="AO102" s="28" t="s">
        <v>408</v>
      </c>
      <c r="AP102" s="27" t="s">
        <v>129</v>
      </c>
      <c r="AQ102" s="27" t="s">
        <v>405</v>
      </c>
      <c r="AR102" s="27" t="str">
        <f>IF(OR(ISBLANK(AW102), ISBLANK(AX102)), "", Table2[[#This Row],[device_via_device]])</f>
        <v>TPLink</v>
      </c>
      <c r="AS102" s="27" t="s">
        <v>1148</v>
      </c>
      <c r="AT102" s="27" t="s">
        <v>215</v>
      </c>
      <c r="AV102" s="27" t="s">
        <v>534</v>
      </c>
      <c r="AW102" s="31" t="s">
        <v>409</v>
      </c>
      <c r="AX102" s="31" t="s">
        <v>533</v>
      </c>
      <c r="AY102" s="31"/>
      <c r="AZ102" s="31"/>
      <c r="BA102" s="27" t="str">
        <f t="shared" ref="BA102:BA133" si="15">IF(AND(ISBLANK(AW102), ISBLANK(AX102)), "", _xlfn.CONCAT("[", IF(ISBLANK(AW102), "", _xlfn.CONCAT("[""mac"", """, AW102, """]")), IF(ISBLANK(AX102), "", _xlfn.CONCAT(", [""ip"", """, AX102, """]")), "]"))</f>
        <v>[["mac", "ac:84:c6:0d:1b:9c"], ["ip", "10.0.6.87"]]</v>
      </c>
    </row>
    <row r="103" spans="1:53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641</v>
      </c>
      <c r="M103" s="27" t="s">
        <v>136</v>
      </c>
      <c r="O103" s="28" t="s">
        <v>1133</v>
      </c>
      <c r="P103" s="27" t="s">
        <v>172</v>
      </c>
      <c r="Q103" s="27" t="s">
        <v>1083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1078</v>
      </c>
      <c r="V103" s="28"/>
      <c r="W103" s="28"/>
      <c r="X103" s="28"/>
      <c r="Y103" s="28"/>
      <c r="AE103" s="27" t="s">
        <v>261</v>
      </c>
      <c r="AG103" s="28"/>
      <c r="AI103" s="27" t="str">
        <f t="shared" si="13"/>
        <v/>
      </c>
      <c r="AJ103" s="27" t="str">
        <f t="shared" si="14"/>
        <v/>
      </c>
      <c r="AL103" s="27"/>
      <c r="AM103" s="29"/>
      <c r="AN103" s="27" t="str">
        <f>IF(OR(ISBLANK(AW103), ISBLANK(AX103)), "", LOWER(_xlfn.CONCAT(Table2[[#This Row],[device_manufacturer]], "-",Table2[[#This Row],[device_suggested_area]], "-", Table2[[#This Row],[device_identifiers]])))</f>
        <v>senseme-lounge-fan</v>
      </c>
      <c r="AO103" s="28" t="s">
        <v>427</v>
      </c>
      <c r="AP103" s="27" t="s">
        <v>129</v>
      </c>
      <c r="AQ103" s="27" t="s">
        <v>428</v>
      </c>
      <c r="AR103" s="27" t="str">
        <f>IF(OR(ISBLANK(AW103), ISBLANK(AX103)), "", Table2[[#This Row],[device_via_device]])</f>
        <v>SenseMe</v>
      </c>
      <c r="AT103" s="27" t="s">
        <v>203</v>
      </c>
      <c r="AV103" s="27" t="s">
        <v>534</v>
      </c>
      <c r="AW103" s="27" t="s">
        <v>434</v>
      </c>
      <c r="AX103" s="27" t="s">
        <v>540</v>
      </c>
      <c r="BA103" s="27" t="str">
        <f t="shared" si="15"/>
        <v>[["mac", "20:f8:5e:d9:11:77"], ["ip", "10.0.6.63"]]</v>
      </c>
    </row>
    <row r="104" spans="1:53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27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1042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I104" s="27" t="str">
        <f t="shared" si="13"/>
        <v/>
      </c>
      <c r="AJ104" s="27" t="str">
        <f t="shared" si="14"/>
        <v/>
      </c>
      <c r="AL104" s="27"/>
      <c r="AM104" s="29"/>
      <c r="AN104" s="27"/>
      <c r="AO104" s="28"/>
      <c r="AT104" s="27" t="s">
        <v>403</v>
      </c>
      <c r="AW104" s="27"/>
      <c r="AX104" s="32"/>
      <c r="BA104" s="27" t="str">
        <f t="shared" si="15"/>
        <v/>
      </c>
    </row>
    <row r="105" spans="1:53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1133</v>
      </c>
      <c r="P105" s="27" t="s">
        <v>172</v>
      </c>
      <c r="Q105" s="27" t="s">
        <v>1083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1078</v>
      </c>
      <c r="V105" s="28"/>
      <c r="W105" s="28"/>
      <c r="X105" s="28"/>
      <c r="Y105" s="28"/>
      <c r="AE105" s="27" t="s">
        <v>261</v>
      </c>
      <c r="AG105" s="28"/>
      <c r="AI105" s="27" t="str">
        <f t="shared" si="13"/>
        <v/>
      </c>
      <c r="AJ105" s="27" t="str">
        <f t="shared" si="14"/>
        <v/>
      </c>
      <c r="AL105" s="27"/>
      <c r="AM105" s="29"/>
      <c r="AN105" s="27" t="str">
        <f>IF(OR(ISBLANK(AW105), ISBLANK(AX105)), "", LOWER(_xlfn.CONCAT(Table2[[#This Row],[device_manufacturer]], "-",Table2[[#This Row],[device_suggested_area]], "-", Table2[[#This Row],[device_identifiers]])))</f>
        <v>senseme-deck-east-fan</v>
      </c>
      <c r="AO105" s="28" t="s">
        <v>427</v>
      </c>
      <c r="AP105" s="27" t="s">
        <v>436</v>
      </c>
      <c r="AQ105" s="27" t="s">
        <v>428</v>
      </c>
      <c r="AR105" s="27" t="str">
        <f>IF(OR(ISBLANK(AW105), ISBLANK(AX105)), "", Table2[[#This Row],[device_via_device]])</f>
        <v>SenseMe</v>
      </c>
      <c r="AT105" s="27" t="s">
        <v>403</v>
      </c>
      <c r="AV105" s="27" t="s">
        <v>534</v>
      </c>
      <c r="AW105" s="27" t="s">
        <v>431</v>
      </c>
      <c r="AX105" s="27" t="s">
        <v>541</v>
      </c>
      <c r="BA105" s="27" t="str">
        <f t="shared" si="15"/>
        <v>[["mac", "20:f8:5e:1e:ea:a0"], ["ip", "10.0.6.64"]]</v>
      </c>
    </row>
    <row r="106" spans="1:53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1133</v>
      </c>
      <c r="P106" s="27" t="s">
        <v>172</v>
      </c>
      <c r="Q106" s="27" t="s">
        <v>1083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1078</v>
      </c>
      <c r="V106" s="28"/>
      <c r="W106" s="28"/>
      <c r="X106" s="28"/>
      <c r="Y106" s="28"/>
      <c r="AE106" s="27" t="s">
        <v>261</v>
      </c>
      <c r="AG106" s="28"/>
      <c r="AI106" s="27" t="str">
        <f t="shared" si="13"/>
        <v/>
      </c>
      <c r="AJ106" s="27" t="str">
        <f t="shared" si="14"/>
        <v/>
      </c>
      <c r="AL106" s="27"/>
      <c r="AM106" s="29"/>
      <c r="AN106" s="27" t="str">
        <f>IF(OR(ISBLANK(AW106), ISBLANK(AX106)), "", LOWER(_xlfn.CONCAT(Table2[[#This Row],[device_manufacturer]], "-",Table2[[#This Row],[device_suggested_area]], "-", Table2[[#This Row],[device_identifiers]])))</f>
        <v>senseme-deck-west-fan</v>
      </c>
      <c r="AO106" s="28" t="s">
        <v>427</v>
      </c>
      <c r="AP106" s="27" t="s">
        <v>437</v>
      </c>
      <c r="AQ106" s="27" t="s">
        <v>428</v>
      </c>
      <c r="AR106" s="27" t="str">
        <f>IF(OR(ISBLANK(AW106), ISBLANK(AX106)), "", Table2[[#This Row],[device_via_device]])</f>
        <v>SenseMe</v>
      </c>
      <c r="AT106" s="27" t="s">
        <v>403</v>
      </c>
      <c r="AV106" s="27" t="s">
        <v>534</v>
      </c>
      <c r="AW106" s="27" t="s">
        <v>432</v>
      </c>
      <c r="AX106" s="30" t="s">
        <v>542</v>
      </c>
      <c r="AY106" s="30"/>
      <c r="AZ106" s="30"/>
      <c r="BA106" s="27" t="str">
        <f t="shared" si="15"/>
        <v>[["mac", "20:f8:5e:1e:da:35"], ["ip", "10.0.6.65"]]</v>
      </c>
    </row>
    <row r="107" spans="1:53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I107" s="27" t="str">
        <f t="shared" si="13"/>
        <v/>
      </c>
      <c r="AJ107" s="27" t="str">
        <f t="shared" si="14"/>
        <v/>
      </c>
      <c r="AL107" s="27"/>
      <c r="AM107" s="29"/>
      <c r="AN107" s="27"/>
      <c r="AO107" s="28"/>
      <c r="AW107" s="27"/>
      <c r="AX107" s="30"/>
      <c r="AY107" s="30"/>
      <c r="AZ107" s="30"/>
      <c r="BA107" s="27" t="str">
        <f t="shared" si="15"/>
        <v/>
      </c>
    </row>
    <row r="108" spans="1:53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1043</v>
      </c>
      <c r="M108" s="27" t="s">
        <v>136</v>
      </c>
      <c r="O108" s="28" t="s">
        <v>1133</v>
      </c>
      <c r="P108" s="27" t="s">
        <v>172</v>
      </c>
      <c r="Q108" s="27" t="s">
        <v>1083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1096</v>
      </c>
      <c r="V108" s="28"/>
      <c r="W108" s="28"/>
      <c r="X108" s="28"/>
      <c r="Y108" s="28"/>
      <c r="AE108" s="27" t="s">
        <v>315</v>
      </c>
      <c r="AG108" s="28"/>
      <c r="AI108" s="27" t="str">
        <f t="shared" si="13"/>
        <v/>
      </c>
      <c r="AJ108" s="27" t="str">
        <f t="shared" si="14"/>
        <v/>
      </c>
      <c r="AL108" s="27"/>
      <c r="AM108" s="29"/>
      <c r="AN108" s="27"/>
      <c r="AO108" s="28"/>
      <c r="AT108" s="27" t="s">
        <v>130</v>
      </c>
      <c r="AW108" s="27"/>
      <c r="AX108" s="27"/>
      <c r="BA108" s="27" t="str">
        <f t="shared" si="15"/>
        <v/>
      </c>
    </row>
    <row r="109" spans="1:53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709</v>
      </c>
      <c r="K109" s="27" t="s">
        <v>1275</v>
      </c>
      <c r="M109" s="27" t="s">
        <v>136</v>
      </c>
      <c r="T109" s="27"/>
      <c r="V109" s="28"/>
      <c r="W109" s="28" t="s">
        <v>667</v>
      </c>
      <c r="X109" s="37">
        <v>100</v>
      </c>
      <c r="Y109" s="38" t="s">
        <v>1081</v>
      </c>
      <c r="Z109" s="38" t="s">
        <v>743</v>
      </c>
      <c r="AA109" s="38"/>
      <c r="AE109" s="27" t="s">
        <v>315</v>
      </c>
      <c r="AG109" s="28"/>
      <c r="AI109" s="27" t="str">
        <f t="shared" si="13"/>
        <v/>
      </c>
      <c r="AJ109" s="27" t="str">
        <f t="shared" si="14"/>
        <v/>
      </c>
      <c r="AL109" s="27"/>
      <c r="AM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N109" s="27" t="str">
        <f>LOWER(_xlfn.CONCAT(Table2[[#This Row],[device_suggested_area]], "-",Table2[[#This Row],[device_identifiers]]))</f>
        <v>ada-lamp</v>
      </c>
      <c r="AO109" s="28" t="s">
        <v>761</v>
      </c>
      <c r="AP109" s="27" t="s">
        <v>675</v>
      </c>
      <c r="AQ109" s="27" t="s">
        <v>764</v>
      </c>
      <c r="AR109" s="27" t="s">
        <v>443</v>
      </c>
      <c r="AT109" s="27" t="s">
        <v>130</v>
      </c>
      <c r="AU109" s="27" t="s">
        <v>980</v>
      </c>
      <c r="AW109" s="27"/>
      <c r="AX109" s="27"/>
      <c r="BA109" s="27" t="str">
        <f t="shared" si="15"/>
        <v/>
      </c>
    </row>
    <row r="110" spans="1:53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1133</v>
      </c>
      <c r="P110" s="27" t="s">
        <v>172</v>
      </c>
      <c r="Q110" s="27" t="s">
        <v>1083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666</v>
      </c>
      <c r="X110" s="37">
        <v>100</v>
      </c>
      <c r="Y110" s="38" t="s">
        <v>1079</v>
      </c>
      <c r="Z110" s="38" t="s">
        <v>743</v>
      </c>
      <c r="AA110" s="38"/>
      <c r="AG110" s="28"/>
      <c r="AI110" s="27" t="str">
        <f t="shared" si="13"/>
        <v/>
      </c>
      <c r="AJ110" s="27" t="str">
        <f t="shared" si="14"/>
        <v/>
      </c>
      <c r="AL110" s="27"/>
      <c r="AM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N110" s="27" t="str">
        <f>LOWER(_xlfn.CONCAT(Table2[[#This Row],[device_suggested_area]], "-",Table2[[#This Row],[device_identifiers]]))</f>
        <v>ada-lamp-bulb-1</v>
      </c>
      <c r="AO110" s="28" t="s">
        <v>761</v>
      </c>
      <c r="AP110" s="27" t="s">
        <v>676</v>
      </c>
      <c r="AQ110" s="27" t="s">
        <v>764</v>
      </c>
      <c r="AR110" s="27" t="s">
        <v>443</v>
      </c>
      <c r="AT110" s="27" t="s">
        <v>130</v>
      </c>
      <c r="AU110" s="27" t="s">
        <v>980</v>
      </c>
      <c r="AW110" s="27" t="s">
        <v>682</v>
      </c>
      <c r="AX110" s="27"/>
      <c r="BA110" s="27" t="str">
        <f t="shared" si="15"/>
        <v>[["mac", "0x0017880103433075"]]</v>
      </c>
    </row>
    <row r="111" spans="1:53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709</v>
      </c>
      <c r="K111" s="27" t="s">
        <v>1275</v>
      </c>
      <c r="M111" s="27" t="s">
        <v>136</v>
      </c>
      <c r="T111" s="27"/>
      <c r="V111" s="28"/>
      <c r="W111" s="28" t="s">
        <v>667</v>
      </c>
      <c r="X111" s="37">
        <v>101</v>
      </c>
      <c r="Y111" s="38" t="s">
        <v>1081</v>
      </c>
      <c r="Z111" s="38" t="s">
        <v>743</v>
      </c>
      <c r="AA111" s="38"/>
      <c r="AE111" s="27" t="s">
        <v>315</v>
      </c>
      <c r="AG111" s="28"/>
      <c r="AI111" s="27" t="str">
        <f t="shared" si="13"/>
        <v/>
      </c>
      <c r="AJ111" s="27" t="str">
        <f t="shared" si="14"/>
        <v/>
      </c>
      <c r="AL111" s="27"/>
      <c r="AM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N111" s="27" t="str">
        <f>LOWER(_xlfn.CONCAT(Table2[[#This Row],[device_suggested_area]], "-",Table2[[#This Row],[device_identifiers]]))</f>
        <v>edwin-lamp</v>
      </c>
      <c r="AO111" s="28" t="s">
        <v>761</v>
      </c>
      <c r="AP111" s="27" t="s">
        <v>675</v>
      </c>
      <c r="AQ111" s="27" t="s">
        <v>764</v>
      </c>
      <c r="AR111" s="27" t="s">
        <v>443</v>
      </c>
      <c r="AT111" s="27" t="s">
        <v>127</v>
      </c>
      <c r="AU111" s="27" t="s">
        <v>980</v>
      </c>
      <c r="AW111" s="27"/>
      <c r="AX111" s="27"/>
      <c r="BA111" s="27" t="str">
        <f t="shared" si="15"/>
        <v/>
      </c>
    </row>
    <row r="112" spans="1:53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1133</v>
      </c>
      <c r="P112" s="27" t="s">
        <v>172</v>
      </c>
      <c r="Q112" s="27" t="s">
        <v>1083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666</v>
      </c>
      <c r="X112" s="37">
        <v>101</v>
      </c>
      <c r="Y112" s="38" t="s">
        <v>1079</v>
      </c>
      <c r="Z112" s="38" t="s">
        <v>743</v>
      </c>
      <c r="AA112" s="38"/>
      <c r="AG112" s="28"/>
      <c r="AI112" s="27" t="str">
        <f t="shared" si="13"/>
        <v/>
      </c>
      <c r="AJ112" s="27" t="str">
        <f t="shared" si="14"/>
        <v/>
      </c>
      <c r="AL112" s="27"/>
      <c r="AM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N112" s="27" t="str">
        <f>LOWER(_xlfn.CONCAT(Table2[[#This Row],[device_suggested_area]], "-",Table2[[#This Row],[device_identifiers]]))</f>
        <v>edwin-lamp-bulb-1</v>
      </c>
      <c r="AO112" s="28" t="s">
        <v>761</v>
      </c>
      <c r="AP112" s="27" t="s">
        <v>676</v>
      </c>
      <c r="AQ112" s="27" t="s">
        <v>764</v>
      </c>
      <c r="AR112" s="27" t="s">
        <v>443</v>
      </c>
      <c r="AT112" s="27" t="s">
        <v>127</v>
      </c>
      <c r="AU112" s="27" t="s">
        <v>980</v>
      </c>
      <c r="AW112" s="27" t="s">
        <v>707</v>
      </c>
      <c r="AX112" s="27"/>
      <c r="BA112" s="27" t="str">
        <f t="shared" si="15"/>
        <v>[["mac", "0x0017880102b8fd87"]]</v>
      </c>
    </row>
    <row r="113" spans="1:53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1043</v>
      </c>
      <c r="M113" s="27" t="s">
        <v>136</v>
      </c>
      <c r="O113" s="28" t="s">
        <v>1133</v>
      </c>
      <c r="P113" s="27" t="s">
        <v>172</v>
      </c>
      <c r="Q113" s="27" t="s">
        <v>1083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1097</v>
      </c>
      <c r="V113" s="28"/>
      <c r="W113" s="28"/>
      <c r="X113" s="28"/>
      <c r="Y113" s="28"/>
      <c r="AE113" s="27" t="s">
        <v>315</v>
      </c>
      <c r="AG113" s="28"/>
      <c r="AI113" s="27" t="str">
        <f t="shared" si="13"/>
        <v/>
      </c>
      <c r="AJ113" s="27" t="str">
        <f t="shared" si="14"/>
        <v/>
      </c>
      <c r="AL113" s="27"/>
      <c r="AM113" s="29"/>
      <c r="AN113" s="27"/>
      <c r="AO113" s="28"/>
      <c r="AT113" s="27" t="s">
        <v>127</v>
      </c>
      <c r="AW113" s="27"/>
      <c r="AX113" s="27"/>
      <c r="BA113" s="27" t="str">
        <f t="shared" si="15"/>
        <v/>
      </c>
    </row>
    <row r="114" spans="1:53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27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710</v>
      </c>
      <c r="K114" s="27" t="s">
        <v>1271</v>
      </c>
      <c r="M114" s="27" t="s">
        <v>136</v>
      </c>
      <c r="T114" s="27"/>
      <c r="V114" s="28"/>
      <c r="W114" s="28" t="s">
        <v>667</v>
      </c>
      <c r="X114" s="37">
        <v>102</v>
      </c>
      <c r="Y114" s="38" t="s">
        <v>1081</v>
      </c>
      <c r="Z114" s="38" t="s">
        <v>742</v>
      </c>
      <c r="AA114" s="38"/>
      <c r="AE114" s="27" t="s">
        <v>315</v>
      </c>
      <c r="AG114" s="28"/>
      <c r="AI114" s="27" t="str">
        <f t="shared" si="13"/>
        <v/>
      </c>
      <c r="AJ114" s="27" t="str">
        <f t="shared" si="14"/>
        <v/>
      </c>
      <c r="AL114" s="27"/>
      <c r="AM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N114" s="27" t="str">
        <f>LOWER(_xlfn.CONCAT(Table2[[#This Row],[device_suggested_area]], "-",Table2[[#This Row],[device_identifiers]]))</f>
        <v>edwin-night-light</v>
      </c>
      <c r="AO114" s="28" t="s">
        <v>663</v>
      </c>
      <c r="AP114" s="27" t="s">
        <v>680</v>
      </c>
      <c r="AQ114" s="27" t="s">
        <v>662</v>
      </c>
      <c r="AR114" s="27" t="s">
        <v>443</v>
      </c>
      <c r="AT114" s="27" t="s">
        <v>127</v>
      </c>
      <c r="AU114" s="27" t="s">
        <v>980</v>
      </c>
      <c r="AW114" s="27"/>
      <c r="AX114" s="27"/>
      <c r="BA114" s="27" t="str">
        <f t="shared" si="15"/>
        <v/>
      </c>
    </row>
    <row r="115" spans="1:53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1133</v>
      </c>
      <c r="P115" s="27" t="s">
        <v>172</v>
      </c>
      <c r="Q115" s="27" t="s">
        <v>1083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666</v>
      </c>
      <c r="X115" s="37">
        <v>102</v>
      </c>
      <c r="Y115" s="38" t="s">
        <v>1079</v>
      </c>
      <c r="Z115" s="38" t="s">
        <v>742</v>
      </c>
      <c r="AA115" s="38"/>
      <c r="AG115" s="28"/>
      <c r="AI115" s="27" t="str">
        <f t="shared" si="13"/>
        <v/>
      </c>
      <c r="AJ115" s="27" t="str">
        <f t="shared" si="14"/>
        <v/>
      </c>
      <c r="AL115" s="27"/>
      <c r="AM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N115" s="27" t="str">
        <f>LOWER(_xlfn.CONCAT(Table2[[#This Row],[device_suggested_area]], "-",Table2[[#This Row],[device_identifiers]]))</f>
        <v>edwin-night-light-bulb-1</v>
      </c>
      <c r="AO115" s="28" t="s">
        <v>663</v>
      </c>
      <c r="AP115" s="27" t="s">
        <v>681</v>
      </c>
      <c r="AQ115" s="27" t="s">
        <v>662</v>
      </c>
      <c r="AR115" s="27" t="s">
        <v>443</v>
      </c>
      <c r="AT115" s="27" t="s">
        <v>127</v>
      </c>
      <c r="AU115" s="27" t="s">
        <v>980</v>
      </c>
      <c r="AW115" s="27" t="s">
        <v>683</v>
      </c>
      <c r="AX115" s="27"/>
      <c r="BA115" s="27" t="str">
        <f t="shared" si="15"/>
        <v>[["mac", "0x001788010343c36f"]]</v>
      </c>
    </row>
    <row r="116" spans="1:53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1045</v>
      </c>
      <c r="K116" s="27" t="s">
        <v>1272</v>
      </c>
      <c r="M116" s="27" t="s">
        <v>136</v>
      </c>
      <c r="T116" s="27"/>
      <c r="V116" s="28"/>
      <c r="W116" s="28" t="s">
        <v>667</v>
      </c>
      <c r="X116" s="37">
        <v>103</v>
      </c>
      <c r="Y116" s="38" t="s">
        <v>1081</v>
      </c>
      <c r="Z116" s="38" t="s">
        <v>743</v>
      </c>
      <c r="AA116" s="38"/>
      <c r="AE116" s="27" t="s">
        <v>315</v>
      </c>
      <c r="AG116" s="28"/>
      <c r="AI116" s="27" t="str">
        <f t="shared" si="13"/>
        <v/>
      </c>
      <c r="AJ116" s="27" t="str">
        <f t="shared" si="14"/>
        <v/>
      </c>
      <c r="AL116" s="27"/>
      <c r="AM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N116" s="27" t="str">
        <f>LOWER(_xlfn.CONCAT(Table2[[#This Row],[device_suggested_area]], "-",Table2[[#This Row],[device_identifiers]]))</f>
        <v>hallway-main</v>
      </c>
      <c r="AO116" s="28" t="s">
        <v>663</v>
      </c>
      <c r="AP116" s="27" t="s">
        <v>664</v>
      </c>
      <c r="AQ116" s="27" t="s">
        <v>662</v>
      </c>
      <c r="AR116" s="27" t="s">
        <v>443</v>
      </c>
      <c r="AT116" s="27" t="s">
        <v>498</v>
      </c>
      <c r="AW116" s="27"/>
      <c r="AX116" s="27"/>
      <c r="BA116" s="27" t="str">
        <f t="shared" si="15"/>
        <v/>
      </c>
    </row>
    <row r="117" spans="1:53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1133</v>
      </c>
      <c r="P117" s="27" t="s">
        <v>172</v>
      </c>
      <c r="Q117" s="27" t="s">
        <v>1083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666</v>
      </c>
      <c r="X117" s="37">
        <v>103</v>
      </c>
      <c r="Y117" s="38" t="s">
        <v>1079</v>
      </c>
      <c r="Z117" s="38" t="s">
        <v>743</v>
      </c>
      <c r="AA117" s="38"/>
      <c r="AG117" s="28"/>
      <c r="AI117" s="27" t="str">
        <f t="shared" si="13"/>
        <v/>
      </c>
      <c r="AJ117" s="27" t="str">
        <f t="shared" si="14"/>
        <v/>
      </c>
      <c r="AL117" s="27"/>
      <c r="AM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N117" s="27" t="str">
        <f>LOWER(_xlfn.CONCAT(Table2[[#This Row],[device_suggested_area]], "-",Table2[[#This Row],[device_identifiers]]))</f>
        <v>hallway-main-bulb-1</v>
      </c>
      <c r="AO117" s="28" t="s">
        <v>663</v>
      </c>
      <c r="AP117" s="27" t="s">
        <v>665</v>
      </c>
      <c r="AQ117" s="27" t="s">
        <v>662</v>
      </c>
      <c r="AR117" s="27" t="s">
        <v>443</v>
      </c>
      <c r="AT117" s="27" t="s">
        <v>498</v>
      </c>
      <c r="AW117" s="27" t="s">
        <v>684</v>
      </c>
      <c r="AX117" s="27"/>
      <c r="BA117" s="27" t="str">
        <f t="shared" si="15"/>
        <v>[["mac", "0x00178801043283b0"]]</v>
      </c>
    </row>
    <row r="118" spans="1:53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1133</v>
      </c>
      <c r="P118" s="27" t="s">
        <v>172</v>
      </c>
      <c r="Q118" s="27" t="s">
        <v>1083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666</v>
      </c>
      <c r="X118" s="37">
        <v>103</v>
      </c>
      <c r="Y118" s="38" t="s">
        <v>1079</v>
      </c>
      <c r="Z118" s="38" t="s">
        <v>743</v>
      </c>
      <c r="AA118" s="38"/>
      <c r="AG118" s="28"/>
      <c r="AI118" s="27" t="str">
        <f t="shared" si="13"/>
        <v/>
      </c>
      <c r="AJ118" s="27" t="str">
        <f t="shared" si="14"/>
        <v/>
      </c>
      <c r="AL118" s="27"/>
      <c r="AM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N118" s="27" t="str">
        <f>LOWER(_xlfn.CONCAT(Table2[[#This Row],[device_suggested_area]], "-",Table2[[#This Row],[device_identifiers]]))</f>
        <v>hallway-main-bulb-2</v>
      </c>
      <c r="AO118" s="28" t="s">
        <v>663</v>
      </c>
      <c r="AP118" s="27" t="s">
        <v>672</v>
      </c>
      <c r="AQ118" s="27" t="s">
        <v>662</v>
      </c>
      <c r="AR118" s="27" t="s">
        <v>443</v>
      </c>
      <c r="AT118" s="27" t="s">
        <v>498</v>
      </c>
      <c r="AW118" s="27" t="s">
        <v>685</v>
      </c>
      <c r="AX118" s="27"/>
      <c r="BA118" s="27" t="str">
        <f t="shared" si="15"/>
        <v>[["mac", "0x0017880104329975"]]</v>
      </c>
    </row>
    <row r="119" spans="1:53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1133</v>
      </c>
      <c r="P119" s="27" t="s">
        <v>172</v>
      </c>
      <c r="Q119" s="27" t="s">
        <v>1083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666</v>
      </c>
      <c r="X119" s="37">
        <v>103</v>
      </c>
      <c r="Y119" s="38" t="s">
        <v>1079</v>
      </c>
      <c r="Z119" s="38" t="s">
        <v>743</v>
      </c>
      <c r="AA119" s="38"/>
      <c r="AG119" s="28"/>
      <c r="AI119" s="27" t="str">
        <f t="shared" si="13"/>
        <v/>
      </c>
      <c r="AJ119" s="27" t="str">
        <f t="shared" si="14"/>
        <v/>
      </c>
      <c r="AL119" s="27"/>
      <c r="AM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N119" s="27" t="str">
        <f>LOWER(_xlfn.CONCAT(Table2[[#This Row],[device_suggested_area]], "-",Table2[[#This Row],[device_identifiers]]))</f>
        <v>hallway-main-bulb-3</v>
      </c>
      <c r="AO119" s="28" t="s">
        <v>663</v>
      </c>
      <c r="AP119" s="27" t="s">
        <v>673</v>
      </c>
      <c r="AQ119" s="27" t="s">
        <v>662</v>
      </c>
      <c r="AR119" s="27" t="s">
        <v>443</v>
      </c>
      <c r="AT119" s="27" t="s">
        <v>498</v>
      </c>
      <c r="AW119" s="27" t="s">
        <v>686</v>
      </c>
      <c r="AX119" s="27"/>
      <c r="BA119" s="27" t="str">
        <f t="shared" si="15"/>
        <v>[["mac", "0x001788010432996f"]]</v>
      </c>
    </row>
    <row r="120" spans="1:53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1133</v>
      </c>
      <c r="P120" s="27" t="s">
        <v>172</v>
      </c>
      <c r="Q120" s="27" t="s">
        <v>1083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666</v>
      </c>
      <c r="X120" s="37">
        <v>103</v>
      </c>
      <c r="Y120" s="38" t="s">
        <v>1079</v>
      </c>
      <c r="Z120" s="38" t="s">
        <v>743</v>
      </c>
      <c r="AA120" s="38"/>
      <c r="AG120" s="28"/>
      <c r="AI120" s="27" t="str">
        <f t="shared" si="13"/>
        <v/>
      </c>
      <c r="AJ120" s="27" t="str">
        <f t="shared" si="14"/>
        <v/>
      </c>
      <c r="AL120" s="27"/>
      <c r="AM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N120" s="27" t="str">
        <f>LOWER(_xlfn.CONCAT(Table2[[#This Row],[device_suggested_area]], "-",Table2[[#This Row],[device_identifiers]]))</f>
        <v>hallway-main-bulb-4</v>
      </c>
      <c r="AO120" s="28" t="s">
        <v>663</v>
      </c>
      <c r="AP120" s="27" t="s">
        <v>677</v>
      </c>
      <c r="AQ120" s="27" t="s">
        <v>662</v>
      </c>
      <c r="AR120" s="27" t="s">
        <v>443</v>
      </c>
      <c r="AT120" s="27" t="s">
        <v>498</v>
      </c>
      <c r="AW120" s="27" t="s">
        <v>687</v>
      </c>
      <c r="AX120" s="27"/>
      <c r="BA120" s="27" t="str">
        <f t="shared" si="15"/>
        <v>[["mac", "0x001788010444db4e"]]</v>
      </c>
    </row>
    <row r="121" spans="1:53" ht="16" hidden="1" customHeight="1">
      <c r="A121" s="27">
        <v>1613</v>
      </c>
      <c r="B121" s="27" t="s">
        <v>26</v>
      </c>
      <c r="C121" s="27" t="s">
        <v>612</v>
      </c>
      <c r="D121" s="27" t="s">
        <v>137</v>
      </c>
      <c r="E121" s="27" t="s">
        <v>1237</v>
      </c>
      <c r="F121" s="27" t="str">
        <f>IF(ISBLANK(E121), "", Table2[[#This Row],[unique_id]])</f>
        <v>hallway_sconces</v>
      </c>
      <c r="G121" s="27" t="s">
        <v>1239</v>
      </c>
      <c r="H121" s="27" t="s">
        <v>139</v>
      </c>
      <c r="I121" s="27" t="s">
        <v>132</v>
      </c>
      <c r="J121" s="27" t="s">
        <v>1225</v>
      </c>
      <c r="K121" s="27" t="s">
        <v>1272</v>
      </c>
      <c r="M121" s="27" t="s">
        <v>136</v>
      </c>
      <c r="T121" s="27"/>
      <c r="V121" s="28"/>
      <c r="W121" s="28" t="s">
        <v>667</v>
      </c>
      <c r="X121" s="37">
        <v>120</v>
      </c>
      <c r="Y121" s="38" t="s">
        <v>1081</v>
      </c>
      <c r="Z121" s="28" t="s">
        <v>1267</v>
      </c>
      <c r="AE121" s="27" t="s">
        <v>315</v>
      </c>
      <c r="AG121" s="28"/>
      <c r="AI121" s="27" t="str">
        <f t="shared" si="13"/>
        <v/>
      </c>
      <c r="AJ121" s="27" t="str">
        <f t="shared" si="14"/>
        <v/>
      </c>
      <c r="AL121" s="27"/>
      <c r="AM121" s="29"/>
      <c r="AN121" s="27" t="str">
        <f>LOWER(_xlfn.CONCAT(Table2[[#This Row],[device_suggested_area]], "-",Table2[[#This Row],[device_identifiers]]))</f>
        <v>hallway-sconces</v>
      </c>
      <c r="AO121" s="28" t="s">
        <v>1226</v>
      </c>
      <c r="AP121" s="27" t="s">
        <v>1227</v>
      </c>
      <c r="AQ121" s="27" t="s">
        <v>1232</v>
      </c>
      <c r="AR121" s="27" t="s">
        <v>612</v>
      </c>
      <c r="AT121" s="27" t="s">
        <v>498</v>
      </c>
      <c r="AW121" s="27"/>
      <c r="AX121" s="27"/>
      <c r="BA121" s="27" t="str">
        <f t="shared" si="15"/>
        <v/>
      </c>
    </row>
    <row r="122" spans="1:53" ht="16" hidden="1" customHeight="1">
      <c r="A122" s="27">
        <v>1614</v>
      </c>
      <c r="B122" s="27" t="s">
        <v>26</v>
      </c>
      <c r="C122" s="27" t="s">
        <v>612</v>
      </c>
      <c r="D122" s="27" t="s">
        <v>137</v>
      </c>
      <c r="E122" s="27" t="s">
        <v>1238</v>
      </c>
      <c r="F122" s="27" t="str">
        <f>IF(ISBLANK(E122), "", Table2[[#This Row],[unique_id]])</f>
        <v>hallway_sconces_bulb_1</v>
      </c>
      <c r="H122" s="27" t="s">
        <v>139</v>
      </c>
      <c r="O122" s="28" t="s">
        <v>1133</v>
      </c>
      <c r="P122" s="27" t="s">
        <v>172</v>
      </c>
      <c r="Q122" s="27" t="s">
        <v>1083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666</v>
      </c>
      <c r="X122" s="37">
        <v>120</v>
      </c>
      <c r="Y122" s="38" t="s">
        <v>1079</v>
      </c>
      <c r="Z122" s="28" t="s">
        <v>1267</v>
      </c>
      <c r="AG122" s="28"/>
      <c r="AI122" s="27" t="str">
        <f t="shared" si="13"/>
        <v/>
      </c>
      <c r="AJ122" s="27" t="str">
        <f t="shared" si="14"/>
        <v/>
      </c>
      <c r="AL122" s="27"/>
      <c r="AM122" s="29"/>
      <c r="AN122" s="27" t="str">
        <f>LOWER(_xlfn.CONCAT(Table2[[#This Row],[device_suggested_area]], "-",Table2[[#This Row],[device_identifiers]]))</f>
        <v>hallway-sconces-bulb-1</v>
      </c>
      <c r="AO122" s="28" t="s">
        <v>1226</v>
      </c>
      <c r="AP122" s="27" t="s">
        <v>1228</v>
      </c>
      <c r="AQ122" s="27" t="s">
        <v>1232</v>
      </c>
      <c r="AR122" s="27" t="s">
        <v>612</v>
      </c>
      <c r="AT122" s="27" t="s">
        <v>498</v>
      </c>
      <c r="AW122" s="27" t="s">
        <v>1240</v>
      </c>
      <c r="AX122" s="27"/>
      <c r="BA122" s="27" t="str">
        <f t="shared" si="15"/>
        <v>[["mac", "0x2c1165fffe12d5c4"]]</v>
      </c>
    </row>
    <row r="123" spans="1:53" ht="16" hidden="1" customHeight="1">
      <c r="A123" s="27">
        <v>1615</v>
      </c>
      <c r="B123" s="27" t="s">
        <v>26</v>
      </c>
      <c r="C123" s="27" t="s">
        <v>612</v>
      </c>
      <c r="D123" s="27" t="s">
        <v>137</v>
      </c>
      <c r="E123" s="27" t="s">
        <v>1238</v>
      </c>
      <c r="F123" s="27" t="str">
        <f>IF(ISBLANK(E123), "", Table2[[#This Row],[unique_id]])</f>
        <v>hallway_sconces_bulb_1</v>
      </c>
      <c r="H123" s="27" t="s">
        <v>139</v>
      </c>
      <c r="O123" s="28" t="s">
        <v>1133</v>
      </c>
      <c r="P123" s="27" t="s">
        <v>172</v>
      </c>
      <c r="Q123" s="27" t="s">
        <v>1083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666</v>
      </c>
      <c r="X123" s="37">
        <v>120</v>
      </c>
      <c r="Y123" s="38" t="s">
        <v>1079</v>
      </c>
      <c r="Z123" s="28" t="s">
        <v>1267</v>
      </c>
      <c r="AG123" s="28"/>
      <c r="AI123" s="27" t="str">
        <f t="shared" si="13"/>
        <v/>
      </c>
      <c r="AJ123" s="27" t="str">
        <f t="shared" si="14"/>
        <v/>
      </c>
      <c r="AL123" s="27"/>
      <c r="AM123" s="29"/>
      <c r="AN123" s="27" t="str">
        <f>LOWER(_xlfn.CONCAT(Table2[[#This Row],[device_suggested_area]], "-",Table2[[#This Row],[device_identifiers]]))</f>
        <v>hallway-sconces-bulb-2</v>
      </c>
      <c r="AO123" s="28" t="s">
        <v>1226</v>
      </c>
      <c r="AP123" s="27" t="s">
        <v>1229</v>
      </c>
      <c r="AQ123" s="27" t="s">
        <v>1232</v>
      </c>
      <c r="AR123" s="27" t="s">
        <v>612</v>
      </c>
      <c r="AT123" s="27" t="s">
        <v>498</v>
      </c>
      <c r="AW123" s="27" t="s">
        <v>1241</v>
      </c>
      <c r="AX123" s="27"/>
      <c r="BA123" s="27" t="str">
        <f t="shared" si="15"/>
        <v>[["mac", "0x2c1165fffe109407"]]</v>
      </c>
    </row>
    <row r="124" spans="1:53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1045</v>
      </c>
      <c r="K124" s="27" t="s">
        <v>1270</v>
      </c>
      <c r="M124" s="27" t="s">
        <v>136</v>
      </c>
      <c r="T124" s="27"/>
      <c r="V124" s="28"/>
      <c r="W124" s="28" t="s">
        <v>667</v>
      </c>
      <c r="X124" s="37">
        <v>104</v>
      </c>
      <c r="Y124" s="38" t="s">
        <v>1081</v>
      </c>
      <c r="Z124" s="38" t="s">
        <v>743</v>
      </c>
      <c r="AA124" s="38"/>
      <c r="AE124" s="27" t="s">
        <v>315</v>
      </c>
      <c r="AG124" s="28"/>
      <c r="AI124" s="27" t="str">
        <f t="shared" si="13"/>
        <v/>
      </c>
      <c r="AJ124" s="27" t="str">
        <f t="shared" si="14"/>
        <v/>
      </c>
      <c r="AL124" s="27"/>
      <c r="AM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N124" s="27" t="str">
        <f>LOWER(_xlfn.CONCAT(Table2[[#This Row],[device_suggested_area]], "-",Table2[[#This Row],[device_identifiers]]))</f>
        <v>dining-main</v>
      </c>
      <c r="AO124" s="28" t="s">
        <v>663</v>
      </c>
      <c r="AP124" s="27" t="s">
        <v>664</v>
      </c>
      <c r="AQ124" s="27" t="s">
        <v>662</v>
      </c>
      <c r="AR124" s="27" t="s">
        <v>443</v>
      </c>
      <c r="AT124" s="27" t="s">
        <v>202</v>
      </c>
      <c r="AW124" s="27"/>
      <c r="AX124" s="27"/>
      <c r="BA124" s="27" t="str">
        <f t="shared" si="15"/>
        <v/>
      </c>
    </row>
    <row r="125" spans="1:53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1133</v>
      </c>
      <c r="P125" s="27" t="s">
        <v>172</v>
      </c>
      <c r="Q125" s="27" t="s">
        <v>1083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666</v>
      </c>
      <c r="X125" s="37">
        <v>104</v>
      </c>
      <c r="Y125" s="38" t="s">
        <v>1079</v>
      </c>
      <c r="Z125" s="38" t="s">
        <v>743</v>
      </c>
      <c r="AA125" s="38"/>
      <c r="AG125" s="28"/>
      <c r="AI125" s="27" t="str">
        <f t="shared" si="13"/>
        <v/>
      </c>
      <c r="AJ125" s="27" t="str">
        <f t="shared" si="14"/>
        <v/>
      </c>
      <c r="AL125" s="27"/>
      <c r="AM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N125" s="27" t="str">
        <f>LOWER(_xlfn.CONCAT(Table2[[#This Row],[device_suggested_area]], "-",Table2[[#This Row],[device_identifiers]]))</f>
        <v>dining-main-bulb-1</v>
      </c>
      <c r="AO125" s="28" t="s">
        <v>663</v>
      </c>
      <c r="AP125" s="27" t="s">
        <v>665</v>
      </c>
      <c r="AQ125" s="27" t="s">
        <v>662</v>
      </c>
      <c r="AR125" s="27" t="s">
        <v>443</v>
      </c>
      <c r="AT125" s="27" t="s">
        <v>202</v>
      </c>
      <c r="AW125" s="27" t="s">
        <v>688</v>
      </c>
      <c r="AX125" s="27"/>
      <c r="BA125" s="27" t="str">
        <f t="shared" si="15"/>
        <v>[["mac", "0x00178801039f69d5"]]</v>
      </c>
    </row>
    <row r="126" spans="1:53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1133</v>
      </c>
      <c r="P126" s="27" t="s">
        <v>172</v>
      </c>
      <c r="Q126" s="27" t="s">
        <v>1083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666</v>
      </c>
      <c r="X126" s="37">
        <v>104</v>
      </c>
      <c r="Y126" s="38" t="s">
        <v>1079</v>
      </c>
      <c r="Z126" s="38" t="s">
        <v>743</v>
      </c>
      <c r="AA126" s="38"/>
      <c r="AG126" s="28"/>
      <c r="AI126" s="27" t="str">
        <f t="shared" si="13"/>
        <v/>
      </c>
      <c r="AJ126" s="27" t="str">
        <f t="shared" si="14"/>
        <v/>
      </c>
      <c r="AL126" s="27"/>
      <c r="AM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N126" s="27" t="str">
        <f>LOWER(_xlfn.CONCAT(Table2[[#This Row],[device_suggested_area]], "-",Table2[[#This Row],[device_identifiers]]))</f>
        <v>dining-main-bulb-2</v>
      </c>
      <c r="AO126" s="28" t="s">
        <v>663</v>
      </c>
      <c r="AP126" s="27" t="s">
        <v>672</v>
      </c>
      <c r="AQ126" s="27" t="s">
        <v>662</v>
      </c>
      <c r="AR126" s="27" t="s">
        <v>443</v>
      </c>
      <c r="AT126" s="27" t="s">
        <v>202</v>
      </c>
      <c r="AW126" s="27" t="s">
        <v>689</v>
      </c>
      <c r="AX126" s="27"/>
      <c r="BA126" s="27" t="str">
        <f t="shared" si="15"/>
        <v>[["mac", "0x00178801039f56c4"]]</v>
      </c>
    </row>
    <row r="127" spans="1:53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1133</v>
      </c>
      <c r="P127" s="27" t="s">
        <v>172</v>
      </c>
      <c r="Q127" s="27" t="s">
        <v>1083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666</v>
      </c>
      <c r="X127" s="37">
        <v>104</v>
      </c>
      <c r="Y127" s="38" t="s">
        <v>1079</v>
      </c>
      <c r="Z127" s="38" t="s">
        <v>743</v>
      </c>
      <c r="AA127" s="38"/>
      <c r="AG127" s="28"/>
      <c r="AI127" s="27" t="str">
        <f t="shared" si="13"/>
        <v/>
      </c>
      <c r="AJ127" s="27" t="str">
        <f t="shared" si="14"/>
        <v/>
      </c>
      <c r="AL127" s="27"/>
      <c r="AM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N127" s="27" t="str">
        <f>LOWER(_xlfn.CONCAT(Table2[[#This Row],[device_suggested_area]], "-",Table2[[#This Row],[device_identifiers]]))</f>
        <v>dining-main-bulb-3</v>
      </c>
      <c r="AO127" s="28" t="s">
        <v>663</v>
      </c>
      <c r="AP127" s="27" t="s">
        <v>673</v>
      </c>
      <c r="AQ127" s="27" t="s">
        <v>662</v>
      </c>
      <c r="AR127" s="27" t="s">
        <v>443</v>
      </c>
      <c r="AT127" s="27" t="s">
        <v>202</v>
      </c>
      <c r="AW127" s="27" t="s">
        <v>690</v>
      </c>
      <c r="AX127" s="27"/>
      <c r="BA127" s="27" t="str">
        <f t="shared" si="15"/>
        <v>[["mac", "0x00178801039f584a"]]</v>
      </c>
    </row>
    <row r="128" spans="1:53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1133</v>
      </c>
      <c r="P128" s="27" t="s">
        <v>172</v>
      </c>
      <c r="Q128" s="27" t="s">
        <v>1083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666</v>
      </c>
      <c r="X128" s="37">
        <v>104</v>
      </c>
      <c r="Y128" s="38" t="s">
        <v>1079</v>
      </c>
      <c r="Z128" s="38" t="s">
        <v>743</v>
      </c>
      <c r="AA128" s="38"/>
      <c r="AG128" s="28"/>
      <c r="AI128" s="27" t="str">
        <f t="shared" si="13"/>
        <v/>
      </c>
      <c r="AJ128" s="27" t="str">
        <f t="shared" si="14"/>
        <v/>
      </c>
      <c r="AL128" s="27"/>
      <c r="AM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N128" s="27" t="str">
        <f>LOWER(_xlfn.CONCAT(Table2[[#This Row],[device_suggested_area]], "-",Table2[[#This Row],[device_identifiers]]))</f>
        <v>dining-main-bulb-4</v>
      </c>
      <c r="AO128" s="28" t="s">
        <v>663</v>
      </c>
      <c r="AP128" s="27" t="s">
        <v>677</v>
      </c>
      <c r="AQ128" s="27" t="s">
        <v>662</v>
      </c>
      <c r="AR128" s="27" t="s">
        <v>443</v>
      </c>
      <c r="AT128" s="27" t="s">
        <v>202</v>
      </c>
      <c r="AW128" s="27" t="s">
        <v>691</v>
      </c>
      <c r="AX128" s="27"/>
      <c r="BA128" s="27" t="str">
        <f t="shared" si="15"/>
        <v>[["mac", "0x00178801039f69d4"]]</v>
      </c>
    </row>
    <row r="129" spans="1:53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1133</v>
      </c>
      <c r="P129" s="27" t="s">
        <v>172</v>
      </c>
      <c r="Q129" s="27" t="s">
        <v>1083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666</v>
      </c>
      <c r="X129" s="37">
        <v>104</v>
      </c>
      <c r="Y129" s="38" t="s">
        <v>1079</v>
      </c>
      <c r="Z129" s="38" t="s">
        <v>743</v>
      </c>
      <c r="AA129" s="38"/>
      <c r="AG129" s="28"/>
      <c r="AI129" s="27" t="str">
        <f t="shared" si="13"/>
        <v/>
      </c>
      <c r="AJ129" s="27" t="str">
        <f t="shared" si="14"/>
        <v/>
      </c>
      <c r="AL129" s="27"/>
      <c r="AM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N129" s="27" t="str">
        <f>LOWER(_xlfn.CONCAT(Table2[[#This Row],[device_suggested_area]], "-",Table2[[#This Row],[device_identifiers]]))</f>
        <v>dining-main-bulb-5</v>
      </c>
      <c r="AO129" s="28" t="s">
        <v>663</v>
      </c>
      <c r="AP129" s="27" t="s">
        <v>678</v>
      </c>
      <c r="AQ129" s="27" t="s">
        <v>662</v>
      </c>
      <c r="AR129" s="27" t="s">
        <v>443</v>
      </c>
      <c r="AT129" s="27" t="s">
        <v>202</v>
      </c>
      <c r="AW129" s="27" t="s">
        <v>692</v>
      </c>
      <c r="AX129" s="27"/>
      <c r="BA129" s="27" t="str">
        <f t="shared" si="15"/>
        <v>[["mac", "0x00178801039f574e"]]</v>
      </c>
    </row>
    <row r="130" spans="1:53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1133</v>
      </c>
      <c r="P130" s="27" t="s">
        <v>172</v>
      </c>
      <c r="Q130" s="27" t="s">
        <v>1083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666</v>
      </c>
      <c r="X130" s="37">
        <v>104</v>
      </c>
      <c r="Y130" s="38" t="s">
        <v>1079</v>
      </c>
      <c r="Z130" s="38" t="s">
        <v>743</v>
      </c>
      <c r="AA130" s="38"/>
      <c r="AG130" s="28"/>
      <c r="AI130" s="27" t="str">
        <f t="shared" si="13"/>
        <v/>
      </c>
      <c r="AJ130" s="27" t="str">
        <f t="shared" si="14"/>
        <v/>
      </c>
      <c r="AL130" s="27"/>
      <c r="AM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N130" s="27" t="str">
        <f>LOWER(_xlfn.CONCAT(Table2[[#This Row],[device_suggested_area]], "-",Table2[[#This Row],[device_identifiers]]))</f>
        <v>dining-main-bulb-6</v>
      </c>
      <c r="AO130" s="28" t="s">
        <v>663</v>
      </c>
      <c r="AP130" s="27" t="s">
        <v>679</v>
      </c>
      <c r="AQ130" s="27" t="s">
        <v>662</v>
      </c>
      <c r="AR130" s="27" t="s">
        <v>443</v>
      </c>
      <c r="AT130" s="27" t="s">
        <v>202</v>
      </c>
      <c r="AW130" s="27" t="s">
        <v>693</v>
      </c>
      <c r="AX130" s="27"/>
      <c r="BA130" s="27" t="str">
        <f t="shared" si="15"/>
        <v>[["mac", "0x00178801039f4eed"]]</v>
      </c>
    </row>
    <row r="131" spans="1:53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1045</v>
      </c>
      <c r="K131" s="27" t="s">
        <v>1270</v>
      </c>
      <c r="M131" s="27" t="s">
        <v>136</v>
      </c>
      <c r="T131" s="27"/>
      <c r="V131" s="28"/>
      <c r="W131" s="28" t="s">
        <v>667</v>
      </c>
      <c r="X131" s="37">
        <v>105</v>
      </c>
      <c r="Y131" s="38" t="s">
        <v>1081</v>
      </c>
      <c r="Z131" s="38" t="s">
        <v>743</v>
      </c>
      <c r="AA131" s="38"/>
      <c r="AE131" s="27" t="s">
        <v>315</v>
      </c>
      <c r="AG131" s="28"/>
      <c r="AI131" s="27" t="str">
        <f t="shared" si="13"/>
        <v/>
      </c>
      <c r="AJ131" s="27" t="str">
        <f t="shared" si="14"/>
        <v/>
      </c>
      <c r="AL131" s="27"/>
      <c r="AM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N131" s="27" t="str">
        <f>LOWER(_xlfn.CONCAT(Table2[[#This Row],[device_suggested_area]], "-",Table2[[#This Row],[device_identifiers]]))</f>
        <v>lounge-main</v>
      </c>
      <c r="AO131" s="28" t="s">
        <v>663</v>
      </c>
      <c r="AP131" s="27" t="s">
        <v>664</v>
      </c>
      <c r="AQ131" s="27" t="s">
        <v>662</v>
      </c>
      <c r="AR131" s="27" t="s">
        <v>443</v>
      </c>
      <c r="AT131" s="27" t="s">
        <v>203</v>
      </c>
      <c r="AW131" s="27"/>
      <c r="AX131" s="27"/>
      <c r="BA131" s="27" t="str">
        <f t="shared" si="15"/>
        <v/>
      </c>
    </row>
    <row r="132" spans="1:53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1133</v>
      </c>
      <c r="P132" s="27" t="s">
        <v>172</v>
      </c>
      <c r="Q132" s="27" t="s">
        <v>1083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666</v>
      </c>
      <c r="X132" s="37">
        <v>105</v>
      </c>
      <c r="Y132" s="38" t="s">
        <v>1079</v>
      </c>
      <c r="Z132" s="38" t="s">
        <v>743</v>
      </c>
      <c r="AA132" s="38"/>
      <c r="AG132" s="28"/>
      <c r="AI132" s="27" t="str">
        <f t="shared" si="13"/>
        <v/>
      </c>
      <c r="AJ132" s="27" t="str">
        <f t="shared" si="14"/>
        <v/>
      </c>
      <c r="AL132" s="27"/>
      <c r="AM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N132" s="27" t="str">
        <f>LOWER(_xlfn.CONCAT(Table2[[#This Row],[device_suggested_area]], "-",Table2[[#This Row],[device_identifiers]]))</f>
        <v>lounge-main-bulb-1</v>
      </c>
      <c r="AO132" s="28" t="s">
        <v>663</v>
      </c>
      <c r="AP132" s="27" t="s">
        <v>665</v>
      </c>
      <c r="AQ132" s="27" t="s">
        <v>662</v>
      </c>
      <c r="AR132" s="27" t="s">
        <v>443</v>
      </c>
      <c r="AT132" s="27" t="s">
        <v>203</v>
      </c>
      <c r="AW132" s="27" t="s">
        <v>694</v>
      </c>
      <c r="AX132" s="27"/>
      <c r="BA132" s="27" t="str">
        <f t="shared" si="15"/>
        <v>[["mac", "0x00178801039f6b78"]]</v>
      </c>
    </row>
    <row r="133" spans="1:53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1133</v>
      </c>
      <c r="P133" s="27" t="s">
        <v>172</v>
      </c>
      <c r="Q133" s="27" t="s">
        <v>1083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666</v>
      </c>
      <c r="X133" s="37">
        <v>105</v>
      </c>
      <c r="Y133" s="38" t="s">
        <v>1079</v>
      </c>
      <c r="Z133" s="38" t="s">
        <v>743</v>
      </c>
      <c r="AA133" s="38"/>
      <c r="AG133" s="28"/>
      <c r="AI133" s="27" t="str">
        <f t="shared" si="13"/>
        <v/>
      </c>
      <c r="AJ133" s="27" t="str">
        <f t="shared" si="14"/>
        <v/>
      </c>
      <c r="AL133" s="27"/>
      <c r="AM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N133" s="27" t="str">
        <f>LOWER(_xlfn.CONCAT(Table2[[#This Row],[device_suggested_area]], "-",Table2[[#This Row],[device_identifiers]]))</f>
        <v>lounge-main-bulb-2</v>
      </c>
      <c r="AO133" s="28" t="s">
        <v>663</v>
      </c>
      <c r="AP133" s="27" t="s">
        <v>672</v>
      </c>
      <c r="AQ133" s="27" t="s">
        <v>662</v>
      </c>
      <c r="AR133" s="27" t="s">
        <v>443</v>
      </c>
      <c r="AT133" s="27" t="s">
        <v>203</v>
      </c>
      <c r="AW133" s="27" t="s">
        <v>695</v>
      </c>
      <c r="AX133" s="27"/>
      <c r="BA133" s="27" t="str">
        <f t="shared" si="15"/>
        <v>[["mac", "0x001788010444ef85"]]</v>
      </c>
    </row>
    <row r="134" spans="1:53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1133</v>
      </c>
      <c r="P134" s="27" t="s">
        <v>172</v>
      </c>
      <c r="Q134" s="27" t="s">
        <v>1083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666</v>
      </c>
      <c r="X134" s="37">
        <v>105</v>
      </c>
      <c r="Y134" s="38" t="s">
        <v>1079</v>
      </c>
      <c r="Z134" s="38" t="s">
        <v>743</v>
      </c>
      <c r="AA134" s="38"/>
      <c r="AG134" s="28"/>
      <c r="AI134" s="27" t="str">
        <f t="shared" ref="AI134:AI165" si="16">IF(ISBLANK(AH134),  "", _xlfn.CONCAT("haas/entity/sensor/", LOWER(C134), "/", E134, "/config"))</f>
        <v/>
      </c>
      <c r="AJ134" s="27" t="str">
        <f t="shared" ref="AJ134:AJ165" si="17">IF(ISBLANK(AH134),  "", _xlfn.CONCAT(LOWER(C134), "/", E134))</f>
        <v/>
      </c>
      <c r="AL134" s="27"/>
      <c r="AM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N134" s="27" t="str">
        <f>LOWER(_xlfn.CONCAT(Table2[[#This Row],[device_suggested_area]], "-",Table2[[#This Row],[device_identifiers]]))</f>
        <v>lounge-main-bulb-3</v>
      </c>
      <c r="AO134" s="28" t="s">
        <v>663</v>
      </c>
      <c r="AP134" s="27" t="s">
        <v>673</v>
      </c>
      <c r="AQ134" s="27" t="s">
        <v>662</v>
      </c>
      <c r="AR134" s="27" t="s">
        <v>443</v>
      </c>
      <c r="AT134" s="27" t="s">
        <v>203</v>
      </c>
      <c r="AW134" s="27" t="s">
        <v>696</v>
      </c>
      <c r="AX134" s="27"/>
      <c r="BA134" s="27" t="str">
        <f t="shared" ref="BA134:BA165" si="18">IF(AND(ISBLANK(AW134), ISBLANK(AX134)), "", _xlfn.CONCAT("[", IF(ISBLANK(AW134), "", _xlfn.CONCAT("[""mac"", """, AW134, """]")), IF(ISBLANK(AX134), "", _xlfn.CONCAT(", [""ip"", """, AX134, """]")), "]"))</f>
        <v>[["mac", "0x00178801039f6b4a"]]</v>
      </c>
    </row>
    <row r="135" spans="1:53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1046</v>
      </c>
      <c r="M135" s="27" t="s">
        <v>136</v>
      </c>
      <c r="O135" s="28" t="s">
        <v>1133</v>
      </c>
      <c r="P135" s="27" t="s">
        <v>172</v>
      </c>
      <c r="Q135" s="27" t="s">
        <v>1083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1098</v>
      </c>
      <c r="V135" s="28"/>
      <c r="W135" s="28"/>
      <c r="X135" s="28"/>
      <c r="Y135" s="28"/>
      <c r="AE135" s="27" t="s">
        <v>315</v>
      </c>
      <c r="AG135" s="28"/>
      <c r="AI135" s="27" t="str">
        <f t="shared" si="16"/>
        <v/>
      </c>
      <c r="AJ135" s="27" t="str">
        <f t="shared" si="17"/>
        <v/>
      </c>
      <c r="AL135" s="27"/>
      <c r="AM135" s="29"/>
      <c r="AN135" s="27"/>
      <c r="AO135" s="28"/>
      <c r="AT135" s="27" t="s">
        <v>203</v>
      </c>
      <c r="AU135" s="27" t="s">
        <v>980</v>
      </c>
      <c r="AW135" s="27"/>
      <c r="AX135" s="27"/>
      <c r="BA135" s="27" t="str">
        <f t="shared" si="18"/>
        <v/>
      </c>
    </row>
    <row r="136" spans="1:53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752</v>
      </c>
      <c r="F136" s="27" t="str">
        <f>IF(ISBLANK(E136), "", Table2[[#This Row],[unique_id]])</f>
        <v>lounge_lamp</v>
      </c>
      <c r="G136" s="27" t="s">
        <v>753</v>
      </c>
      <c r="H136" s="27" t="s">
        <v>139</v>
      </c>
      <c r="I136" s="27" t="s">
        <v>132</v>
      </c>
      <c r="J136" s="27" t="s">
        <v>709</v>
      </c>
      <c r="K136" s="27" t="s">
        <v>1275</v>
      </c>
      <c r="M136" s="27" t="s">
        <v>136</v>
      </c>
      <c r="T136" s="27"/>
      <c r="V136" s="28"/>
      <c r="W136" s="28" t="s">
        <v>667</v>
      </c>
      <c r="X136" s="37">
        <v>114</v>
      </c>
      <c r="Y136" s="38" t="s">
        <v>1081</v>
      </c>
      <c r="Z136" s="38" t="s">
        <v>743</v>
      </c>
      <c r="AA136" s="38"/>
      <c r="AE136" s="27" t="s">
        <v>315</v>
      </c>
      <c r="AG136" s="28"/>
      <c r="AI136" s="27" t="str">
        <f t="shared" si="16"/>
        <v/>
      </c>
      <c r="AJ136" s="27" t="str">
        <f t="shared" si="17"/>
        <v/>
      </c>
      <c r="AL136" s="27"/>
      <c r="AM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N136" s="27" t="str">
        <f>LOWER(_xlfn.CONCAT(Table2[[#This Row],[device_suggested_area]], "-",Table2[[#This Row],[device_identifiers]]))</f>
        <v>lounge-lamp</v>
      </c>
      <c r="AO136" s="28" t="s">
        <v>663</v>
      </c>
      <c r="AP136" s="27" t="s">
        <v>675</v>
      </c>
      <c r="AQ136" s="27" t="s">
        <v>662</v>
      </c>
      <c r="AR136" s="27" t="s">
        <v>443</v>
      </c>
      <c r="AT136" s="27" t="s">
        <v>203</v>
      </c>
      <c r="AU136" s="27" t="s">
        <v>980</v>
      </c>
      <c r="AW136" s="27"/>
      <c r="AX136" s="27"/>
      <c r="BA136" s="27" t="str">
        <f t="shared" si="18"/>
        <v/>
      </c>
    </row>
    <row r="137" spans="1:53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1133</v>
      </c>
      <c r="P137" s="27" t="s">
        <v>172</v>
      </c>
      <c r="Q137" s="27" t="s">
        <v>1083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666</v>
      </c>
      <c r="X137" s="37">
        <v>114</v>
      </c>
      <c r="Y137" s="38" t="s">
        <v>1079</v>
      </c>
      <c r="Z137" s="38" t="s">
        <v>742</v>
      </c>
      <c r="AA137" s="38"/>
      <c r="AG137" s="28"/>
      <c r="AI137" s="27" t="str">
        <f t="shared" si="16"/>
        <v/>
      </c>
      <c r="AJ137" s="27" t="str">
        <f t="shared" si="17"/>
        <v/>
      </c>
      <c r="AL137" s="27"/>
      <c r="AM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N137" s="27" t="str">
        <f>LOWER(_xlfn.CONCAT(Table2[[#This Row],[device_suggested_area]], "-",Table2[[#This Row],[device_identifiers]]))</f>
        <v>lounge-lamp-bulb-1</v>
      </c>
      <c r="AO137" s="28" t="s">
        <v>663</v>
      </c>
      <c r="AP137" s="27" t="s">
        <v>676</v>
      </c>
      <c r="AQ137" s="27" t="s">
        <v>662</v>
      </c>
      <c r="AR137" s="27" t="s">
        <v>443</v>
      </c>
      <c r="AT137" s="27" t="s">
        <v>203</v>
      </c>
      <c r="AU137" s="27" t="s">
        <v>980</v>
      </c>
      <c r="AW137" s="27" t="s">
        <v>754</v>
      </c>
      <c r="AX137" s="27"/>
      <c r="BA137" s="27" t="str">
        <f t="shared" si="18"/>
        <v>[["mac", "0x0017880106bc4f2d"]]</v>
      </c>
    </row>
    <row r="138" spans="1:53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1045</v>
      </c>
      <c r="K138" s="27" t="s">
        <v>1274</v>
      </c>
      <c r="M138" s="27" t="s">
        <v>136</v>
      </c>
      <c r="T138" s="27"/>
      <c r="V138" s="28"/>
      <c r="W138" s="28" t="s">
        <v>667</v>
      </c>
      <c r="X138" s="37">
        <v>106</v>
      </c>
      <c r="Y138" s="38" t="s">
        <v>1081</v>
      </c>
      <c r="Z138" s="38" t="s">
        <v>741</v>
      </c>
      <c r="AA138" s="38"/>
      <c r="AE138" s="27" t="s">
        <v>315</v>
      </c>
      <c r="AG138" s="28"/>
      <c r="AI138" s="27" t="str">
        <f t="shared" si="16"/>
        <v/>
      </c>
      <c r="AJ138" s="27" t="str">
        <f t="shared" si="17"/>
        <v/>
      </c>
      <c r="AL138" s="27"/>
      <c r="AM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N138" s="27" t="str">
        <f>LOWER(_xlfn.CONCAT(Table2[[#This Row],[device_suggested_area]], "-",Table2[[#This Row],[device_identifiers]]))</f>
        <v>parents-main</v>
      </c>
      <c r="AO138" s="28" t="s">
        <v>663</v>
      </c>
      <c r="AP138" s="27" t="s">
        <v>664</v>
      </c>
      <c r="AQ138" s="27" t="s">
        <v>662</v>
      </c>
      <c r="AR138" s="27" t="s">
        <v>443</v>
      </c>
      <c r="AT138" s="27" t="s">
        <v>201</v>
      </c>
      <c r="AW138" s="27"/>
      <c r="AX138" s="27"/>
      <c r="BA138" s="27" t="str">
        <f t="shared" si="18"/>
        <v/>
      </c>
    </row>
    <row r="139" spans="1:53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1133</v>
      </c>
      <c r="P139" s="27" t="s">
        <v>172</v>
      </c>
      <c r="Q139" s="27" t="s">
        <v>1083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666</v>
      </c>
      <c r="X139" s="37">
        <v>106</v>
      </c>
      <c r="Y139" s="38" t="s">
        <v>1079</v>
      </c>
      <c r="Z139" s="38" t="s">
        <v>741</v>
      </c>
      <c r="AA139" s="38"/>
      <c r="AG139" s="28"/>
      <c r="AI139" s="27" t="str">
        <f t="shared" si="16"/>
        <v/>
      </c>
      <c r="AJ139" s="27" t="str">
        <f t="shared" si="17"/>
        <v/>
      </c>
      <c r="AL139" s="27"/>
      <c r="AM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N139" s="27" t="str">
        <f>LOWER(_xlfn.CONCAT(Table2[[#This Row],[device_suggested_area]], "-",Table2[[#This Row],[device_identifiers]]))</f>
        <v>parents-main-bulb-1</v>
      </c>
      <c r="AO139" s="28" t="s">
        <v>663</v>
      </c>
      <c r="AP139" s="27" t="s">
        <v>665</v>
      </c>
      <c r="AQ139" s="27" t="s">
        <v>662</v>
      </c>
      <c r="AR139" s="27" t="s">
        <v>443</v>
      </c>
      <c r="AT139" s="27" t="s">
        <v>201</v>
      </c>
      <c r="AW139" s="27" t="s">
        <v>661</v>
      </c>
      <c r="AX139" s="27"/>
      <c r="BA139" s="27" t="str">
        <f t="shared" si="18"/>
        <v>[["mac", "0x00178801039f585a"]]</v>
      </c>
    </row>
    <row r="140" spans="1:53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1133</v>
      </c>
      <c r="P140" s="27" t="s">
        <v>172</v>
      </c>
      <c r="Q140" s="27" t="s">
        <v>1083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666</v>
      </c>
      <c r="X140" s="37">
        <v>106</v>
      </c>
      <c r="Y140" s="38" t="s">
        <v>1079</v>
      </c>
      <c r="Z140" s="38" t="s">
        <v>741</v>
      </c>
      <c r="AA140" s="38"/>
      <c r="AG140" s="28"/>
      <c r="AI140" s="27" t="str">
        <f t="shared" si="16"/>
        <v/>
      </c>
      <c r="AJ140" s="27" t="str">
        <f t="shared" si="17"/>
        <v/>
      </c>
      <c r="AL140" s="27"/>
      <c r="AM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N140" s="27" t="str">
        <f>LOWER(_xlfn.CONCAT(Table2[[#This Row],[device_suggested_area]], "-",Table2[[#This Row],[device_identifiers]]))</f>
        <v>parents-main-bulb-2</v>
      </c>
      <c r="AO140" s="28" t="s">
        <v>663</v>
      </c>
      <c r="AP140" s="27" t="s">
        <v>672</v>
      </c>
      <c r="AQ140" s="27" t="s">
        <v>662</v>
      </c>
      <c r="AR140" s="27" t="s">
        <v>443</v>
      </c>
      <c r="AT140" s="27" t="s">
        <v>201</v>
      </c>
      <c r="AW140" s="27" t="s">
        <v>670</v>
      </c>
      <c r="AX140" s="27"/>
      <c r="BA140" s="27" t="str">
        <f t="shared" si="18"/>
        <v>[["mac", "0x00178801039f69d1"]]</v>
      </c>
    </row>
    <row r="141" spans="1:53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1133</v>
      </c>
      <c r="P141" s="27" t="s">
        <v>172</v>
      </c>
      <c r="Q141" s="27" t="s">
        <v>1083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666</v>
      </c>
      <c r="X141" s="37">
        <v>106</v>
      </c>
      <c r="Y141" s="38" t="s">
        <v>1079</v>
      </c>
      <c r="Z141" s="38" t="s">
        <v>741</v>
      </c>
      <c r="AA141" s="38"/>
      <c r="AG141" s="28"/>
      <c r="AI141" s="27" t="str">
        <f t="shared" si="16"/>
        <v/>
      </c>
      <c r="AJ141" s="27" t="str">
        <f t="shared" si="17"/>
        <v/>
      </c>
      <c r="AL141" s="27"/>
      <c r="AM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N141" s="27" t="str">
        <f>LOWER(_xlfn.CONCAT(Table2[[#This Row],[device_suggested_area]], "-",Table2[[#This Row],[device_identifiers]]))</f>
        <v>parents-main-bulb-3</v>
      </c>
      <c r="AO141" s="28" t="s">
        <v>663</v>
      </c>
      <c r="AP141" s="27" t="s">
        <v>673</v>
      </c>
      <c r="AQ141" s="27" t="s">
        <v>662</v>
      </c>
      <c r="AR141" s="27" t="s">
        <v>443</v>
      </c>
      <c r="AT141" s="27" t="s">
        <v>201</v>
      </c>
      <c r="AW141" s="27" t="s">
        <v>671</v>
      </c>
      <c r="AX141" s="27"/>
      <c r="BA141" s="27" t="str">
        <f t="shared" si="18"/>
        <v>[["mac", "0x001788010432a064"]]</v>
      </c>
    </row>
    <row r="142" spans="1:53" ht="16" hidden="1" customHeight="1">
      <c r="A142" s="27">
        <v>1634</v>
      </c>
      <c r="B142" s="27" t="s">
        <v>26</v>
      </c>
      <c r="C142" s="27" t="s">
        <v>612</v>
      </c>
      <c r="D142" s="27" t="s">
        <v>137</v>
      </c>
      <c r="E142" s="27" t="s">
        <v>1254</v>
      </c>
      <c r="F142" s="27" t="str">
        <f>IF(ISBLANK(E142), "", Table2[[#This Row],[unique_id]])</f>
        <v>parents_jane_bedside</v>
      </c>
      <c r="G142" s="27" t="s">
        <v>1248</v>
      </c>
      <c r="H142" s="27" t="s">
        <v>139</v>
      </c>
      <c r="I142" s="27" t="s">
        <v>132</v>
      </c>
      <c r="J142" s="27" t="s">
        <v>1268</v>
      </c>
      <c r="K142" s="27" t="s">
        <v>1273</v>
      </c>
      <c r="M142" s="27" t="s">
        <v>136</v>
      </c>
      <c r="T142" s="27"/>
      <c r="V142" s="28"/>
      <c r="W142" s="28" t="s">
        <v>667</v>
      </c>
      <c r="X142" s="37">
        <v>119</v>
      </c>
      <c r="Y142" s="38" t="s">
        <v>1081</v>
      </c>
      <c r="Z142" s="28" t="s">
        <v>1267</v>
      </c>
      <c r="AE142" s="27" t="s">
        <v>315</v>
      </c>
      <c r="AG142" s="28"/>
      <c r="AI142" s="27" t="str">
        <f t="shared" si="16"/>
        <v/>
      </c>
      <c r="AJ142" s="27" t="str">
        <f t="shared" si="17"/>
        <v/>
      </c>
      <c r="AL142" s="27"/>
      <c r="AM142" s="29"/>
      <c r="AN142" s="27" t="str">
        <f>LOWER(_xlfn.CONCAT(Table2[[#This Row],[device_suggested_area]], "-",Table2[[#This Row],[device_identifiers]]))</f>
        <v>parents-jane-bedside</v>
      </c>
      <c r="AO142" s="28" t="s">
        <v>1226</v>
      </c>
      <c r="AP142" s="27" t="s">
        <v>1250</v>
      </c>
      <c r="AQ142" s="27" t="s">
        <v>1232</v>
      </c>
      <c r="AR142" s="27" t="s">
        <v>612</v>
      </c>
      <c r="AT142" s="27" t="s">
        <v>201</v>
      </c>
      <c r="AU142" s="27" t="s">
        <v>980</v>
      </c>
      <c r="AW142" s="27"/>
      <c r="AX142" s="27"/>
      <c r="BA142" s="27" t="str">
        <f t="shared" si="18"/>
        <v/>
      </c>
    </row>
    <row r="143" spans="1:53" ht="16" hidden="1" customHeight="1">
      <c r="A143" s="27">
        <v>1635</v>
      </c>
      <c r="B143" s="27" t="s">
        <v>26</v>
      </c>
      <c r="C143" s="27" t="s">
        <v>612</v>
      </c>
      <c r="D143" s="27" t="s">
        <v>137</v>
      </c>
      <c r="E143" s="27" t="s">
        <v>1255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1133</v>
      </c>
      <c r="P143" s="27" t="s">
        <v>172</v>
      </c>
      <c r="Q143" s="27" t="s">
        <v>1083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666</v>
      </c>
      <c r="X143" s="37">
        <v>119</v>
      </c>
      <c r="Y143" s="38" t="s">
        <v>1079</v>
      </c>
      <c r="Z143" s="45" t="s">
        <v>1267</v>
      </c>
      <c r="AA143" s="53"/>
      <c r="AG143" s="28"/>
      <c r="AI143" s="27" t="str">
        <f t="shared" si="16"/>
        <v/>
      </c>
      <c r="AJ143" s="27" t="str">
        <f t="shared" si="17"/>
        <v/>
      </c>
      <c r="AL143" s="27"/>
      <c r="AM143" s="29"/>
      <c r="AN143" s="27" t="str">
        <f>LOWER(_xlfn.CONCAT(Table2[[#This Row],[device_suggested_area]], "-",Table2[[#This Row],[device_identifiers]]))</f>
        <v>parents-jane-bedside-bulb-1</v>
      </c>
      <c r="AO143" s="28" t="s">
        <v>1226</v>
      </c>
      <c r="AP143" s="27" t="s">
        <v>1251</v>
      </c>
      <c r="AQ143" s="27" t="s">
        <v>1232</v>
      </c>
      <c r="AR143" s="27" t="s">
        <v>612</v>
      </c>
      <c r="AT143" s="27" t="s">
        <v>201</v>
      </c>
      <c r="AU143" s="27" t="s">
        <v>980</v>
      </c>
      <c r="AW143" s="27" t="s">
        <v>1236</v>
      </c>
      <c r="AX143" s="27"/>
      <c r="BA143" s="27" t="str">
        <f t="shared" si="18"/>
        <v>[["mac", "0x2c1165fffeb07271"]]</v>
      </c>
    </row>
    <row r="144" spans="1:53" ht="16" hidden="1" customHeight="1">
      <c r="A144" s="27">
        <v>1636</v>
      </c>
      <c r="B144" s="27" t="s">
        <v>26</v>
      </c>
      <c r="C144" s="27" t="s">
        <v>612</v>
      </c>
      <c r="D144" s="27" t="s">
        <v>137</v>
      </c>
      <c r="E144" s="27" t="s">
        <v>1256</v>
      </c>
      <c r="F144" s="27" t="str">
        <f>IF(ISBLANK(E144), "", Table2[[#This Row],[unique_id]])</f>
        <v>parents_graham_bedside</v>
      </c>
      <c r="G144" s="27" t="s">
        <v>1249</v>
      </c>
      <c r="H144" s="27" t="s">
        <v>139</v>
      </c>
      <c r="I144" s="27" t="s">
        <v>132</v>
      </c>
      <c r="J144" s="27" t="s">
        <v>1269</v>
      </c>
      <c r="K144" s="27" t="s">
        <v>1273</v>
      </c>
      <c r="M144" s="27" t="s">
        <v>136</v>
      </c>
      <c r="T144" s="27"/>
      <c r="V144" s="28"/>
      <c r="W144" s="28" t="s">
        <v>667</v>
      </c>
      <c r="X144" s="37">
        <v>122</v>
      </c>
      <c r="Y144" s="38" t="s">
        <v>1081</v>
      </c>
      <c r="Z144" s="28" t="s">
        <v>1267</v>
      </c>
      <c r="AE144" s="27" t="s">
        <v>315</v>
      </c>
      <c r="AG144" s="28"/>
      <c r="AI144" s="27" t="str">
        <f t="shared" si="16"/>
        <v/>
      </c>
      <c r="AJ144" s="27" t="str">
        <f t="shared" si="17"/>
        <v/>
      </c>
      <c r="AL144" s="27"/>
      <c r="AM144" s="29"/>
      <c r="AN144" s="27" t="str">
        <f>LOWER(_xlfn.CONCAT(Table2[[#This Row],[device_suggested_area]], "-",Table2[[#This Row],[device_identifiers]]))</f>
        <v>parents-graham-bedside</v>
      </c>
      <c r="AO144" s="28" t="s">
        <v>1226</v>
      </c>
      <c r="AP144" s="27" t="s">
        <v>1252</v>
      </c>
      <c r="AQ144" s="27" t="s">
        <v>1232</v>
      </c>
      <c r="AR144" s="27" t="s">
        <v>612</v>
      </c>
      <c r="AT144" s="27" t="s">
        <v>201</v>
      </c>
      <c r="AU144" s="27" t="s">
        <v>980</v>
      </c>
      <c r="AW144" s="27"/>
      <c r="AX144" s="27"/>
      <c r="BA144" s="27" t="str">
        <f t="shared" si="18"/>
        <v/>
      </c>
    </row>
    <row r="145" spans="1:53" ht="16" hidden="1" customHeight="1">
      <c r="A145" s="27">
        <v>1637</v>
      </c>
      <c r="B145" s="27" t="s">
        <v>26</v>
      </c>
      <c r="C145" s="27" t="s">
        <v>612</v>
      </c>
      <c r="D145" s="27" t="s">
        <v>137</v>
      </c>
      <c r="E145" s="27" t="s">
        <v>1257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1133</v>
      </c>
      <c r="P145" s="27" t="s">
        <v>172</v>
      </c>
      <c r="Q145" s="27" t="s">
        <v>1083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666</v>
      </c>
      <c r="X145" s="37">
        <v>122</v>
      </c>
      <c r="Y145" s="38" t="s">
        <v>1079</v>
      </c>
      <c r="Z145" s="28" t="s">
        <v>1267</v>
      </c>
      <c r="AG145" s="28"/>
      <c r="AI145" s="27" t="str">
        <f t="shared" si="16"/>
        <v/>
      </c>
      <c r="AJ145" s="27" t="str">
        <f t="shared" si="17"/>
        <v/>
      </c>
      <c r="AL145" s="27"/>
      <c r="AM145" s="29"/>
      <c r="AN145" s="27" t="str">
        <f>LOWER(_xlfn.CONCAT(Table2[[#This Row],[device_suggested_area]], "-",Table2[[#This Row],[device_identifiers]]))</f>
        <v>parents-graham-bedside-bulb-1</v>
      </c>
      <c r="AO145" s="28" t="s">
        <v>1226</v>
      </c>
      <c r="AP145" s="27" t="s">
        <v>1253</v>
      </c>
      <c r="AQ145" s="27" t="s">
        <v>1232</v>
      </c>
      <c r="AR145" s="27" t="s">
        <v>612</v>
      </c>
      <c r="AT145" s="27" t="s">
        <v>201</v>
      </c>
      <c r="AU145" s="27" t="s">
        <v>980</v>
      </c>
      <c r="AW145" s="27" t="s">
        <v>1235</v>
      </c>
      <c r="AX145" s="27"/>
      <c r="BA145" s="27" t="str">
        <f t="shared" si="18"/>
        <v>[["mac", "0x2c1165fffea8c4d8"]]</v>
      </c>
    </row>
    <row r="146" spans="1:53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1064</v>
      </c>
      <c r="F146" s="27" t="str">
        <f>IF(ISBLANK(E146), "", Table2[[#This Row],[unique_id]])</f>
        <v>study_lamp</v>
      </c>
      <c r="G146" s="27" t="s">
        <v>1065</v>
      </c>
      <c r="H146" s="27" t="s">
        <v>139</v>
      </c>
      <c r="I146" s="27" t="s">
        <v>132</v>
      </c>
      <c r="J146" s="27" t="s">
        <v>709</v>
      </c>
      <c r="K146" s="27" t="s">
        <v>1275</v>
      </c>
      <c r="M146" s="27" t="s">
        <v>136</v>
      </c>
      <c r="T146" s="27"/>
      <c r="V146" s="28"/>
      <c r="W146" s="28" t="s">
        <v>667</v>
      </c>
      <c r="X146" s="37">
        <v>117</v>
      </c>
      <c r="Y146" s="38" t="s">
        <v>1081</v>
      </c>
      <c r="Z146" s="38" t="s">
        <v>743</v>
      </c>
      <c r="AA146" s="38"/>
      <c r="AE146" s="27" t="s">
        <v>315</v>
      </c>
      <c r="AG146" s="28"/>
      <c r="AI146" s="27" t="str">
        <f t="shared" si="16"/>
        <v/>
      </c>
      <c r="AJ146" s="27" t="str">
        <f t="shared" si="17"/>
        <v/>
      </c>
      <c r="AL146" s="27"/>
      <c r="AM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N146" s="27" t="str">
        <f>LOWER(_xlfn.CONCAT(Table2[[#This Row],[device_suggested_area]], "-",Table2[[#This Row],[device_identifiers]]))</f>
        <v>study-lamp</v>
      </c>
      <c r="AO146" s="28" t="s">
        <v>663</v>
      </c>
      <c r="AP146" s="27" t="s">
        <v>675</v>
      </c>
      <c r="AQ146" s="27" t="s">
        <v>662</v>
      </c>
      <c r="AR146" s="27" t="s">
        <v>443</v>
      </c>
      <c r="AT146" s="27" t="s">
        <v>402</v>
      </c>
      <c r="AU146" s="27" t="s">
        <v>980</v>
      </c>
      <c r="AW146" s="27"/>
      <c r="AX146" s="27"/>
      <c r="BA146" s="27" t="str">
        <f t="shared" si="18"/>
        <v/>
      </c>
    </row>
    <row r="147" spans="1:53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1133</v>
      </c>
      <c r="P147" s="27" t="s">
        <v>172</v>
      </c>
      <c r="Q147" s="27" t="s">
        <v>1083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666</v>
      </c>
      <c r="X147" s="37">
        <v>117</v>
      </c>
      <c r="Y147" s="38" t="s">
        <v>1079</v>
      </c>
      <c r="Z147" s="38" t="s">
        <v>743</v>
      </c>
      <c r="AA147" s="38"/>
      <c r="AG147" s="28"/>
      <c r="AI147" s="27" t="str">
        <f t="shared" si="16"/>
        <v/>
      </c>
      <c r="AJ147" s="27" t="str">
        <f t="shared" si="17"/>
        <v/>
      </c>
      <c r="AL147" s="27"/>
      <c r="AM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N147" s="27" t="str">
        <f>LOWER(_xlfn.CONCAT(Table2[[#This Row],[device_suggested_area]], "-",Table2[[#This Row],[device_identifiers]]))</f>
        <v>study-lamp-bulb-1</v>
      </c>
      <c r="AO147" s="28" t="s">
        <v>663</v>
      </c>
      <c r="AP147" s="27" t="s">
        <v>676</v>
      </c>
      <c r="AQ147" s="27" t="s">
        <v>662</v>
      </c>
      <c r="AR147" s="27" t="s">
        <v>443</v>
      </c>
      <c r="AT147" s="27" t="s">
        <v>402</v>
      </c>
      <c r="AU147" s="27" t="s">
        <v>980</v>
      </c>
      <c r="AW147" s="27" t="s">
        <v>1066</v>
      </c>
      <c r="AX147" s="27"/>
      <c r="BA147" s="27" t="str">
        <f t="shared" si="18"/>
        <v>[["mac", "0x00178801040e2034"]]</v>
      </c>
    </row>
    <row r="148" spans="1:53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1045</v>
      </c>
      <c r="K148" s="27" t="s">
        <v>1270</v>
      </c>
      <c r="M148" s="27" t="s">
        <v>136</v>
      </c>
      <c r="T148" s="27"/>
      <c r="V148" s="28"/>
      <c r="W148" s="28" t="s">
        <v>667</v>
      </c>
      <c r="X148" s="37">
        <v>107</v>
      </c>
      <c r="Y148" s="38" t="s">
        <v>1081</v>
      </c>
      <c r="Z148" s="38" t="s">
        <v>743</v>
      </c>
      <c r="AA148" s="38"/>
      <c r="AE148" s="27" t="s">
        <v>315</v>
      </c>
      <c r="AG148" s="28"/>
      <c r="AI148" s="27" t="str">
        <f t="shared" si="16"/>
        <v/>
      </c>
      <c r="AJ148" s="27" t="str">
        <f t="shared" si="17"/>
        <v/>
      </c>
      <c r="AL148" s="27"/>
      <c r="AM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N148" s="27" t="str">
        <f>LOWER(_xlfn.CONCAT(Table2[[#This Row],[device_suggested_area]], "-",Table2[[#This Row],[device_identifiers]]))</f>
        <v>kitchen-main</v>
      </c>
      <c r="AO148" s="28" t="s">
        <v>761</v>
      </c>
      <c r="AP148" s="27" t="s">
        <v>664</v>
      </c>
      <c r="AQ148" s="27" t="s">
        <v>764</v>
      </c>
      <c r="AR148" s="27" t="s">
        <v>443</v>
      </c>
      <c r="AT148" s="27" t="s">
        <v>215</v>
      </c>
      <c r="AW148" s="27"/>
      <c r="AX148" s="27"/>
      <c r="BA148" s="27" t="str">
        <f t="shared" si="18"/>
        <v/>
      </c>
    </row>
    <row r="149" spans="1:53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1133</v>
      </c>
      <c r="P149" s="27" t="s">
        <v>172</v>
      </c>
      <c r="Q149" s="27" t="s">
        <v>1083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666</v>
      </c>
      <c r="X149" s="37">
        <v>107</v>
      </c>
      <c r="Y149" s="38" t="s">
        <v>1079</v>
      </c>
      <c r="Z149" s="38" t="s">
        <v>743</v>
      </c>
      <c r="AA149" s="38"/>
      <c r="AG149" s="28"/>
      <c r="AI149" s="27" t="str">
        <f t="shared" si="16"/>
        <v/>
      </c>
      <c r="AJ149" s="27" t="str">
        <f t="shared" si="17"/>
        <v/>
      </c>
      <c r="AL149" s="27"/>
      <c r="AM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N149" s="27" t="str">
        <f>LOWER(_xlfn.CONCAT(Table2[[#This Row],[device_suggested_area]], "-",Table2[[#This Row],[device_identifiers]]))</f>
        <v>kitchen-main-bulb-1</v>
      </c>
      <c r="AO149" s="28" t="s">
        <v>761</v>
      </c>
      <c r="AP149" s="27" t="s">
        <v>665</v>
      </c>
      <c r="AQ149" s="27" t="s">
        <v>764</v>
      </c>
      <c r="AR149" s="27" t="s">
        <v>443</v>
      </c>
      <c r="AT149" s="27" t="s">
        <v>215</v>
      </c>
      <c r="AW149" s="27" t="s">
        <v>697</v>
      </c>
      <c r="AX149" s="27"/>
      <c r="BA149" s="27" t="str">
        <f t="shared" si="18"/>
        <v>[["mac", "0x00178801040f8db2"]]</v>
      </c>
    </row>
    <row r="150" spans="1:53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1133</v>
      </c>
      <c r="P150" s="27" t="s">
        <v>172</v>
      </c>
      <c r="Q150" s="27" t="s">
        <v>1083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666</v>
      </c>
      <c r="X150" s="37">
        <v>107</v>
      </c>
      <c r="Y150" s="38" t="s">
        <v>1079</v>
      </c>
      <c r="Z150" s="38" t="s">
        <v>743</v>
      </c>
      <c r="AA150" s="38"/>
      <c r="AG150" s="28"/>
      <c r="AI150" s="27" t="str">
        <f t="shared" si="16"/>
        <v/>
      </c>
      <c r="AJ150" s="27" t="str">
        <f t="shared" si="17"/>
        <v/>
      </c>
      <c r="AL150" s="27"/>
      <c r="AM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N150" s="27" t="str">
        <f>LOWER(_xlfn.CONCAT(Table2[[#This Row],[device_suggested_area]], "-",Table2[[#This Row],[device_identifiers]]))</f>
        <v>kitchen-main-bulb-2</v>
      </c>
      <c r="AO150" s="28" t="s">
        <v>761</v>
      </c>
      <c r="AP150" s="27" t="s">
        <v>672</v>
      </c>
      <c r="AQ150" s="27" t="s">
        <v>764</v>
      </c>
      <c r="AR150" s="27" t="s">
        <v>443</v>
      </c>
      <c r="AT150" s="27" t="s">
        <v>215</v>
      </c>
      <c r="AW150" s="27" t="s">
        <v>698</v>
      </c>
      <c r="AX150" s="27"/>
      <c r="BA150" s="27" t="str">
        <f t="shared" si="18"/>
        <v>[["mac", "0x001788010343c34f"]]</v>
      </c>
    </row>
    <row r="151" spans="1:53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1133</v>
      </c>
      <c r="P151" s="27" t="s">
        <v>172</v>
      </c>
      <c r="Q151" s="27" t="s">
        <v>1083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666</v>
      </c>
      <c r="X151" s="37">
        <v>107</v>
      </c>
      <c r="Y151" s="38" t="s">
        <v>1079</v>
      </c>
      <c r="Z151" s="38" t="s">
        <v>743</v>
      </c>
      <c r="AA151" s="38"/>
      <c r="AC151" s="32"/>
      <c r="AG151" s="28"/>
      <c r="AI151" s="27" t="str">
        <f t="shared" si="16"/>
        <v/>
      </c>
      <c r="AJ151" s="27" t="str">
        <f t="shared" si="17"/>
        <v/>
      </c>
      <c r="AL151" s="27"/>
      <c r="AM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N151" s="27" t="str">
        <f>LOWER(_xlfn.CONCAT(Table2[[#This Row],[device_suggested_area]], "-",Table2[[#This Row],[device_identifiers]]))</f>
        <v>kitchen-main-bulb-3</v>
      </c>
      <c r="AO151" s="28" t="s">
        <v>761</v>
      </c>
      <c r="AP151" s="27" t="s">
        <v>673</v>
      </c>
      <c r="AQ151" s="27" t="s">
        <v>764</v>
      </c>
      <c r="AR151" s="27" t="s">
        <v>443</v>
      </c>
      <c r="AT151" s="27" t="s">
        <v>215</v>
      </c>
      <c r="AW151" s="27" t="s">
        <v>699</v>
      </c>
      <c r="AX151" s="27"/>
      <c r="BA151" s="27" t="str">
        <f t="shared" si="18"/>
        <v>[["mac", "0x001788010343c147"]]</v>
      </c>
    </row>
    <row r="152" spans="1:53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1133</v>
      </c>
      <c r="P152" s="27" t="s">
        <v>172</v>
      </c>
      <c r="Q152" s="27" t="s">
        <v>1083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666</v>
      </c>
      <c r="X152" s="37">
        <v>107</v>
      </c>
      <c r="Y152" s="38" t="s">
        <v>1079</v>
      </c>
      <c r="Z152" s="38" t="s">
        <v>743</v>
      </c>
      <c r="AA152" s="38"/>
      <c r="AG152" s="28"/>
      <c r="AI152" s="27" t="str">
        <f t="shared" si="16"/>
        <v/>
      </c>
      <c r="AJ152" s="27" t="str">
        <f t="shared" si="17"/>
        <v/>
      </c>
      <c r="AL152" s="27"/>
      <c r="AM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N152" s="27" t="str">
        <f>LOWER(_xlfn.CONCAT(Table2[[#This Row],[device_suggested_area]], "-",Table2[[#This Row],[device_identifiers]]))</f>
        <v>kitchen-main-bulb-4</v>
      </c>
      <c r="AO152" s="28" t="s">
        <v>761</v>
      </c>
      <c r="AP152" s="27" t="s">
        <v>677</v>
      </c>
      <c r="AQ152" s="27" t="s">
        <v>764</v>
      </c>
      <c r="AR152" s="27" t="s">
        <v>443</v>
      </c>
      <c r="AT152" s="27" t="s">
        <v>215</v>
      </c>
      <c r="AW152" s="27" t="s">
        <v>700</v>
      </c>
      <c r="AX152" s="27"/>
      <c r="BA152" s="27" t="str">
        <f t="shared" si="18"/>
        <v>[["mac", "0x001788010343b9d8"]]</v>
      </c>
    </row>
    <row r="153" spans="1:53" ht="16" hidden="1" customHeight="1">
      <c r="A153" s="27">
        <v>1645</v>
      </c>
      <c r="B153" s="27" t="s">
        <v>26</v>
      </c>
      <c r="C153" s="27" t="s">
        <v>1163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785</v>
      </c>
      <c r="H153" s="27" t="s">
        <v>139</v>
      </c>
      <c r="I153" s="27" t="s">
        <v>132</v>
      </c>
      <c r="O153" s="28" t="s">
        <v>1133</v>
      </c>
      <c r="P153" s="27" t="s">
        <v>172</v>
      </c>
      <c r="Q153" s="27" t="s">
        <v>1083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I153" s="27" t="str">
        <f t="shared" si="16"/>
        <v/>
      </c>
      <c r="AJ153" s="27" t="str">
        <f t="shared" si="17"/>
        <v/>
      </c>
      <c r="AL153" s="27"/>
      <c r="AM153" s="29"/>
      <c r="AN153" s="27"/>
      <c r="AO153" s="28"/>
      <c r="AP153" s="27" t="s">
        <v>134</v>
      </c>
      <c r="AQ153" s="27" t="s">
        <v>405</v>
      </c>
      <c r="AR153" s="27" t="s">
        <v>244</v>
      </c>
      <c r="AT153" s="27" t="s">
        <v>215</v>
      </c>
      <c r="AW153" s="27"/>
      <c r="AX153" s="27"/>
      <c r="BA153" s="27" t="str">
        <f t="shared" si="18"/>
        <v/>
      </c>
    </row>
    <row r="154" spans="1:53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1197</v>
      </c>
      <c r="F154" s="27" t="str">
        <f>IF(ISBLANK(E154), "", Table2[[#This Row],[unique_id]])</f>
        <v>kitchen_downlights_plug</v>
      </c>
      <c r="G154" s="27" t="s">
        <v>785</v>
      </c>
      <c r="H154" s="27" t="s">
        <v>139</v>
      </c>
      <c r="I154" s="27" t="s">
        <v>132</v>
      </c>
      <c r="J154" s="27" t="s">
        <v>1047</v>
      </c>
      <c r="M154" s="27" t="s">
        <v>136</v>
      </c>
      <c r="O154" s="28" t="s">
        <v>1133</v>
      </c>
      <c r="P154" s="27" t="s">
        <v>172</v>
      </c>
      <c r="Q154" s="27" t="s">
        <v>1083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I154" s="27" t="str">
        <f t="shared" si="16"/>
        <v/>
      </c>
      <c r="AJ154" s="27" t="str">
        <f t="shared" si="17"/>
        <v/>
      </c>
      <c r="AL154" s="27"/>
      <c r="AM154" s="29"/>
      <c r="AN154" s="27" t="str">
        <f>IF(OR(ISBLANK(AW154), ISBLANK(AX154)), "", LOWER(_xlfn.CONCAT(Table2[[#This Row],[device_manufacturer]], "-",Table2[[#This Row],[device_suggested_area]], "-", Table2[[#This Row],[device_identifiers]])))</f>
        <v>tplink-kitchen-downlights</v>
      </c>
      <c r="AO154" s="28" t="s">
        <v>408</v>
      </c>
      <c r="AP154" s="27" t="s">
        <v>786</v>
      </c>
      <c r="AQ154" s="27" t="s">
        <v>405</v>
      </c>
      <c r="AR154" s="27" t="str">
        <f>IF(OR(ISBLANK(AW154), ISBLANK(AX154)), "", Table2[[#This Row],[device_via_device]])</f>
        <v>TPLink</v>
      </c>
      <c r="AS154" s="27" t="s">
        <v>1148</v>
      </c>
      <c r="AT154" s="27" t="s">
        <v>215</v>
      </c>
      <c r="AV154" s="27" t="s">
        <v>534</v>
      </c>
      <c r="AW154" s="27" t="s">
        <v>394</v>
      </c>
      <c r="AX154" s="27" t="s">
        <v>525</v>
      </c>
      <c r="BA154" s="27" t="str">
        <f t="shared" si="18"/>
        <v>[["mac", "ac:84:c6:54:a3:96"], ["ip", "10.0.6.79"]]</v>
      </c>
    </row>
    <row r="155" spans="1:53" ht="16" hidden="1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1044</v>
      </c>
      <c r="K155" s="27" t="s">
        <v>1270</v>
      </c>
      <c r="M155" s="27" t="s">
        <v>136</v>
      </c>
      <c r="T155" s="27"/>
      <c r="V155" s="28"/>
      <c r="W155" s="28" t="s">
        <v>667</v>
      </c>
      <c r="X155" s="37">
        <v>108</v>
      </c>
      <c r="Y155" s="38" t="s">
        <v>1081</v>
      </c>
      <c r="Z155" s="38" t="s">
        <v>743</v>
      </c>
      <c r="AA155" s="38"/>
      <c r="AE155" s="27" t="s">
        <v>315</v>
      </c>
      <c r="AG155" s="28"/>
      <c r="AI155" s="27" t="str">
        <f t="shared" si="16"/>
        <v/>
      </c>
      <c r="AJ155" s="27" t="str">
        <f t="shared" si="17"/>
        <v/>
      </c>
      <c r="AL155" s="27"/>
      <c r="AM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N155" s="27" t="str">
        <f>LOWER(_xlfn.CONCAT(Table2[[#This Row],[device_suggested_area]], "-",Table2[[#This Row],[device_identifiers]]))</f>
        <v>laundry-main</v>
      </c>
      <c r="AO155" s="28" t="s">
        <v>663</v>
      </c>
      <c r="AP155" s="27" t="s">
        <v>664</v>
      </c>
      <c r="AQ155" s="27" t="s">
        <v>662</v>
      </c>
      <c r="AR155" s="27" t="s">
        <v>443</v>
      </c>
      <c r="AT155" s="27" t="s">
        <v>223</v>
      </c>
      <c r="AW155" s="27"/>
      <c r="AX155" s="27"/>
      <c r="BA155" s="27" t="str">
        <f t="shared" si="18"/>
        <v/>
      </c>
    </row>
    <row r="156" spans="1:53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1133</v>
      </c>
      <c r="P156" s="27" t="s">
        <v>172</v>
      </c>
      <c r="Q156" s="27" t="s">
        <v>1083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666</v>
      </c>
      <c r="X156" s="37">
        <v>108</v>
      </c>
      <c r="Y156" s="38" t="s">
        <v>1079</v>
      </c>
      <c r="Z156" s="38" t="s">
        <v>743</v>
      </c>
      <c r="AA156" s="38"/>
      <c r="AG156" s="28"/>
      <c r="AI156" s="27" t="str">
        <f t="shared" si="16"/>
        <v/>
      </c>
      <c r="AJ156" s="27" t="str">
        <f t="shared" si="17"/>
        <v/>
      </c>
      <c r="AL156" s="27"/>
      <c r="AM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N156" s="27" t="str">
        <f>LOWER(_xlfn.CONCAT(Table2[[#This Row],[device_suggested_area]], "-",Table2[[#This Row],[device_identifiers]]))</f>
        <v>laundry-main-bulb-1</v>
      </c>
      <c r="AO156" s="28" t="s">
        <v>663</v>
      </c>
      <c r="AP156" s="27" t="s">
        <v>665</v>
      </c>
      <c r="AQ156" s="27" t="s">
        <v>662</v>
      </c>
      <c r="AR156" s="27" t="s">
        <v>443</v>
      </c>
      <c r="AT156" s="27" t="s">
        <v>223</v>
      </c>
      <c r="AW156" s="27" t="s">
        <v>701</v>
      </c>
      <c r="AX156" s="27"/>
      <c r="BA156" s="27" t="str">
        <f t="shared" si="18"/>
        <v>[["mac", "0x0017880104eaa288"]]</v>
      </c>
    </row>
    <row r="157" spans="1:53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1044</v>
      </c>
      <c r="K157" s="27" t="s">
        <v>1270</v>
      </c>
      <c r="M157" s="27" t="s">
        <v>136</v>
      </c>
      <c r="T157" s="27"/>
      <c r="V157" s="28"/>
      <c r="W157" s="28" t="s">
        <v>667</v>
      </c>
      <c r="X157" s="37">
        <v>109</v>
      </c>
      <c r="Y157" s="38" t="s">
        <v>1081</v>
      </c>
      <c r="Z157" s="38" t="s">
        <v>743</v>
      </c>
      <c r="AA157" s="38"/>
      <c r="AE157" s="27" t="s">
        <v>315</v>
      </c>
      <c r="AG157" s="28"/>
      <c r="AI157" s="27" t="str">
        <f t="shared" si="16"/>
        <v/>
      </c>
      <c r="AJ157" s="27" t="str">
        <f t="shared" si="17"/>
        <v/>
      </c>
      <c r="AL157" s="27"/>
      <c r="AM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N157" s="27" t="str">
        <f>LOWER(_xlfn.CONCAT(Table2[[#This Row],[device_suggested_area]], "-",Table2[[#This Row],[device_identifiers]]))</f>
        <v>pantry-main</v>
      </c>
      <c r="AO157" s="28" t="s">
        <v>663</v>
      </c>
      <c r="AP157" s="27" t="s">
        <v>664</v>
      </c>
      <c r="AQ157" s="27" t="s">
        <v>662</v>
      </c>
      <c r="AR157" s="27" t="s">
        <v>443</v>
      </c>
      <c r="AT157" s="27" t="s">
        <v>221</v>
      </c>
      <c r="AW157" s="27"/>
      <c r="AX157" s="27"/>
      <c r="BA157" s="27" t="str">
        <f t="shared" si="18"/>
        <v/>
      </c>
    </row>
    <row r="158" spans="1:53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1133</v>
      </c>
      <c r="P158" s="27" t="s">
        <v>172</v>
      </c>
      <c r="Q158" s="27" t="s">
        <v>1083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666</v>
      </c>
      <c r="X158" s="37">
        <v>109</v>
      </c>
      <c r="Y158" s="38" t="s">
        <v>1079</v>
      </c>
      <c r="Z158" s="38" t="s">
        <v>743</v>
      </c>
      <c r="AA158" s="38"/>
      <c r="AG158" s="28"/>
      <c r="AI158" s="27" t="str">
        <f t="shared" si="16"/>
        <v/>
      </c>
      <c r="AJ158" s="27" t="str">
        <f t="shared" si="17"/>
        <v/>
      </c>
      <c r="AL158" s="27"/>
      <c r="AM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N158" s="27" t="str">
        <f>LOWER(_xlfn.CONCAT(Table2[[#This Row],[device_suggested_area]], "-",Table2[[#This Row],[device_identifiers]]))</f>
        <v>pantry-main-bulb-1</v>
      </c>
      <c r="AO158" s="28" t="s">
        <v>663</v>
      </c>
      <c r="AP158" s="27" t="s">
        <v>665</v>
      </c>
      <c r="AQ158" s="27" t="s">
        <v>662</v>
      </c>
      <c r="AR158" s="27" t="s">
        <v>443</v>
      </c>
      <c r="AT158" s="27" t="s">
        <v>221</v>
      </c>
      <c r="AW158" s="27" t="s">
        <v>702</v>
      </c>
      <c r="AX158" s="27"/>
      <c r="BA158" s="27" t="str">
        <f t="shared" si="18"/>
        <v>[["mac", "0x0017880104eaa272"]]</v>
      </c>
    </row>
    <row r="159" spans="1:53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1044</v>
      </c>
      <c r="M159" s="27" t="s">
        <v>136</v>
      </c>
      <c r="T159" s="27"/>
      <c r="V159" s="28"/>
      <c r="W159" s="28" t="s">
        <v>667</v>
      </c>
      <c r="X159" s="37">
        <v>110</v>
      </c>
      <c r="Y159" s="38" t="s">
        <v>1081</v>
      </c>
      <c r="Z159" s="38" t="s">
        <v>744</v>
      </c>
      <c r="AA159" s="38"/>
      <c r="AE159" s="27" t="s">
        <v>315</v>
      </c>
      <c r="AG159" s="28"/>
      <c r="AI159" s="27" t="str">
        <f t="shared" si="16"/>
        <v/>
      </c>
      <c r="AJ159" s="27" t="str">
        <f t="shared" si="17"/>
        <v/>
      </c>
      <c r="AL159" s="27"/>
      <c r="AM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N159" s="27" t="str">
        <f>LOWER(_xlfn.CONCAT(Table2[[#This Row],[device_suggested_area]], "-",Table2[[#This Row],[device_identifiers]]))</f>
        <v>office-main</v>
      </c>
      <c r="AO159" s="28" t="s">
        <v>761</v>
      </c>
      <c r="AP159" s="27" t="s">
        <v>664</v>
      </c>
      <c r="AQ159" s="27" t="s">
        <v>764</v>
      </c>
      <c r="AR159" s="27" t="s">
        <v>443</v>
      </c>
      <c r="AT159" s="27" t="s">
        <v>222</v>
      </c>
      <c r="AW159" s="27"/>
      <c r="AX159" s="27"/>
      <c r="BA159" s="27" t="str">
        <f t="shared" si="18"/>
        <v/>
      </c>
    </row>
    <row r="160" spans="1:53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1133</v>
      </c>
      <c r="P160" s="27" t="s">
        <v>172</v>
      </c>
      <c r="Q160" s="27" t="s">
        <v>1083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666</v>
      </c>
      <c r="X160" s="37">
        <v>110</v>
      </c>
      <c r="Y160" s="38" t="s">
        <v>1079</v>
      </c>
      <c r="Z160" s="38" t="s">
        <v>744</v>
      </c>
      <c r="AA160" s="38"/>
      <c r="AG160" s="28"/>
      <c r="AI160" s="27" t="str">
        <f t="shared" si="16"/>
        <v/>
      </c>
      <c r="AJ160" s="27" t="str">
        <f t="shared" si="17"/>
        <v/>
      </c>
      <c r="AL160" s="27"/>
      <c r="AM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N160" s="27" t="str">
        <f>LOWER(_xlfn.CONCAT(Table2[[#This Row],[device_suggested_area]], "-",Table2[[#This Row],[device_identifiers]]))</f>
        <v>office-main-bulb-1</v>
      </c>
      <c r="AO160" s="28" t="s">
        <v>761</v>
      </c>
      <c r="AP160" s="27" t="s">
        <v>665</v>
      </c>
      <c r="AQ160" s="27" t="s">
        <v>764</v>
      </c>
      <c r="AR160" s="27" t="s">
        <v>443</v>
      </c>
      <c r="AT160" s="27" t="s">
        <v>222</v>
      </c>
      <c r="AW160" s="27" t="s">
        <v>703</v>
      </c>
      <c r="AX160" s="27"/>
      <c r="BA160" s="27" t="str">
        <f t="shared" si="18"/>
        <v>[["mac", "0x00178801040edfae"]]</v>
      </c>
    </row>
    <row r="161" spans="1:53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1044</v>
      </c>
      <c r="K161" s="27" t="s">
        <v>1274</v>
      </c>
      <c r="M161" s="27" t="s">
        <v>136</v>
      </c>
      <c r="T161" s="27"/>
      <c r="V161" s="28"/>
      <c r="W161" s="28" t="s">
        <v>667</v>
      </c>
      <c r="X161" s="37">
        <v>111</v>
      </c>
      <c r="Y161" s="38" t="s">
        <v>1081</v>
      </c>
      <c r="Z161" s="38" t="s">
        <v>741</v>
      </c>
      <c r="AA161" s="38"/>
      <c r="AE161" s="27" t="s">
        <v>315</v>
      </c>
      <c r="AG161" s="28"/>
      <c r="AI161" s="27" t="str">
        <f t="shared" si="16"/>
        <v/>
      </c>
      <c r="AJ161" s="27" t="str">
        <f t="shared" si="17"/>
        <v/>
      </c>
      <c r="AL161" s="27"/>
      <c r="AM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N161" s="27" t="str">
        <f>LOWER(_xlfn.CONCAT(Table2[[#This Row],[device_suggested_area]], "-",Table2[[#This Row],[device_identifiers]]))</f>
        <v>bathroom-main</v>
      </c>
      <c r="AO161" s="28" t="s">
        <v>663</v>
      </c>
      <c r="AP161" s="27" t="s">
        <v>664</v>
      </c>
      <c r="AQ161" s="27" t="s">
        <v>662</v>
      </c>
      <c r="AR161" s="27" t="s">
        <v>443</v>
      </c>
      <c r="AT161" s="27" t="s">
        <v>404</v>
      </c>
      <c r="AW161" s="27"/>
      <c r="AX161" s="27"/>
      <c r="BA161" s="27" t="str">
        <f t="shared" si="18"/>
        <v/>
      </c>
    </row>
    <row r="162" spans="1:53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1133</v>
      </c>
      <c r="P162" s="27" t="s">
        <v>172</v>
      </c>
      <c r="Q162" s="27" t="s">
        <v>1083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666</v>
      </c>
      <c r="X162" s="37">
        <v>111</v>
      </c>
      <c r="Y162" s="38" t="s">
        <v>1079</v>
      </c>
      <c r="Z162" s="38" t="s">
        <v>741</v>
      </c>
      <c r="AA162" s="38"/>
      <c r="AG162" s="28"/>
      <c r="AI162" s="27" t="str">
        <f t="shared" si="16"/>
        <v/>
      </c>
      <c r="AJ162" s="27" t="str">
        <f t="shared" si="17"/>
        <v/>
      </c>
      <c r="AL162" s="27"/>
      <c r="AM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N162" s="27" t="str">
        <f>LOWER(_xlfn.CONCAT(Table2[[#This Row],[device_suggested_area]], "-",Table2[[#This Row],[device_identifiers]]))</f>
        <v>bathroom-main-bulb-1</v>
      </c>
      <c r="AO162" s="28" t="s">
        <v>663</v>
      </c>
      <c r="AP162" s="27" t="s">
        <v>665</v>
      </c>
      <c r="AQ162" s="27" t="s">
        <v>662</v>
      </c>
      <c r="AR162" s="27" t="s">
        <v>443</v>
      </c>
      <c r="AT162" s="27" t="s">
        <v>404</v>
      </c>
      <c r="AW162" s="27" t="s">
        <v>704</v>
      </c>
      <c r="AX162" s="27"/>
      <c r="BA162" s="27" t="str">
        <f t="shared" si="18"/>
        <v>[["mac", "0x00178801040edcad"]]</v>
      </c>
    </row>
    <row r="163" spans="1:53" ht="16" hidden="1" customHeight="1">
      <c r="A163" s="27">
        <v>1655</v>
      </c>
      <c r="B163" s="27" t="s">
        <v>26</v>
      </c>
      <c r="C163" s="27" t="s">
        <v>612</v>
      </c>
      <c r="D163" s="27" t="s">
        <v>137</v>
      </c>
      <c r="E163" s="27" t="s">
        <v>1242</v>
      </c>
      <c r="F163" s="27" t="str">
        <f>IF(ISBLANK(E163), "", Table2[[#This Row],[unique_id]])</f>
        <v>bathroom_sconces</v>
      </c>
      <c r="G163" s="27" t="s">
        <v>1245</v>
      </c>
      <c r="H163" s="27" t="s">
        <v>139</v>
      </c>
      <c r="I163" s="27" t="s">
        <v>132</v>
      </c>
      <c r="J163" s="27" t="s">
        <v>1225</v>
      </c>
      <c r="K163" s="27" t="s">
        <v>1273</v>
      </c>
      <c r="M163" s="27" t="s">
        <v>136</v>
      </c>
      <c r="T163" s="27"/>
      <c r="V163" s="28"/>
      <c r="W163" s="28" t="s">
        <v>667</v>
      </c>
      <c r="X163" s="37">
        <v>121</v>
      </c>
      <c r="Y163" s="38" t="s">
        <v>1081</v>
      </c>
      <c r="Z163" s="28" t="s">
        <v>1267</v>
      </c>
      <c r="AE163" s="27" t="s">
        <v>315</v>
      </c>
      <c r="AG163" s="28"/>
      <c r="AI163" s="27" t="str">
        <f t="shared" si="16"/>
        <v/>
      </c>
      <c r="AJ163" s="27" t="str">
        <f t="shared" si="17"/>
        <v/>
      </c>
      <c r="AL163" s="27"/>
      <c r="AM163" s="29"/>
      <c r="AN163" s="27" t="str">
        <f>LOWER(_xlfn.CONCAT(Table2[[#This Row],[device_suggested_area]], "-",Table2[[#This Row],[device_identifiers]]))</f>
        <v>bathroom-sconces</v>
      </c>
      <c r="AO163" s="28" t="s">
        <v>1226</v>
      </c>
      <c r="AP163" s="27" t="s">
        <v>1227</v>
      </c>
      <c r="AQ163" s="27" t="s">
        <v>1232</v>
      </c>
      <c r="AR163" s="27" t="s">
        <v>612</v>
      </c>
      <c r="AT163" s="27" t="s">
        <v>404</v>
      </c>
      <c r="AW163" s="27"/>
      <c r="AX163" s="27"/>
      <c r="BA163" s="27" t="str">
        <f t="shared" si="18"/>
        <v/>
      </c>
    </row>
    <row r="164" spans="1:53" ht="16" hidden="1" customHeight="1">
      <c r="A164" s="27">
        <v>1656</v>
      </c>
      <c r="B164" s="27" t="s">
        <v>26</v>
      </c>
      <c r="C164" s="27" t="s">
        <v>612</v>
      </c>
      <c r="D164" s="27" t="s">
        <v>137</v>
      </c>
      <c r="E164" s="27" t="s">
        <v>1243</v>
      </c>
      <c r="F164" s="27" t="str">
        <f>IF(ISBLANK(E164), "", Table2[[#This Row],[unique_id]])</f>
        <v>bathroom_sconces_bulb_1</v>
      </c>
      <c r="H164" s="27" t="s">
        <v>139</v>
      </c>
      <c r="O164" s="28" t="s">
        <v>1133</v>
      </c>
      <c r="P164" s="27" t="s">
        <v>172</v>
      </c>
      <c r="Q164" s="27" t="s">
        <v>1083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666</v>
      </c>
      <c r="X164" s="37">
        <v>121</v>
      </c>
      <c r="Y164" s="38" t="s">
        <v>1079</v>
      </c>
      <c r="Z164" s="28" t="s">
        <v>1267</v>
      </c>
      <c r="AG164" s="28"/>
      <c r="AI164" s="27" t="str">
        <f t="shared" si="16"/>
        <v/>
      </c>
      <c r="AJ164" s="27" t="str">
        <f t="shared" si="17"/>
        <v/>
      </c>
      <c r="AL164" s="27"/>
      <c r="AM164" s="29"/>
      <c r="AN164" s="27" t="str">
        <f>LOWER(_xlfn.CONCAT(Table2[[#This Row],[device_suggested_area]], "-",Table2[[#This Row],[device_identifiers]]))</f>
        <v>bathroom-sconces-bulb-1</v>
      </c>
      <c r="AO164" s="28" t="s">
        <v>1226</v>
      </c>
      <c r="AP164" s="27" t="s">
        <v>1228</v>
      </c>
      <c r="AQ164" s="27" t="s">
        <v>1232</v>
      </c>
      <c r="AR164" s="27" t="s">
        <v>612</v>
      </c>
      <c r="AT164" s="27" t="s">
        <v>404</v>
      </c>
      <c r="AW164" s="27" t="s">
        <v>1246</v>
      </c>
      <c r="AX164" s="27"/>
      <c r="BA164" s="27" t="str">
        <f t="shared" si="18"/>
        <v>[["mac", "0x2c1165fffe2787f0"]]</v>
      </c>
    </row>
    <row r="165" spans="1:53" ht="16" hidden="1" customHeight="1">
      <c r="A165" s="27">
        <v>1657</v>
      </c>
      <c r="B165" s="27" t="s">
        <v>26</v>
      </c>
      <c r="C165" s="27" t="s">
        <v>612</v>
      </c>
      <c r="D165" s="27" t="s">
        <v>137</v>
      </c>
      <c r="E165" s="27" t="s">
        <v>1244</v>
      </c>
      <c r="F165" s="27" t="str">
        <f>IF(ISBLANK(E165), "", Table2[[#This Row],[unique_id]])</f>
        <v>bathroom_sconces_bulb_2</v>
      </c>
      <c r="H165" s="27" t="s">
        <v>139</v>
      </c>
      <c r="O165" s="28" t="s">
        <v>1133</v>
      </c>
      <c r="P165" s="27" t="s">
        <v>172</v>
      </c>
      <c r="Q165" s="27" t="s">
        <v>1083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666</v>
      </c>
      <c r="X165" s="37">
        <v>121</v>
      </c>
      <c r="Y165" s="38" t="s">
        <v>1079</v>
      </c>
      <c r="Z165" s="28" t="s">
        <v>1267</v>
      </c>
      <c r="AG165" s="28"/>
      <c r="AI165" s="27" t="str">
        <f t="shared" si="16"/>
        <v/>
      </c>
      <c r="AJ165" s="27" t="str">
        <f t="shared" si="17"/>
        <v/>
      </c>
      <c r="AL165" s="27"/>
      <c r="AM165" s="29"/>
      <c r="AN165" s="27" t="str">
        <f>LOWER(_xlfn.CONCAT(Table2[[#This Row],[device_suggested_area]], "-",Table2[[#This Row],[device_identifiers]]))</f>
        <v>bathroom-sconces-bulb-2</v>
      </c>
      <c r="AO165" s="28" t="s">
        <v>1226</v>
      </c>
      <c r="AP165" s="27" t="s">
        <v>1229</v>
      </c>
      <c r="AQ165" s="27" t="s">
        <v>1232</v>
      </c>
      <c r="AR165" s="27" t="s">
        <v>612</v>
      </c>
      <c r="AT165" s="27" t="s">
        <v>404</v>
      </c>
      <c r="AW165" s="27" t="s">
        <v>1247</v>
      </c>
      <c r="AX165" s="27"/>
      <c r="BA165" s="27" t="str">
        <f t="shared" si="18"/>
        <v>[["mac", "0x2c1165fffe18e424"]]</v>
      </c>
    </row>
    <row r="166" spans="1:53" ht="16" hidden="1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1044</v>
      </c>
      <c r="K166" s="27" t="s">
        <v>1274</v>
      </c>
      <c r="M166" s="27" t="s">
        <v>136</v>
      </c>
      <c r="T166" s="27"/>
      <c r="V166" s="28"/>
      <c r="W166" s="28" t="s">
        <v>667</v>
      </c>
      <c r="X166" s="37">
        <v>112</v>
      </c>
      <c r="Y166" s="38" t="s">
        <v>1081</v>
      </c>
      <c r="Z166" s="38" t="s">
        <v>741</v>
      </c>
      <c r="AA166" s="38"/>
      <c r="AE166" s="27" t="s">
        <v>315</v>
      </c>
      <c r="AG166" s="28"/>
      <c r="AI166" s="27" t="str">
        <f t="shared" ref="AI166:AI197" si="19">IF(ISBLANK(AH166),  "", _xlfn.CONCAT("haas/entity/sensor/", LOWER(C166), "/", E166, "/config"))</f>
        <v/>
      </c>
      <c r="AJ166" s="27" t="str">
        <f t="shared" ref="AJ166:AJ197" si="20">IF(ISBLANK(AH166),  "", _xlfn.CONCAT(LOWER(C166), "/", E166))</f>
        <v/>
      </c>
      <c r="AL166" s="27"/>
      <c r="AM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N166" s="27" t="str">
        <f>LOWER(_xlfn.CONCAT(Table2[[#This Row],[device_suggested_area]], "-",Table2[[#This Row],[device_identifiers]]))</f>
        <v>ensuite-main</v>
      </c>
      <c r="AO166" s="28" t="s">
        <v>761</v>
      </c>
      <c r="AP166" s="27" t="s">
        <v>664</v>
      </c>
      <c r="AQ166" s="27" t="s">
        <v>764</v>
      </c>
      <c r="AR166" s="27" t="s">
        <v>443</v>
      </c>
      <c r="AT166" s="27" t="s">
        <v>477</v>
      </c>
      <c r="AW166" s="27"/>
      <c r="AX166" s="27"/>
      <c r="BA166" s="27" t="str">
        <f t="shared" ref="BA166:BA197" si="21">IF(AND(ISBLANK(AW166), ISBLANK(AX166)), "", _xlfn.CONCAT("[", IF(ISBLANK(AW166), "", _xlfn.CONCAT("[""mac"", """, AW166, """]")), IF(ISBLANK(AX166), "", _xlfn.CONCAT(", [""ip"", """, AX166, """]")), "]"))</f>
        <v/>
      </c>
    </row>
    <row r="167" spans="1:53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1133</v>
      </c>
      <c r="P167" s="27" t="s">
        <v>172</v>
      </c>
      <c r="Q167" s="27" t="s">
        <v>1083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666</v>
      </c>
      <c r="X167" s="37">
        <v>112</v>
      </c>
      <c r="Y167" s="38" t="s">
        <v>1079</v>
      </c>
      <c r="Z167" s="38" t="s">
        <v>741</v>
      </c>
      <c r="AA167" s="38"/>
      <c r="AG167" s="28"/>
      <c r="AI167" s="27" t="str">
        <f t="shared" si="19"/>
        <v/>
      </c>
      <c r="AJ167" s="27" t="str">
        <f t="shared" si="20"/>
        <v/>
      </c>
      <c r="AL167" s="27"/>
      <c r="AM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N167" s="27" t="str">
        <f>LOWER(_xlfn.CONCAT(Table2[[#This Row],[device_suggested_area]], "-",Table2[[#This Row],[device_identifiers]]))</f>
        <v>ensuite-main-bulb-1</v>
      </c>
      <c r="AO167" s="28" t="s">
        <v>761</v>
      </c>
      <c r="AP167" s="27" t="s">
        <v>665</v>
      </c>
      <c r="AQ167" s="27" t="s">
        <v>764</v>
      </c>
      <c r="AR167" s="27" t="s">
        <v>443</v>
      </c>
      <c r="AT167" s="27" t="s">
        <v>477</v>
      </c>
      <c r="AW167" s="27" t="s">
        <v>705</v>
      </c>
      <c r="AX167" s="27"/>
      <c r="BA167" s="27" t="str">
        <f t="shared" si="21"/>
        <v>[["mac", "0x00178801040eddb2"]]</v>
      </c>
    </row>
    <row r="168" spans="1:53" ht="16" hidden="1" customHeight="1">
      <c r="A168" s="27">
        <v>1660</v>
      </c>
      <c r="B168" s="27" t="s">
        <v>26</v>
      </c>
      <c r="C168" s="27" t="s">
        <v>612</v>
      </c>
      <c r="D168" s="27" t="s">
        <v>137</v>
      </c>
      <c r="E168" s="27" t="s">
        <v>1220</v>
      </c>
      <c r="F168" s="27" t="str">
        <f>IF(ISBLANK(E168), "", Table2[[#This Row],[unique_id]])</f>
        <v>ensuite_sconces</v>
      </c>
      <c r="G168" s="27" t="s">
        <v>1224</v>
      </c>
      <c r="H168" s="27" t="s">
        <v>139</v>
      </c>
      <c r="I168" s="27" t="s">
        <v>132</v>
      </c>
      <c r="J168" s="27" t="s">
        <v>1225</v>
      </c>
      <c r="K168" s="27" t="s">
        <v>1273</v>
      </c>
      <c r="M168" s="27" t="s">
        <v>136</v>
      </c>
      <c r="T168" s="27"/>
      <c r="V168" s="28"/>
      <c r="W168" s="28" t="s">
        <v>667</v>
      </c>
      <c r="X168" s="37">
        <v>118</v>
      </c>
      <c r="Y168" s="38" t="s">
        <v>1081</v>
      </c>
      <c r="Z168" s="28" t="s">
        <v>1267</v>
      </c>
      <c r="AE168" s="27" t="s">
        <v>315</v>
      </c>
      <c r="AG168" s="28"/>
      <c r="AI168" s="27" t="str">
        <f t="shared" si="19"/>
        <v/>
      </c>
      <c r="AJ168" s="27" t="str">
        <f t="shared" si="20"/>
        <v/>
      </c>
      <c r="AL168" s="27"/>
      <c r="AM168" s="29"/>
      <c r="AN168" s="27" t="str">
        <f>LOWER(_xlfn.CONCAT(Table2[[#This Row],[device_suggested_area]], "-",Table2[[#This Row],[device_identifiers]]))</f>
        <v>ensuite-sconces</v>
      </c>
      <c r="AO168" s="28" t="s">
        <v>1226</v>
      </c>
      <c r="AP168" s="27" t="s">
        <v>1227</v>
      </c>
      <c r="AQ168" s="27" t="s">
        <v>1232</v>
      </c>
      <c r="AR168" s="27" t="s">
        <v>612</v>
      </c>
      <c r="AT168" s="27" t="s">
        <v>477</v>
      </c>
      <c r="AW168" s="27"/>
      <c r="AX168" s="27"/>
      <c r="BA168" s="27" t="str">
        <f t="shared" si="21"/>
        <v/>
      </c>
    </row>
    <row r="169" spans="1:53" ht="16" hidden="1" customHeight="1">
      <c r="A169" s="27">
        <v>1661</v>
      </c>
      <c r="B169" s="27" t="s">
        <v>26</v>
      </c>
      <c r="C169" s="27" t="s">
        <v>612</v>
      </c>
      <c r="D169" s="27" t="s">
        <v>137</v>
      </c>
      <c r="E169" s="27" t="s">
        <v>1221</v>
      </c>
      <c r="F169" s="27" t="str">
        <f>IF(ISBLANK(E169), "", Table2[[#This Row],[unique_id]])</f>
        <v>ensuite_sconces_bulb_1</v>
      </c>
      <c r="H169" s="27" t="s">
        <v>139</v>
      </c>
      <c r="O169" s="28" t="s">
        <v>1133</v>
      </c>
      <c r="P169" s="27" t="s">
        <v>172</v>
      </c>
      <c r="Q169" s="27" t="s">
        <v>1083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666</v>
      </c>
      <c r="X169" s="37">
        <v>118</v>
      </c>
      <c r="Y169" s="38" t="s">
        <v>1079</v>
      </c>
      <c r="Z169" s="28" t="s">
        <v>1267</v>
      </c>
      <c r="AG169" s="28"/>
      <c r="AI169" s="27" t="str">
        <f t="shared" si="19"/>
        <v/>
      </c>
      <c r="AJ169" s="27" t="str">
        <f t="shared" si="20"/>
        <v/>
      </c>
      <c r="AL169" s="27"/>
      <c r="AM169" s="29"/>
      <c r="AN169" s="27" t="str">
        <f>LOWER(_xlfn.CONCAT(Table2[[#This Row],[device_suggested_area]], "-",Table2[[#This Row],[device_identifiers]]))</f>
        <v>ensuite-sconces-bulb-1</v>
      </c>
      <c r="AO169" s="28" t="s">
        <v>1226</v>
      </c>
      <c r="AP169" s="27" t="s">
        <v>1228</v>
      </c>
      <c r="AQ169" s="27" t="s">
        <v>1232</v>
      </c>
      <c r="AR169" s="27" t="s">
        <v>612</v>
      </c>
      <c r="AT169" s="27" t="s">
        <v>477</v>
      </c>
      <c r="AW169" s="27" t="s">
        <v>1231</v>
      </c>
      <c r="AX169" s="27"/>
      <c r="BA169" s="27" t="str">
        <f t="shared" si="21"/>
        <v>[["mac", "0x2c1165fffe168c7e"]]</v>
      </c>
    </row>
    <row r="170" spans="1:53" ht="16" hidden="1" customHeight="1">
      <c r="A170" s="27">
        <v>1662</v>
      </c>
      <c r="B170" s="27" t="s">
        <v>26</v>
      </c>
      <c r="C170" s="27" t="s">
        <v>612</v>
      </c>
      <c r="D170" s="27" t="s">
        <v>137</v>
      </c>
      <c r="E170" s="27" t="s">
        <v>1222</v>
      </c>
      <c r="F170" s="27" t="str">
        <f>IF(ISBLANK(E170), "", Table2[[#This Row],[unique_id]])</f>
        <v>ensuite_sconces_bulb_2</v>
      </c>
      <c r="H170" s="27" t="s">
        <v>139</v>
      </c>
      <c r="O170" s="28" t="s">
        <v>1133</v>
      </c>
      <c r="P170" s="27" t="s">
        <v>172</v>
      </c>
      <c r="Q170" s="27" t="s">
        <v>1083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666</v>
      </c>
      <c r="X170" s="37">
        <v>118</v>
      </c>
      <c r="Y170" s="38" t="s">
        <v>1079</v>
      </c>
      <c r="Z170" s="28" t="s">
        <v>1267</v>
      </c>
      <c r="AG170" s="28"/>
      <c r="AI170" s="27" t="str">
        <f t="shared" si="19"/>
        <v/>
      </c>
      <c r="AJ170" s="27" t="str">
        <f t="shared" si="20"/>
        <v/>
      </c>
      <c r="AL170" s="27"/>
      <c r="AM170" s="29"/>
      <c r="AN170" s="27" t="str">
        <f>LOWER(_xlfn.CONCAT(Table2[[#This Row],[device_suggested_area]], "-",Table2[[#This Row],[device_identifiers]]))</f>
        <v>ensuite-sconces-bulb-2</v>
      </c>
      <c r="AO170" s="28" t="s">
        <v>1226</v>
      </c>
      <c r="AP170" s="27" t="s">
        <v>1229</v>
      </c>
      <c r="AQ170" s="27" t="s">
        <v>1232</v>
      </c>
      <c r="AR170" s="27" t="s">
        <v>612</v>
      </c>
      <c r="AT170" s="27" t="s">
        <v>477</v>
      </c>
      <c r="AW170" s="27" t="s">
        <v>1233</v>
      </c>
      <c r="AX170" s="27"/>
      <c r="BA170" s="27" t="str">
        <f t="shared" si="21"/>
        <v>[["mac", "0x2c1165fffea5cd4b"]]</v>
      </c>
    </row>
    <row r="171" spans="1:53" ht="16" hidden="1" customHeight="1">
      <c r="A171" s="27">
        <v>1663</v>
      </c>
      <c r="B171" s="27" t="s">
        <v>26</v>
      </c>
      <c r="C171" s="27" t="s">
        <v>612</v>
      </c>
      <c r="D171" s="27" t="s">
        <v>137</v>
      </c>
      <c r="E171" s="27" t="s">
        <v>1223</v>
      </c>
      <c r="F171" s="27" t="str">
        <f>IF(ISBLANK(E171), "", Table2[[#This Row],[unique_id]])</f>
        <v>ensuite_sconces_bulb_3</v>
      </c>
      <c r="H171" s="27" t="s">
        <v>139</v>
      </c>
      <c r="O171" s="28" t="s">
        <v>1133</v>
      </c>
      <c r="P171" s="27" t="s">
        <v>172</v>
      </c>
      <c r="Q171" s="27" t="s">
        <v>1083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666</v>
      </c>
      <c r="X171" s="37">
        <v>118</v>
      </c>
      <c r="Y171" s="38" t="s">
        <v>1079</v>
      </c>
      <c r="Z171" s="28" t="s">
        <v>1267</v>
      </c>
      <c r="AG171" s="28"/>
      <c r="AI171" s="27" t="str">
        <f t="shared" si="19"/>
        <v/>
      </c>
      <c r="AJ171" s="27" t="str">
        <f t="shared" si="20"/>
        <v/>
      </c>
      <c r="AL171" s="27"/>
      <c r="AM171" s="29"/>
      <c r="AN171" s="27" t="str">
        <f>LOWER(_xlfn.CONCAT(Table2[[#This Row],[device_suggested_area]], "-",Table2[[#This Row],[device_identifiers]]))</f>
        <v>ensuite-sconces-bulb-3</v>
      </c>
      <c r="AO171" s="28" t="s">
        <v>1226</v>
      </c>
      <c r="AP171" s="27" t="s">
        <v>1230</v>
      </c>
      <c r="AQ171" s="27" t="s">
        <v>1232</v>
      </c>
      <c r="AR171" s="27" t="s">
        <v>612</v>
      </c>
      <c r="AT171" s="27" t="s">
        <v>477</v>
      </c>
      <c r="AW171" s="27" t="s">
        <v>1234</v>
      </c>
      <c r="AX171" s="27"/>
      <c r="BA171" s="27" t="str">
        <f t="shared" si="21"/>
        <v>[["mac", "0x2c1165fffea89f5f"]]</v>
      </c>
    </row>
    <row r="172" spans="1:53" ht="16" hidden="1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1044</v>
      </c>
      <c r="K172" s="35" t="s">
        <v>1270</v>
      </c>
      <c r="M172" s="27" t="s">
        <v>136</v>
      </c>
      <c r="T172" s="27"/>
      <c r="V172" s="28"/>
      <c r="W172" s="28" t="s">
        <v>667</v>
      </c>
      <c r="X172" s="37">
        <v>113</v>
      </c>
      <c r="Y172" s="38" t="s">
        <v>1081</v>
      </c>
      <c r="Z172" s="38" t="s">
        <v>743</v>
      </c>
      <c r="AA172" s="38"/>
      <c r="AE172" s="27" t="s">
        <v>315</v>
      </c>
      <c r="AG172" s="28"/>
      <c r="AI172" s="27" t="str">
        <f t="shared" si="19"/>
        <v/>
      </c>
      <c r="AJ172" s="27" t="str">
        <f t="shared" si="20"/>
        <v/>
      </c>
      <c r="AL172" s="27"/>
      <c r="AM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N172" s="27" t="str">
        <f>LOWER(_xlfn.CONCAT(Table2[[#This Row],[device_suggested_area]], "-",Table2[[#This Row],[device_identifiers]]))</f>
        <v>wardrobe-main</v>
      </c>
      <c r="AO172" s="28" t="s">
        <v>761</v>
      </c>
      <c r="AP172" s="27" t="s">
        <v>664</v>
      </c>
      <c r="AQ172" s="27" t="s">
        <v>764</v>
      </c>
      <c r="AR172" s="27" t="s">
        <v>443</v>
      </c>
      <c r="AT172" s="27" t="s">
        <v>674</v>
      </c>
      <c r="AW172" s="27"/>
      <c r="AX172" s="27"/>
      <c r="BA172" s="27" t="str">
        <f t="shared" si="21"/>
        <v/>
      </c>
    </row>
    <row r="173" spans="1:53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1133</v>
      </c>
      <c r="P173" s="27" t="s">
        <v>172</v>
      </c>
      <c r="Q173" s="27" t="s">
        <v>1083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666</v>
      </c>
      <c r="X173" s="37">
        <v>113</v>
      </c>
      <c r="Y173" s="38" t="s">
        <v>1079</v>
      </c>
      <c r="Z173" s="38" t="s">
        <v>743</v>
      </c>
      <c r="AA173" s="38"/>
      <c r="AG173" s="28"/>
      <c r="AI173" s="27" t="str">
        <f t="shared" si="19"/>
        <v/>
      </c>
      <c r="AJ173" s="27" t="str">
        <f t="shared" si="20"/>
        <v/>
      </c>
      <c r="AL173" s="27"/>
      <c r="AM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N173" s="27" t="str">
        <f>LOWER(_xlfn.CONCAT(Table2[[#This Row],[device_suggested_area]], "-",Table2[[#This Row],[device_identifiers]]))</f>
        <v>wardrobe-main-bulb-1</v>
      </c>
      <c r="AO173" s="28" t="s">
        <v>761</v>
      </c>
      <c r="AP173" s="27" t="s">
        <v>665</v>
      </c>
      <c r="AQ173" s="27" t="s">
        <v>764</v>
      </c>
      <c r="AR173" s="27" t="s">
        <v>443</v>
      </c>
      <c r="AT173" s="27" t="s">
        <v>674</v>
      </c>
      <c r="AW173" s="27" t="s">
        <v>706</v>
      </c>
      <c r="AX173" s="27"/>
      <c r="BA173" s="27" t="str">
        <f t="shared" si="21"/>
        <v>[["mac", "0x00178801040ede93"]]</v>
      </c>
    </row>
    <row r="174" spans="1:53" ht="16" hidden="1" customHeight="1">
      <c r="A174" s="27">
        <v>1666</v>
      </c>
      <c r="B174" s="27" t="s">
        <v>26</v>
      </c>
      <c r="C174" s="27" t="s">
        <v>1163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1133</v>
      </c>
      <c r="P174" s="27" t="s">
        <v>172</v>
      </c>
      <c r="Q174" s="27" t="s">
        <v>1083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I174" s="27" t="str">
        <f t="shared" si="19"/>
        <v/>
      </c>
      <c r="AJ174" s="27" t="str">
        <f t="shared" si="20"/>
        <v/>
      </c>
      <c r="AL174" s="27"/>
      <c r="AM174" s="29"/>
      <c r="AN174" s="27"/>
      <c r="AO174" s="28"/>
      <c r="AP174" s="27" t="s">
        <v>134</v>
      </c>
      <c r="AQ174" s="27" t="s">
        <v>406</v>
      </c>
      <c r="AR174" s="27" t="s">
        <v>244</v>
      </c>
      <c r="AT174" s="27" t="s">
        <v>403</v>
      </c>
      <c r="AW174" s="27"/>
      <c r="AX174" s="27"/>
      <c r="BA174" s="27" t="str">
        <f t="shared" si="21"/>
        <v/>
      </c>
    </row>
    <row r="175" spans="1:53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1198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1049</v>
      </c>
      <c r="M175" s="27" t="s">
        <v>136</v>
      </c>
      <c r="O175" s="28" t="s">
        <v>1133</v>
      </c>
      <c r="P175" s="27" t="s">
        <v>172</v>
      </c>
      <c r="Q175" s="27" t="s">
        <v>1083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I175" s="27" t="str">
        <f t="shared" si="19"/>
        <v/>
      </c>
      <c r="AJ175" s="27" t="str">
        <f t="shared" si="20"/>
        <v/>
      </c>
      <c r="AL175" s="27"/>
      <c r="AM175" s="29"/>
      <c r="AN175" s="27" t="str">
        <f>IF(OR(ISBLANK(AW175), ISBLANK(AX175)), "", LOWER(_xlfn.CONCAT(Table2[[#This Row],[device_manufacturer]], "-",Table2[[#This Row],[device_suggested_area]], "-", Table2[[#This Row],[device_identifiers]])))</f>
        <v>tplink-deck-festoons</v>
      </c>
      <c r="AO175" s="28" t="s">
        <v>407</v>
      </c>
      <c r="AP175" s="27" t="s">
        <v>414</v>
      </c>
      <c r="AQ175" s="27" t="s">
        <v>406</v>
      </c>
      <c r="AR175" s="27" t="str">
        <f>IF(OR(ISBLANK(AW175), ISBLANK(AX175)), "", Table2[[#This Row],[device_via_device]])</f>
        <v>TPLink</v>
      </c>
      <c r="AS175" s="27" t="s">
        <v>1148</v>
      </c>
      <c r="AT175" s="27" t="s">
        <v>403</v>
      </c>
      <c r="AV175" s="27" t="s">
        <v>534</v>
      </c>
      <c r="AW175" s="27" t="s">
        <v>760</v>
      </c>
      <c r="AX175" s="27" t="s">
        <v>759</v>
      </c>
      <c r="BA175" s="27" t="str">
        <f t="shared" si="21"/>
        <v>[["mac", "5c:a6:e6:25:58:f1"], ["ip", "10.0.6.88"]]</v>
      </c>
    </row>
    <row r="176" spans="1:53" ht="16" hidden="1" customHeight="1">
      <c r="A176" s="27">
        <v>1668</v>
      </c>
      <c r="B176" s="27" t="s">
        <v>26</v>
      </c>
      <c r="C176" s="27" t="s">
        <v>1163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755</v>
      </c>
      <c r="H176" s="27" t="s">
        <v>139</v>
      </c>
      <c r="I176" s="27" t="s">
        <v>132</v>
      </c>
      <c r="O176" s="28" t="s">
        <v>1133</v>
      </c>
      <c r="P176" s="27" t="s">
        <v>172</v>
      </c>
      <c r="Q176" s="27" t="s">
        <v>1083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I176" s="27" t="str">
        <f t="shared" si="19"/>
        <v/>
      </c>
      <c r="AJ176" s="27" t="str">
        <f t="shared" si="20"/>
        <v/>
      </c>
      <c r="AL176" s="27"/>
      <c r="AM176" s="29"/>
      <c r="AN176" s="27"/>
      <c r="AO176" s="28"/>
      <c r="AP176" s="27" t="s">
        <v>134</v>
      </c>
      <c r="AQ176" s="27" t="s">
        <v>406</v>
      </c>
      <c r="AR176" s="27" t="s">
        <v>244</v>
      </c>
      <c r="AT176" s="27" t="s">
        <v>756</v>
      </c>
      <c r="AW176" s="27"/>
      <c r="AX176" s="27"/>
      <c r="BA176" s="27" t="str">
        <f t="shared" si="21"/>
        <v/>
      </c>
    </row>
    <row r="177" spans="1:53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1199</v>
      </c>
      <c r="F177" s="27" t="str">
        <f>IF(ISBLANK(E177), "", Table2[[#This Row],[unique_id]])</f>
        <v>landing_festoons_plug</v>
      </c>
      <c r="G177" s="27" t="s">
        <v>755</v>
      </c>
      <c r="H177" s="27" t="s">
        <v>139</v>
      </c>
      <c r="I177" s="27" t="s">
        <v>132</v>
      </c>
      <c r="J177" s="27" t="s">
        <v>1049</v>
      </c>
      <c r="M177" s="27" t="s">
        <v>136</v>
      </c>
      <c r="O177" s="28" t="s">
        <v>1133</v>
      </c>
      <c r="P177" s="27" t="s">
        <v>172</v>
      </c>
      <c r="Q177" s="27" t="s">
        <v>1083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I177" s="27" t="str">
        <f t="shared" si="19"/>
        <v/>
      </c>
      <c r="AJ177" s="27" t="str">
        <f t="shared" si="20"/>
        <v/>
      </c>
      <c r="AL177" s="27"/>
      <c r="AM177" s="29"/>
      <c r="AN177" s="27" t="str">
        <f>IF(OR(ISBLANK(AW177), ISBLANK(AX177)), "", LOWER(_xlfn.CONCAT(Table2[[#This Row],[device_manufacturer]], "-",Table2[[#This Row],[device_suggested_area]], "-", Table2[[#This Row],[device_identifiers]])))</f>
        <v>tplink-landing-festoons</v>
      </c>
      <c r="AO177" s="28" t="s">
        <v>407</v>
      </c>
      <c r="AP177" s="27" t="s">
        <v>414</v>
      </c>
      <c r="AQ177" s="27" t="s">
        <v>406</v>
      </c>
      <c r="AR177" s="27" t="str">
        <f>IF(OR(ISBLANK(AW177), ISBLANK(AX177)), "", Table2[[#This Row],[device_via_device]])</f>
        <v>TPLink</v>
      </c>
      <c r="AS177" s="27" t="s">
        <v>1148</v>
      </c>
      <c r="AT177" s="27" t="s">
        <v>756</v>
      </c>
      <c r="AV177" s="27" t="s">
        <v>534</v>
      </c>
      <c r="AW177" s="27" t="s">
        <v>757</v>
      </c>
      <c r="AX177" s="27" t="s">
        <v>758</v>
      </c>
      <c r="BA177" s="27" t="str">
        <f t="shared" si="21"/>
        <v>[["mac", "5c:a6:e6:25:5a:0c"], ["ip", "10.0.6.89"]]</v>
      </c>
    </row>
    <row r="178" spans="1:53" ht="16" hidden="1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774</v>
      </c>
      <c r="F178" s="27" t="str">
        <f>IF(ISBLANK(E178), "", Table2[[#This Row],[unique_id]])</f>
        <v>garden_pedestals</v>
      </c>
      <c r="G178" s="27" t="s">
        <v>775</v>
      </c>
      <c r="H178" s="27" t="s">
        <v>139</v>
      </c>
      <c r="I178" s="27" t="s">
        <v>132</v>
      </c>
      <c r="J178" s="27" t="s">
        <v>1048</v>
      </c>
      <c r="T178" s="27"/>
      <c r="V178" s="28"/>
      <c r="W178" s="28" t="s">
        <v>667</v>
      </c>
      <c r="X178" s="37">
        <v>115</v>
      </c>
      <c r="Y178" s="38" t="s">
        <v>1082</v>
      </c>
      <c r="Z178" s="38"/>
      <c r="AA178" s="38"/>
      <c r="AE178" s="27" t="s">
        <v>315</v>
      </c>
      <c r="AG178" s="28"/>
      <c r="AI178" s="27" t="str">
        <f t="shared" si="19"/>
        <v/>
      </c>
      <c r="AJ178" s="27" t="str">
        <f t="shared" si="20"/>
        <v/>
      </c>
      <c r="AL178" s="27"/>
      <c r="AM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N178" s="27" t="str">
        <f>LOWER(_xlfn.CONCAT(Table2[[#This Row],[device_suggested_area]], "-",Table2[[#This Row],[device_identifiers]]))</f>
        <v>garden-pedestals</v>
      </c>
      <c r="AO178" s="28" t="s">
        <v>763</v>
      </c>
      <c r="AP178" s="27" t="s">
        <v>777</v>
      </c>
      <c r="AQ178" s="27" t="s">
        <v>765</v>
      </c>
      <c r="AR178" s="27" t="s">
        <v>443</v>
      </c>
      <c r="AT178" s="27" t="s">
        <v>776</v>
      </c>
      <c r="AW178" s="27"/>
      <c r="AX178" s="27"/>
      <c r="BA178" s="27" t="str">
        <f t="shared" si="21"/>
        <v/>
      </c>
    </row>
    <row r="179" spans="1:53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1083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666</v>
      </c>
      <c r="X179" s="37">
        <v>115</v>
      </c>
      <c r="Y179" s="38" t="s">
        <v>1079</v>
      </c>
      <c r="Z179" s="38"/>
      <c r="AA179" s="38"/>
      <c r="AG179" s="28"/>
      <c r="AI179" s="27" t="str">
        <f t="shared" si="19"/>
        <v/>
      </c>
      <c r="AJ179" s="27" t="str">
        <f t="shared" si="20"/>
        <v/>
      </c>
      <c r="AL179" s="27"/>
      <c r="AM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N179" s="27" t="str">
        <f>LOWER(_xlfn.CONCAT(Table2[[#This Row],[device_suggested_area]], "-",Table2[[#This Row],[device_identifiers]]))</f>
        <v>garden-pedestals-bulb-1</v>
      </c>
      <c r="AO179" s="28" t="s">
        <v>763</v>
      </c>
      <c r="AP179" s="27" t="s">
        <v>778</v>
      </c>
      <c r="AQ179" s="27" t="s">
        <v>765</v>
      </c>
      <c r="AR179" s="27" t="s">
        <v>443</v>
      </c>
      <c r="AT179" s="27" t="s">
        <v>776</v>
      </c>
      <c r="AW179" s="27" t="s">
        <v>762</v>
      </c>
      <c r="AX179" s="27"/>
      <c r="BA179" s="27" t="str">
        <f t="shared" si="21"/>
        <v>[["mac", "0x001788010c692175"]]</v>
      </c>
    </row>
    <row r="180" spans="1:53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666</v>
      </c>
      <c r="X180" s="37">
        <v>115</v>
      </c>
      <c r="Y180" s="38" t="s">
        <v>1079</v>
      </c>
      <c r="Z180" s="38"/>
      <c r="AA180" s="38"/>
      <c r="AG180" s="28"/>
      <c r="AI180" s="27" t="str">
        <f t="shared" si="19"/>
        <v/>
      </c>
      <c r="AJ180" s="27" t="str">
        <f t="shared" si="20"/>
        <v/>
      </c>
      <c r="AL180" s="27"/>
      <c r="AM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N180" s="27" t="str">
        <f>LOWER(_xlfn.CONCAT(Table2[[#This Row],[device_suggested_area]], "-",Table2[[#This Row],[device_identifiers]]))</f>
        <v>garden-pedestals-bulb-2</v>
      </c>
      <c r="AO180" s="28" t="s">
        <v>763</v>
      </c>
      <c r="AP180" s="27" t="s">
        <v>779</v>
      </c>
      <c r="AQ180" s="27" t="s">
        <v>765</v>
      </c>
      <c r="AR180" s="27" t="s">
        <v>443</v>
      </c>
      <c r="AT180" s="27" t="s">
        <v>776</v>
      </c>
      <c r="AW180" s="27" t="s">
        <v>767</v>
      </c>
      <c r="AX180" s="27"/>
      <c r="BA180" s="27" t="str">
        <f t="shared" si="21"/>
        <v>[["mac", "0x001788010c69214a"]]</v>
      </c>
    </row>
    <row r="181" spans="1:53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1083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666</v>
      </c>
      <c r="X181" s="37">
        <v>115</v>
      </c>
      <c r="Y181" s="38" t="s">
        <v>1079</v>
      </c>
      <c r="Z181" s="38"/>
      <c r="AA181" s="38"/>
      <c r="AG181" s="28"/>
      <c r="AI181" s="27" t="str">
        <f t="shared" si="19"/>
        <v/>
      </c>
      <c r="AJ181" s="27" t="str">
        <f t="shared" si="20"/>
        <v/>
      </c>
      <c r="AL181" s="27"/>
      <c r="AM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N181" s="27" t="str">
        <f>LOWER(_xlfn.CONCAT(Table2[[#This Row],[device_suggested_area]], "-",Table2[[#This Row],[device_identifiers]]))</f>
        <v>garden-pedestals-bulb-3</v>
      </c>
      <c r="AO181" s="28" t="s">
        <v>763</v>
      </c>
      <c r="AP181" s="27" t="s">
        <v>780</v>
      </c>
      <c r="AQ181" s="27" t="s">
        <v>765</v>
      </c>
      <c r="AR181" s="27" t="s">
        <v>443</v>
      </c>
      <c r="AT181" s="27" t="s">
        <v>776</v>
      </c>
      <c r="AW181" s="27" t="s">
        <v>768</v>
      </c>
      <c r="AX181" s="27"/>
      <c r="BA181" s="27" t="str">
        <f t="shared" si="21"/>
        <v>[["mac", "0x001788010c5c4266"]]</v>
      </c>
    </row>
    <row r="182" spans="1:53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666</v>
      </c>
      <c r="X182" s="37">
        <v>115</v>
      </c>
      <c r="Y182" s="38" t="s">
        <v>1079</v>
      </c>
      <c r="Z182" s="38"/>
      <c r="AA182" s="38"/>
      <c r="AG182" s="28"/>
      <c r="AI182" s="27" t="str">
        <f t="shared" si="19"/>
        <v/>
      </c>
      <c r="AJ182" s="27" t="str">
        <f t="shared" si="20"/>
        <v/>
      </c>
      <c r="AL182" s="27"/>
      <c r="AM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N182" s="27" t="str">
        <f>LOWER(_xlfn.CONCAT(Table2[[#This Row],[device_suggested_area]], "-",Table2[[#This Row],[device_identifiers]]))</f>
        <v>garden-pedestals-bulb-4</v>
      </c>
      <c r="AO182" s="28" t="s">
        <v>763</v>
      </c>
      <c r="AP182" s="27" t="s">
        <v>781</v>
      </c>
      <c r="AQ182" s="27" t="s">
        <v>765</v>
      </c>
      <c r="AR182" s="27" t="s">
        <v>443</v>
      </c>
      <c r="AT182" s="27" t="s">
        <v>776</v>
      </c>
      <c r="AW182" s="27" t="s">
        <v>769</v>
      </c>
      <c r="AX182" s="27"/>
      <c r="BA182" s="27" t="str">
        <f t="shared" si="21"/>
        <v>[["mac", "0x001788010c692144"]]</v>
      </c>
    </row>
    <row r="183" spans="1:53" ht="16" hidden="1" customHeight="1">
      <c r="A183" s="27">
        <v>1675</v>
      </c>
      <c r="B183" s="27" t="s">
        <v>789</v>
      </c>
      <c r="C183" s="27" t="s">
        <v>443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666</v>
      </c>
      <c r="X183" s="37">
        <v>115</v>
      </c>
      <c r="Y183" s="38" t="s">
        <v>1079</v>
      </c>
      <c r="Z183" s="38" t="s">
        <v>766</v>
      </c>
      <c r="AA183" s="38"/>
      <c r="AG183" s="28"/>
      <c r="AI183" s="27" t="str">
        <f t="shared" si="19"/>
        <v/>
      </c>
      <c r="AJ183" s="27" t="str">
        <f t="shared" si="20"/>
        <v/>
      </c>
      <c r="AL183" s="27"/>
      <c r="AM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3" s="27" t="str">
        <f>LOWER(_xlfn.CONCAT(Table2[[#This Row],[device_suggested_area]], "-",Table2[[#This Row],[device_identifiers]]))</f>
        <v>garden-pedestals-bulb-5</v>
      </c>
      <c r="AO183" s="28" t="s">
        <v>763</v>
      </c>
      <c r="AP183" s="27" t="s">
        <v>895</v>
      </c>
      <c r="AQ183" s="27" t="s">
        <v>765</v>
      </c>
      <c r="AR183" s="27" t="s">
        <v>443</v>
      </c>
      <c r="AT183" s="27" t="s">
        <v>776</v>
      </c>
      <c r="AW183" s="27" t="s">
        <v>894</v>
      </c>
      <c r="AX183" s="27"/>
      <c r="BA183" s="27" t="str">
        <f t="shared" si="21"/>
        <v>[["mac", "x"]]</v>
      </c>
    </row>
    <row r="184" spans="1:53" ht="16" hidden="1" customHeight="1">
      <c r="A184" s="27">
        <v>1676</v>
      </c>
      <c r="B184" s="27" t="s">
        <v>789</v>
      </c>
      <c r="C184" s="27" t="s">
        <v>443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666</v>
      </c>
      <c r="X184" s="37">
        <v>115</v>
      </c>
      <c r="Y184" s="38" t="s">
        <v>1079</v>
      </c>
      <c r="Z184" s="38" t="s">
        <v>766</v>
      </c>
      <c r="AA184" s="38"/>
      <c r="AG184" s="28"/>
      <c r="AI184" s="27" t="str">
        <f t="shared" si="19"/>
        <v/>
      </c>
      <c r="AJ184" s="27" t="str">
        <f t="shared" si="20"/>
        <v/>
      </c>
      <c r="AL184" s="27"/>
      <c r="AM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4" s="27" t="str">
        <f>LOWER(_xlfn.CONCAT(Table2[[#This Row],[device_suggested_area]], "-",Table2[[#This Row],[device_identifiers]]))</f>
        <v>garden-pedestals-bulb-6</v>
      </c>
      <c r="AO184" s="28" t="s">
        <v>763</v>
      </c>
      <c r="AP184" s="27" t="s">
        <v>896</v>
      </c>
      <c r="AQ184" s="27" t="s">
        <v>765</v>
      </c>
      <c r="AR184" s="27" t="s">
        <v>443</v>
      </c>
      <c r="AT184" s="27" t="s">
        <v>776</v>
      </c>
      <c r="AW184" s="27" t="s">
        <v>894</v>
      </c>
      <c r="AX184" s="27"/>
      <c r="BA184" s="27" t="str">
        <f t="shared" si="21"/>
        <v>[["mac", "x"]]</v>
      </c>
    </row>
    <row r="185" spans="1:53" ht="16" hidden="1" customHeight="1">
      <c r="A185" s="27">
        <v>1677</v>
      </c>
      <c r="B185" s="27" t="s">
        <v>789</v>
      </c>
      <c r="C185" s="27" t="s">
        <v>443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666</v>
      </c>
      <c r="X185" s="37">
        <v>115</v>
      </c>
      <c r="Y185" s="38" t="s">
        <v>1079</v>
      </c>
      <c r="Z185" s="38" t="s">
        <v>766</v>
      </c>
      <c r="AA185" s="38"/>
      <c r="AG185" s="28"/>
      <c r="AI185" s="27" t="str">
        <f t="shared" si="19"/>
        <v/>
      </c>
      <c r="AJ185" s="27" t="str">
        <f t="shared" si="20"/>
        <v/>
      </c>
      <c r="AL185" s="27"/>
      <c r="AM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5" s="27" t="str">
        <f>LOWER(_xlfn.CONCAT(Table2[[#This Row],[device_suggested_area]], "-",Table2[[#This Row],[device_identifiers]]))</f>
        <v>garden-pedestals-bulb-7</v>
      </c>
      <c r="AO185" s="28" t="s">
        <v>763</v>
      </c>
      <c r="AP185" s="27" t="s">
        <v>897</v>
      </c>
      <c r="AQ185" s="27" t="s">
        <v>765</v>
      </c>
      <c r="AR185" s="27" t="s">
        <v>443</v>
      </c>
      <c r="AT185" s="27" t="s">
        <v>776</v>
      </c>
      <c r="AW185" s="27" t="s">
        <v>894</v>
      </c>
      <c r="AX185" s="27"/>
      <c r="BA185" s="27" t="str">
        <f t="shared" si="21"/>
        <v>[["mac", "x"]]</v>
      </c>
    </row>
    <row r="186" spans="1:53" ht="16" hidden="1" customHeight="1">
      <c r="A186" s="27">
        <v>1678</v>
      </c>
      <c r="B186" s="27" t="s">
        <v>789</v>
      </c>
      <c r="C186" s="27" t="s">
        <v>443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666</v>
      </c>
      <c r="X186" s="37">
        <v>115</v>
      </c>
      <c r="Y186" s="38" t="s">
        <v>1079</v>
      </c>
      <c r="Z186" s="38" t="s">
        <v>766</v>
      </c>
      <c r="AA186" s="38"/>
      <c r="AG186" s="28"/>
      <c r="AI186" s="27" t="str">
        <f t="shared" si="19"/>
        <v/>
      </c>
      <c r="AJ186" s="27" t="str">
        <f t="shared" si="20"/>
        <v/>
      </c>
      <c r="AL186" s="27"/>
      <c r="AM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6" s="27" t="str">
        <f>LOWER(_xlfn.CONCAT(Table2[[#This Row],[device_suggested_area]], "-",Table2[[#This Row],[device_identifiers]]))</f>
        <v>garden-pedestals-bulb-8</v>
      </c>
      <c r="AO186" s="28" t="s">
        <v>763</v>
      </c>
      <c r="AP186" s="27" t="s">
        <v>898</v>
      </c>
      <c r="AQ186" s="27" t="s">
        <v>765</v>
      </c>
      <c r="AR186" s="27" t="s">
        <v>443</v>
      </c>
      <c r="AT186" s="27" t="s">
        <v>776</v>
      </c>
      <c r="AW186" s="27" t="s">
        <v>894</v>
      </c>
      <c r="AX186" s="27"/>
      <c r="BA186" s="27" t="str">
        <f t="shared" si="21"/>
        <v>[["mac", "x"]]</v>
      </c>
    </row>
    <row r="187" spans="1:53" ht="16" hidden="1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784</v>
      </c>
      <c r="F187" s="27" t="str">
        <f>IF(ISBLANK(E187), "", Table2[[#This Row],[unique_id]])</f>
        <v>tree_spotlights</v>
      </c>
      <c r="G187" s="27" t="s">
        <v>773</v>
      </c>
      <c r="H187" s="27" t="s">
        <v>139</v>
      </c>
      <c r="I187" s="27" t="s">
        <v>132</v>
      </c>
      <c r="J187" s="27" t="s">
        <v>1050</v>
      </c>
      <c r="T187" s="27"/>
      <c r="V187" s="28"/>
      <c r="W187" s="28" t="s">
        <v>667</v>
      </c>
      <c r="X187" s="37">
        <v>116</v>
      </c>
      <c r="Y187" s="38" t="s">
        <v>1082</v>
      </c>
      <c r="Z187" s="38"/>
      <c r="AA187" s="38"/>
      <c r="AE187" s="27" t="s">
        <v>315</v>
      </c>
      <c r="AG187" s="28"/>
      <c r="AI187" s="27" t="str">
        <f t="shared" si="19"/>
        <v/>
      </c>
      <c r="AJ187" s="27" t="str">
        <f t="shared" si="20"/>
        <v/>
      </c>
      <c r="AL187" s="27"/>
      <c r="AM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N187" s="27" t="str">
        <f>LOWER(_xlfn.CONCAT(Table2[[#This Row],[device_suggested_area]], "-",Table2[[#This Row],[device_identifiers]]))</f>
        <v>tree-spotlights</v>
      </c>
      <c r="AO187" s="28" t="s">
        <v>763</v>
      </c>
      <c r="AP187" s="27" t="s">
        <v>782</v>
      </c>
      <c r="AQ187" s="27" t="s">
        <v>772</v>
      </c>
      <c r="AR187" s="27" t="s">
        <v>443</v>
      </c>
      <c r="AT187" s="27" t="s">
        <v>771</v>
      </c>
      <c r="AW187" s="27"/>
      <c r="AX187" s="27"/>
      <c r="BA187" s="27" t="str">
        <f t="shared" si="21"/>
        <v/>
      </c>
    </row>
    <row r="188" spans="1:53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1133</v>
      </c>
      <c r="P188" s="27" t="s">
        <v>172</v>
      </c>
      <c r="Q188" s="27" t="s">
        <v>1083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666</v>
      </c>
      <c r="X188" s="37">
        <v>116</v>
      </c>
      <c r="Y188" s="38" t="s">
        <v>1079</v>
      </c>
      <c r="Z188" s="38"/>
      <c r="AA188" s="38"/>
      <c r="AG188" s="28"/>
      <c r="AI188" s="27" t="str">
        <f t="shared" si="19"/>
        <v/>
      </c>
      <c r="AJ188" s="27" t="str">
        <f t="shared" si="20"/>
        <v/>
      </c>
      <c r="AL188" s="27"/>
      <c r="AM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N188" s="27" t="str">
        <f>LOWER(_xlfn.CONCAT(Table2[[#This Row],[device_suggested_area]], "-",Table2[[#This Row],[device_identifiers]]))</f>
        <v>tree-spotlights-bulb-1</v>
      </c>
      <c r="AO188" s="28" t="s">
        <v>763</v>
      </c>
      <c r="AP188" s="27" t="s">
        <v>783</v>
      </c>
      <c r="AQ188" s="27" t="s">
        <v>772</v>
      </c>
      <c r="AR188" s="27" t="s">
        <v>443</v>
      </c>
      <c r="AT188" s="27" t="s">
        <v>771</v>
      </c>
      <c r="AW188" s="27" t="s">
        <v>770</v>
      </c>
      <c r="AX188" s="27"/>
      <c r="BA188" s="27" t="str">
        <f t="shared" si="21"/>
        <v>[["mac", "0x00178801097ed42c"]]</v>
      </c>
    </row>
    <row r="189" spans="1:53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1133</v>
      </c>
      <c r="P189" s="27" t="s">
        <v>172</v>
      </c>
      <c r="Q189" s="27" t="s">
        <v>1083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666</v>
      </c>
      <c r="X189" s="37">
        <v>116</v>
      </c>
      <c r="Y189" s="38" t="s">
        <v>1079</v>
      </c>
      <c r="Z189" s="38"/>
      <c r="AA189" s="38"/>
      <c r="AG189" s="28"/>
      <c r="AI189" s="27" t="str">
        <f t="shared" si="19"/>
        <v/>
      </c>
      <c r="AJ189" s="27" t="str">
        <f t="shared" si="20"/>
        <v/>
      </c>
      <c r="AL189" s="27"/>
      <c r="AM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N189" s="27" t="str">
        <f>LOWER(_xlfn.CONCAT(Table2[[#This Row],[device_suggested_area]], "-",Table2[[#This Row],[device_identifiers]]))</f>
        <v>tree-spotlights-bulb-2</v>
      </c>
      <c r="AO189" s="28" t="s">
        <v>763</v>
      </c>
      <c r="AP189" s="27" t="s">
        <v>787</v>
      </c>
      <c r="AQ189" s="27" t="s">
        <v>772</v>
      </c>
      <c r="AR189" s="27" t="s">
        <v>443</v>
      </c>
      <c r="AT189" s="27" t="s">
        <v>771</v>
      </c>
      <c r="AW189" s="27" t="s">
        <v>788</v>
      </c>
      <c r="AX189" s="27"/>
      <c r="BA189" s="27" t="str">
        <f t="shared" si="21"/>
        <v>[["mac", "0x0017880109c40c33"]]</v>
      </c>
    </row>
    <row r="190" spans="1:53" ht="16" hidden="1" customHeight="1">
      <c r="A190" s="27">
        <v>1682</v>
      </c>
      <c r="B190" s="27" t="s">
        <v>789</v>
      </c>
      <c r="C190" s="27" t="s">
        <v>443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666</v>
      </c>
      <c r="X190" s="37">
        <v>116</v>
      </c>
      <c r="Y190" s="38" t="s">
        <v>1079</v>
      </c>
      <c r="Z190" s="38" t="s">
        <v>766</v>
      </c>
      <c r="AA190" s="38"/>
      <c r="AG190" s="28"/>
      <c r="AI190" s="27" t="str">
        <f t="shared" si="19"/>
        <v/>
      </c>
      <c r="AJ190" s="27" t="str">
        <f t="shared" si="20"/>
        <v/>
      </c>
      <c r="AL190" s="27"/>
      <c r="AM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90" s="27" t="str">
        <f>LOWER(_xlfn.CONCAT(Table2[[#This Row],[device_suggested_area]], "-",Table2[[#This Row],[device_identifiers]]))</f>
        <v>tree-spotlights-bulb-3</v>
      </c>
      <c r="AO190" s="28" t="s">
        <v>763</v>
      </c>
      <c r="AP190" s="27" t="s">
        <v>899</v>
      </c>
      <c r="AQ190" s="27" t="s">
        <v>772</v>
      </c>
      <c r="AR190" s="27" t="s">
        <v>443</v>
      </c>
      <c r="AT190" s="27" t="s">
        <v>771</v>
      </c>
      <c r="AW190" s="27" t="s">
        <v>894</v>
      </c>
      <c r="AX190" s="27"/>
      <c r="BA190" s="27" t="str">
        <f t="shared" si="21"/>
        <v>[["mac", "x"]]</v>
      </c>
    </row>
    <row r="191" spans="1:53" ht="16" hidden="1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943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I191" s="27" t="str">
        <f t="shared" si="19"/>
        <v/>
      </c>
      <c r="AJ191" s="27" t="str">
        <f t="shared" si="20"/>
        <v/>
      </c>
      <c r="AL191" s="27"/>
      <c r="AM191" s="29"/>
      <c r="AN191" s="27"/>
      <c r="AO191" s="28"/>
      <c r="AW191" s="27"/>
      <c r="AX191" s="27"/>
      <c r="BA191" s="27" t="str">
        <f t="shared" si="21"/>
        <v/>
      </c>
    </row>
    <row r="192" spans="1:53" ht="16" hidden="1" customHeight="1">
      <c r="A192" s="27">
        <v>1701</v>
      </c>
      <c r="B192" s="27" t="s">
        <v>26</v>
      </c>
      <c r="C192" s="27" t="s">
        <v>1163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610</v>
      </c>
      <c r="H192" s="27" t="s">
        <v>943</v>
      </c>
      <c r="I192" s="27" t="s">
        <v>132</v>
      </c>
      <c r="O192" s="28" t="s">
        <v>1133</v>
      </c>
      <c r="P192" s="27" t="s">
        <v>172</v>
      </c>
      <c r="Q192" s="35" t="s">
        <v>1084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I192" s="27" t="str">
        <f t="shared" si="19"/>
        <v/>
      </c>
      <c r="AJ192" s="27" t="str">
        <f t="shared" si="20"/>
        <v/>
      </c>
      <c r="AL192" s="27"/>
      <c r="AM192" s="29"/>
      <c r="AN192" s="27"/>
      <c r="AO192" s="28"/>
      <c r="AP192" s="27" t="s">
        <v>134</v>
      </c>
      <c r="AQ192" s="27" t="s">
        <v>405</v>
      </c>
      <c r="AR192" s="27" t="s">
        <v>244</v>
      </c>
      <c r="AT192" s="27" t="s">
        <v>404</v>
      </c>
      <c r="AW192" s="27"/>
      <c r="AX192" s="27"/>
      <c r="BA192" s="27" t="str">
        <f t="shared" si="21"/>
        <v/>
      </c>
    </row>
    <row r="193" spans="1:53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1200</v>
      </c>
      <c r="F193" s="27" t="str">
        <f>IF(ISBLANK(E193), "", Table2[[#This Row],[unique_id]])</f>
        <v>bathroom_rails_plug</v>
      </c>
      <c r="G193" s="27" t="s">
        <v>610</v>
      </c>
      <c r="H193" s="27" t="s">
        <v>943</v>
      </c>
      <c r="I193" s="27" t="s">
        <v>132</v>
      </c>
      <c r="J193" s="27" t="s">
        <v>610</v>
      </c>
      <c r="M193" s="27" t="s">
        <v>275</v>
      </c>
      <c r="O193" s="28" t="s">
        <v>1133</v>
      </c>
      <c r="P193" s="27" t="s">
        <v>172</v>
      </c>
      <c r="Q193" s="35" t="s">
        <v>1084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I193" s="27" t="str">
        <f t="shared" si="19"/>
        <v/>
      </c>
      <c r="AJ193" s="27" t="str">
        <f t="shared" si="20"/>
        <v/>
      </c>
      <c r="AL193" s="27"/>
      <c r="AM193" s="29"/>
      <c r="AN193" s="27" t="str">
        <f>IF(OR(ISBLANK(AW193), ISBLANK(AX193)), "", LOWER(_xlfn.CONCAT(Table2[[#This Row],[device_manufacturer]], "-",Table2[[#This Row],[device_suggested_area]], "-", Table2[[#This Row],[device_identifiers]])))</f>
        <v>tplink-bathroom-rails</v>
      </c>
      <c r="AO193" s="28" t="s">
        <v>408</v>
      </c>
      <c r="AP193" s="27" t="s">
        <v>416</v>
      </c>
      <c r="AQ193" s="27" t="s">
        <v>405</v>
      </c>
      <c r="AR193" s="27" t="str">
        <f>IF(OR(ISBLANK(AW193), ISBLANK(AX193)), "", Table2[[#This Row],[device_via_device]])</f>
        <v>TPLink</v>
      </c>
      <c r="AS193" s="27" t="s">
        <v>1148</v>
      </c>
      <c r="AT193" s="27" t="s">
        <v>404</v>
      </c>
      <c r="AV193" s="27" t="s">
        <v>534</v>
      </c>
      <c r="AW193" s="27" t="s">
        <v>396</v>
      </c>
      <c r="AX193" s="27" t="s">
        <v>527</v>
      </c>
      <c r="BA193" s="27" t="str">
        <f t="shared" si="21"/>
        <v>[["mac", "ac:84:c6:54:9d:98"], ["ip", "10.0.6.81"]]</v>
      </c>
    </row>
    <row r="194" spans="1:53" s="46" customFormat="1" ht="16" hidden="1" customHeight="1">
      <c r="A194" s="46">
        <v>1703</v>
      </c>
      <c r="B194" s="46" t="s">
        <v>26</v>
      </c>
      <c r="C194" s="46" t="s">
        <v>1163</v>
      </c>
      <c r="D194" s="46" t="s">
        <v>149</v>
      </c>
      <c r="E194" s="50" t="str">
        <f>_xlfn.CONCAT("template_", E195, "_proxy")</f>
        <v>template_roof_water_heater_booster_plug_proxy</v>
      </c>
      <c r="F194" s="46" t="str">
        <f>IF(ISBLANK(E194), "", Table2[[#This Row],[unique_id]])</f>
        <v>template_roof_water_heater_booster_plug_proxy</v>
      </c>
      <c r="G194" s="46" t="s">
        <v>607</v>
      </c>
      <c r="H194" s="46" t="s">
        <v>943</v>
      </c>
      <c r="I194" s="46" t="s">
        <v>132</v>
      </c>
      <c r="O194" s="47" t="s">
        <v>1133</v>
      </c>
      <c r="P194" s="46" t="s">
        <v>172</v>
      </c>
      <c r="Q194" s="46" t="s">
        <v>1083</v>
      </c>
      <c r="R194" s="46" t="str">
        <f>Table2[[#This Row],[entity_domain]]</f>
        <v>Heating &amp; Cooling</v>
      </c>
      <c r="S194" s="46" t="str">
        <f>S195</f>
        <v>Water Booster</v>
      </c>
      <c r="T194" s="50" t="str">
        <f>_xlfn.CONCAT("standby_power: 1.1", CHAR(10), "unavailable_power: 0", CHAR(10), "fixed:", CHAR(10), "  power: 1.5", CHAR(10))</f>
        <v xml:space="preserve">standby_power: 1.1
unavailable_power: 0
fixed:
  power: 1.5
</v>
      </c>
      <c r="V194" s="47"/>
      <c r="W194" s="47"/>
      <c r="X194" s="47"/>
      <c r="Y194" s="47"/>
      <c r="Z194" s="47"/>
      <c r="AA194" s="47"/>
      <c r="AG194" s="47"/>
      <c r="AM194" s="48"/>
      <c r="AO194" s="47"/>
      <c r="AP194" s="46" t="s">
        <v>134</v>
      </c>
      <c r="AQ194" s="46" t="s">
        <v>599</v>
      </c>
      <c r="AR194" s="46" t="s">
        <v>378</v>
      </c>
      <c r="AT194" s="46" t="s">
        <v>38</v>
      </c>
      <c r="AW194" s="49"/>
      <c r="AX194" s="49"/>
      <c r="AY194" s="49"/>
      <c r="AZ194" s="49"/>
    </row>
    <row r="195" spans="1:53" s="46" customFormat="1" ht="16" customHeight="1">
      <c r="A195" s="46">
        <v>1704</v>
      </c>
      <c r="B195" s="46" t="s">
        <v>26</v>
      </c>
      <c r="C195" s="46" t="s">
        <v>998</v>
      </c>
      <c r="D195" s="46" t="s">
        <v>134</v>
      </c>
      <c r="E195" s="46" t="s">
        <v>1278</v>
      </c>
      <c r="F195" s="46" t="str">
        <f>IF(ISBLANK(E195), "", Table2[[#This Row],[unique_id]])</f>
        <v>roof_water_heater_booster_plug</v>
      </c>
      <c r="G195" s="46" t="s">
        <v>607</v>
      </c>
      <c r="H195" s="46" t="s">
        <v>943</v>
      </c>
      <c r="I195" s="46" t="s">
        <v>132</v>
      </c>
      <c r="J195" s="46" t="str">
        <f>Table2[[#This Row],[friendly_name]]</f>
        <v>Water Booster</v>
      </c>
      <c r="M195" s="46" t="s">
        <v>275</v>
      </c>
      <c r="O195" s="47" t="s">
        <v>1133</v>
      </c>
      <c r="P195" s="46" t="s">
        <v>172</v>
      </c>
      <c r="Q195" s="46" t="s">
        <v>1084</v>
      </c>
      <c r="R195" s="46" t="str">
        <f>Table2[[#This Row],[entity_domain]]</f>
        <v>Heating &amp; Cooling</v>
      </c>
      <c r="S195" s="46" t="str">
        <f>Table2[[#This Row],[google_aliases]]</f>
        <v>Water Booster</v>
      </c>
      <c r="T195" s="50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V195" s="47"/>
      <c r="W195" s="47"/>
      <c r="X195" s="47"/>
      <c r="Y195" s="47"/>
      <c r="Z195" s="47"/>
      <c r="AA195" s="47"/>
      <c r="AE195" s="46" t="s">
        <v>600</v>
      </c>
      <c r="AG195" s="47"/>
      <c r="AI195" s="46" t="str">
        <f t="shared" si="19"/>
        <v/>
      </c>
      <c r="AJ195" s="46" t="str">
        <f t="shared" si="20"/>
        <v/>
      </c>
      <c r="AM195" s="48"/>
      <c r="AN195" s="46" t="str">
        <f>IF(OR(ISBLANK(AW195), ISBLANK(AX195)), "", LOWER(_xlfn.CONCAT(Table2[[#This Row],[device_manufacturer]], "-",Table2[[#This Row],[device_suggested_area]], "-", Table2[[#This Row],[device_identifiers]])))</f>
        <v>sonoff-roof-water-heater-booster</v>
      </c>
      <c r="AO195" s="47" t="s">
        <v>598</v>
      </c>
      <c r="AP195" s="46" t="s">
        <v>597</v>
      </c>
      <c r="AQ195" s="46" t="s">
        <v>599</v>
      </c>
      <c r="AR195" s="46" t="s">
        <v>378</v>
      </c>
      <c r="AS195" s="46" t="str">
        <f>_xlfn.CONCAT("{ ""base"": 43, ""name"": """, Table2[[#This Row],[device_manufacturer]], " ", Table2[[#This Row],[device_model]], """ }")</f>
        <v>{ "base": 43, "name": "Sonoff POWR3" }</v>
      </c>
      <c r="AT195" s="46" t="s">
        <v>38</v>
      </c>
      <c r="AV195" s="46" t="s">
        <v>534</v>
      </c>
      <c r="AW195" s="46" t="s">
        <v>596</v>
      </c>
      <c r="AX195" s="46" t="s">
        <v>1158</v>
      </c>
      <c r="AY195" s="49"/>
      <c r="AZ195" s="49"/>
      <c r="BA195" s="46" t="str">
        <f t="shared" si="21"/>
        <v>[["mac", "ec:fa:bc:50:3e:02"], ["ip", "10.0.6.94"]]</v>
      </c>
    </row>
    <row r="196" spans="1:53" ht="16" customHeight="1">
      <c r="A196" s="27">
        <v>1705</v>
      </c>
      <c r="B196" s="27" t="s">
        <v>228</v>
      </c>
      <c r="C196" s="27" t="s">
        <v>998</v>
      </c>
      <c r="D196" s="27" t="s">
        <v>134</v>
      </c>
      <c r="E196" s="27" t="s">
        <v>601</v>
      </c>
      <c r="F196" s="27" t="str">
        <f>IF(ISBLANK(E196), "", Table2[[#This Row],[unique_id]])</f>
        <v>outdoor_pool_filter</v>
      </c>
      <c r="G196" s="27" t="s">
        <v>357</v>
      </c>
      <c r="H196" s="27" t="s">
        <v>943</v>
      </c>
      <c r="I196" s="27" t="s">
        <v>132</v>
      </c>
      <c r="J196" s="27" t="str">
        <f>Table2[[#This Row],[friendly_name]]</f>
        <v>Pool Filter</v>
      </c>
      <c r="M196" s="27" t="s">
        <v>275</v>
      </c>
      <c r="T196" s="27"/>
      <c r="V196" s="28"/>
      <c r="W196" s="28"/>
      <c r="X196" s="28"/>
      <c r="Y196" s="28"/>
      <c r="AG196" s="28"/>
      <c r="AI196" s="27" t="str">
        <f t="shared" si="19"/>
        <v/>
      </c>
      <c r="AJ196" s="27" t="str">
        <f t="shared" si="20"/>
        <v/>
      </c>
      <c r="AL196" s="27"/>
      <c r="AM196" s="29"/>
      <c r="AN196" s="27" t="str">
        <f>IF(OR(ISBLANK(AW196), ISBLANK(AX196)), "", LOWER(_xlfn.CONCAT(Table2[[#This Row],[device_manufacturer]], "-",Table2[[#This Row],[device_suggested_area]], "-", Table2[[#This Row],[device_identifiers]])))</f>
        <v/>
      </c>
      <c r="AO196" s="28"/>
      <c r="AT196" s="27" t="s">
        <v>602</v>
      </c>
      <c r="AW196" s="27"/>
      <c r="AX196" s="31"/>
      <c r="AY196" s="31"/>
      <c r="AZ196" s="31"/>
      <c r="BA196" s="27" t="str">
        <f t="shared" si="21"/>
        <v/>
      </c>
    </row>
    <row r="197" spans="1:53" ht="16" hidden="1" customHeight="1">
      <c r="A197" s="27">
        <v>2000</v>
      </c>
      <c r="B197" s="27" t="s">
        <v>26</v>
      </c>
      <c r="C197" s="27" t="s">
        <v>612</v>
      </c>
      <c r="D197" s="27" t="s">
        <v>129</v>
      </c>
      <c r="E197" s="40" t="s">
        <v>617</v>
      </c>
      <c r="F197" s="27" t="str">
        <f>IF(ISBLANK(E197), "", Table2[[#This Row],[unique_id]])</f>
        <v>lounge_air_purifier</v>
      </c>
      <c r="G197" s="27" t="s">
        <v>203</v>
      </c>
      <c r="H197" s="27" t="s">
        <v>613</v>
      </c>
      <c r="I197" s="27" t="s">
        <v>132</v>
      </c>
      <c r="J197" s="27" t="s">
        <v>640</v>
      </c>
      <c r="M197" s="27" t="s">
        <v>136</v>
      </c>
      <c r="T197" s="34"/>
      <c r="V197" s="28"/>
      <c r="W197" s="28" t="s">
        <v>666</v>
      </c>
      <c r="X197" s="28"/>
      <c r="Y197" s="38" t="s">
        <v>1079</v>
      </c>
      <c r="Z197" s="38"/>
      <c r="AA197" s="38"/>
      <c r="AE197" s="27" t="s">
        <v>614</v>
      </c>
      <c r="AG197" s="28"/>
      <c r="AI197" s="27" t="str">
        <f t="shared" si="19"/>
        <v/>
      </c>
      <c r="AJ197" s="27" t="str">
        <f t="shared" si="20"/>
        <v/>
      </c>
      <c r="AL197" s="27"/>
      <c r="AM1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N197" s="27" t="s">
        <v>629</v>
      </c>
      <c r="AO197" s="28" t="s">
        <v>630</v>
      </c>
      <c r="AP197" s="27" t="s">
        <v>628</v>
      </c>
      <c r="AQ197" s="27" t="s">
        <v>631</v>
      </c>
      <c r="AR197" s="27" t="s">
        <v>612</v>
      </c>
      <c r="AT197" s="27" t="s">
        <v>203</v>
      </c>
      <c r="AW197" s="27" t="s">
        <v>652</v>
      </c>
      <c r="AX197" s="27"/>
      <c r="BA197" s="27" t="str">
        <f t="shared" si="21"/>
        <v>[["mac", "0x9035eafffe404425"]]</v>
      </c>
    </row>
    <row r="198" spans="1:53" ht="16" hidden="1" customHeight="1">
      <c r="A198" s="27">
        <v>2001</v>
      </c>
      <c r="B198" s="27" t="s">
        <v>26</v>
      </c>
      <c r="C198" s="27" t="s">
        <v>1163</v>
      </c>
      <c r="D198" s="27" t="s">
        <v>149</v>
      </c>
      <c r="E198" s="40" t="s">
        <v>1161</v>
      </c>
      <c r="F198" s="27" t="str">
        <f>IF(ISBLANK(E198), "", Table2[[#This Row],[unique_id]])</f>
        <v>template_lounge_air_purifier_proxy</v>
      </c>
      <c r="G198" s="27" t="s">
        <v>203</v>
      </c>
      <c r="H198" s="27" t="s">
        <v>613</v>
      </c>
      <c r="I198" s="27" t="s">
        <v>132</v>
      </c>
      <c r="O198" s="28" t="s">
        <v>1133</v>
      </c>
      <c r="P198" s="27" t="s">
        <v>172</v>
      </c>
      <c r="Q198" s="27" t="s">
        <v>1083</v>
      </c>
      <c r="R198" s="27" t="s">
        <v>131</v>
      </c>
      <c r="S198" s="27" t="str">
        <f>_xlfn.CONCAT( Table2[[#This Row],[device_suggested_area]], " ",Table2[[#This Row],[powercalc_group_3]])</f>
        <v>Lounge Fans</v>
      </c>
      <c r="T198" s="34" t="s">
        <v>1164</v>
      </c>
      <c r="V198" s="28"/>
      <c r="W198" s="28"/>
      <c r="X198" s="28"/>
      <c r="Y198" s="38"/>
      <c r="Z198" s="38"/>
      <c r="AA198" s="38"/>
      <c r="AG198" s="28"/>
      <c r="AL198" s="27"/>
      <c r="AM198" s="39"/>
      <c r="AN198" s="27"/>
      <c r="AO198" s="28"/>
      <c r="AP198" s="27" t="s">
        <v>129</v>
      </c>
      <c r="AQ198" s="27" t="s">
        <v>631</v>
      </c>
      <c r="AR198" s="27" t="s">
        <v>612</v>
      </c>
      <c r="AT198" s="27" t="s">
        <v>203</v>
      </c>
      <c r="AW198" s="27"/>
      <c r="AX198" s="27"/>
    </row>
    <row r="199" spans="1:53" ht="16" hidden="1" customHeight="1">
      <c r="A199" s="27">
        <v>2002</v>
      </c>
      <c r="B199" s="27" t="s">
        <v>26</v>
      </c>
      <c r="C199" s="27" t="s">
        <v>612</v>
      </c>
      <c r="D199" s="27" t="s">
        <v>129</v>
      </c>
      <c r="E199" s="40" t="s">
        <v>714</v>
      </c>
      <c r="F199" s="27" t="str">
        <f>IF(ISBLANK(E199), "", Table2[[#This Row],[unique_id]])</f>
        <v>dining_air_purifier</v>
      </c>
      <c r="G199" s="27" t="s">
        <v>202</v>
      </c>
      <c r="H199" s="27" t="s">
        <v>613</v>
      </c>
      <c r="I199" s="27" t="s">
        <v>132</v>
      </c>
      <c r="J199" s="27" t="s">
        <v>640</v>
      </c>
      <c r="M199" s="27" t="s">
        <v>136</v>
      </c>
      <c r="T199" s="34"/>
      <c r="V199" s="28"/>
      <c r="W199" s="28" t="s">
        <v>666</v>
      </c>
      <c r="X199" s="28"/>
      <c r="Y199" s="38" t="s">
        <v>1079</v>
      </c>
      <c r="Z199" s="38"/>
      <c r="AA199" s="38"/>
      <c r="AE199" s="27" t="s">
        <v>614</v>
      </c>
      <c r="AG199" s="28"/>
      <c r="AI199" s="27" t="str">
        <f>IF(ISBLANK(AH199),  "", _xlfn.CONCAT("haas/entity/sensor/", LOWER(C199), "/", E199, "/config"))</f>
        <v/>
      </c>
      <c r="AJ199" s="27" t="str">
        <f>IF(ISBLANK(AH199),  "", _xlfn.CONCAT(LOWER(C199), "/", E199))</f>
        <v/>
      </c>
      <c r="AL199" s="27"/>
      <c r="AM19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N199" s="27" t="s">
        <v>716</v>
      </c>
      <c r="AO199" s="28" t="s">
        <v>630</v>
      </c>
      <c r="AP199" s="27" t="s">
        <v>628</v>
      </c>
      <c r="AQ199" s="27" t="s">
        <v>631</v>
      </c>
      <c r="AR199" s="27" t="s">
        <v>612</v>
      </c>
      <c r="AT199" s="27" t="s">
        <v>202</v>
      </c>
      <c r="AW199" s="27" t="s">
        <v>715</v>
      </c>
      <c r="AX199" s="27"/>
      <c r="BA199" s="27" t="str">
        <f>IF(AND(ISBLANK(AW199), ISBLANK(AX199)), "", _xlfn.CONCAT("[", IF(ISBLANK(AW199), "", _xlfn.CONCAT("[""mac"", """, AW199, """]")), IF(ISBLANK(AX199), "", _xlfn.CONCAT(", [""ip"", """, AX199, """]")), "]"))</f>
        <v>[["mac", "0x9035eafffe82fef8"]]</v>
      </c>
    </row>
    <row r="200" spans="1:53" ht="16" hidden="1" customHeight="1">
      <c r="A200" s="27">
        <v>2003</v>
      </c>
      <c r="B200" s="27" t="s">
        <v>26</v>
      </c>
      <c r="C200" s="27" t="s">
        <v>1163</v>
      </c>
      <c r="D200" s="27" t="s">
        <v>149</v>
      </c>
      <c r="E200" s="40" t="s">
        <v>1162</v>
      </c>
      <c r="F200" s="27" t="str">
        <f>IF(ISBLANK(E200), "", Table2[[#This Row],[unique_id]])</f>
        <v>template_dining_air_purifier_proxy</v>
      </c>
      <c r="G200" s="27" t="s">
        <v>202</v>
      </c>
      <c r="H200" s="27" t="s">
        <v>613</v>
      </c>
      <c r="I200" s="27" t="s">
        <v>132</v>
      </c>
      <c r="O200" s="28" t="s">
        <v>1133</v>
      </c>
      <c r="P200" s="27" t="s">
        <v>172</v>
      </c>
      <c r="Q200" s="27" t="s">
        <v>1083</v>
      </c>
      <c r="R200" s="27" t="s">
        <v>131</v>
      </c>
      <c r="S200" s="27" t="str">
        <f>_xlfn.CONCAT( Table2[[#This Row],[device_suggested_area]], " ",Table2[[#This Row],[powercalc_group_3]])</f>
        <v>Dining Fans</v>
      </c>
      <c r="T200" s="34" t="s">
        <v>1164</v>
      </c>
      <c r="V200" s="28"/>
      <c r="W200" s="28"/>
      <c r="X200" s="28"/>
      <c r="Y200" s="38"/>
      <c r="Z200" s="38"/>
      <c r="AA200" s="38"/>
      <c r="AG200" s="28"/>
      <c r="AL200" s="27"/>
      <c r="AM200" s="39"/>
      <c r="AN200" s="27"/>
      <c r="AO200" s="28"/>
      <c r="AP200" s="27" t="s">
        <v>129</v>
      </c>
      <c r="AQ200" s="27" t="s">
        <v>631</v>
      </c>
      <c r="AR200" s="27" t="s">
        <v>612</v>
      </c>
      <c r="AT200" s="27" t="s">
        <v>202</v>
      </c>
      <c r="AW200" s="27"/>
      <c r="AX200" s="27"/>
    </row>
    <row r="201" spans="1:53" ht="16" hidden="1" customHeight="1">
      <c r="A201" s="27">
        <v>2100</v>
      </c>
      <c r="B201" s="27" t="s">
        <v>26</v>
      </c>
      <c r="C201" s="27" t="s">
        <v>1104</v>
      </c>
      <c r="D201" s="27" t="s">
        <v>27</v>
      </c>
      <c r="E201" s="27" t="s">
        <v>243</v>
      </c>
      <c r="F201" s="27" t="str">
        <f>IF(ISBLANK(E201), "", Table2[[#This Row],[unique_id]])</f>
        <v>home_power</v>
      </c>
      <c r="G201" s="27" t="s">
        <v>362</v>
      </c>
      <c r="H201" s="27" t="s">
        <v>257</v>
      </c>
      <c r="I201" s="27" t="s">
        <v>141</v>
      </c>
      <c r="M201" s="27" t="s">
        <v>90</v>
      </c>
      <c r="T201" s="27"/>
      <c r="U201" s="27" t="s">
        <v>591</v>
      </c>
      <c r="V201" s="28"/>
      <c r="W201" s="28"/>
      <c r="X201" s="28"/>
      <c r="Y201" s="28"/>
      <c r="AC201" s="27" t="s">
        <v>371</v>
      </c>
      <c r="AE201" s="27" t="s">
        <v>258</v>
      </c>
      <c r="AG201" s="28"/>
      <c r="AI201" s="27" t="str">
        <f t="shared" ref="AI201:AI222" si="22">IF(ISBLANK(AH201),  "", _xlfn.CONCAT("haas/entity/sensor/", LOWER(C201), "/", E201, "/config"))</f>
        <v/>
      </c>
      <c r="AJ201" s="27" t="str">
        <f t="shared" ref="AJ201:AJ232" si="23">IF(ISBLANK(AH201),  "", _xlfn.CONCAT(LOWER(C201), "/", E201))</f>
        <v/>
      </c>
      <c r="AL201" s="27"/>
      <c r="AM201" s="29"/>
      <c r="AN201" s="27"/>
      <c r="AO201" s="28"/>
      <c r="AW201" s="27"/>
      <c r="AX201" s="27"/>
      <c r="BA201" s="27" t="str">
        <f t="shared" ref="BA201:BA232" si="24">IF(AND(ISBLANK(AW201), ISBLANK(AX201)), "", _xlfn.CONCAT("[", IF(ISBLANK(AW201), "", _xlfn.CONCAT("[""mac"", """, AW201, """]")), IF(ISBLANK(AX201), "", _xlfn.CONCAT(", [""ip"", """, AX201, """]")), "]"))</f>
        <v/>
      </c>
    </row>
    <row r="202" spans="1:53" ht="16" hidden="1" customHeight="1">
      <c r="A202" s="27">
        <v>2101</v>
      </c>
      <c r="B202" s="27" t="s">
        <v>26</v>
      </c>
      <c r="C202" s="27" t="s">
        <v>1104</v>
      </c>
      <c r="D202" s="27" t="s">
        <v>27</v>
      </c>
      <c r="E202" s="27" t="s">
        <v>359</v>
      </c>
      <c r="F202" s="27" t="str">
        <f>IF(ISBLANK(E202), "", Table2[[#This Row],[unique_id]])</f>
        <v>home_base_power</v>
      </c>
      <c r="G202" s="27" t="s">
        <v>360</v>
      </c>
      <c r="H202" s="27" t="s">
        <v>257</v>
      </c>
      <c r="I202" s="27" t="s">
        <v>141</v>
      </c>
      <c r="M202" s="27" t="s">
        <v>90</v>
      </c>
      <c r="T202" s="27"/>
      <c r="U202" s="27" t="s">
        <v>591</v>
      </c>
      <c r="V202" s="28"/>
      <c r="W202" s="28"/>
      <c r="X202" s="28"/>
      <c r="Y202" s="28"/>
      <c r="AC202" s="27" t="s">
        <v>371</v>
      </c>
      <c r="AE202" s="27" t="s">
        <v>258</v>
      </c>
      <c r="AG202" s="28"/>
      <c r="AI202" s="27" t="str">
        <f t="shared" si="22"/>
        <v/>
      </c>
      <c r="AJ202" s="27" t="str">
        <f t="shared" si="23"/>
        <v/>
      </c>
      <c r="AL202" s="27"/>
      <c r="AM202" s="29"/>
      <c r="AN202" s="27"/>
      <c r="AO202" s="28"/>
      <c r="AW202" s="27"/>
      <c r="AX202" s="27"/>
      <c r="BA202" s="27" t="str">
        <f t="shared" si="24"/>
        <v/>
      </c>
    </row>
    <row r="203" spans="1:53" ht="16" hidden="1" customHeight="1">
      <c r="A203" s="27">
        <v>2102</v>
      </c>
      <c r="B203" s="27" t="s">
        <v>26</v>
      </c>
      <c r="C203" s="27" t="s">
        <v>1104</v>
      </c>
      <c r="D203" s="27" t="s">
        <v>27</v>
      </c>
      <c r="E203" s="27" t="s">
        <v>358</v>
      </c>
      <c r="F203" s="27" t="str">
        <f>IF(ISBLANK(E203), "", Table2[[#This Row],[unique_id]])</f>
        <v>home_peak_power</v>
      </c>
      <c r="G203" s="27" t="s">
        <v>361</v>
      </c>
      <c r="H203" s="27" t="s">
        <v>257</v>
      </c>
      <c r="I203" s="27" t="s">
        <v>141</v>
      </c>
      <c r="M203" s="27" t="s">
        <v>90</v>
      </c>
      <c r="T203" s="27"/>
      <c r="U203" s="27" t="s">
        <v>591</v>
      </c>
      <c r="V203" s="28"/>
      <c r="W203" s="28"/>
      <c r="X203" s="28"/>
      <c r="Y203" s="28"/>
      <c r="AC203" s="27" t="s">
        <v>371</v>
      </c>
      <c r="AE203" s="27" t="s">
        <v>258</v>
      </c>
      <c r="AG203" s="28"/>
      <c r="AI203" s="27" t="str">
        <f t="shared" si="22"/>
        <v/>
      </c>
      <c r="AJ203" s="27" t="str">
        <f t="shared" si="23"/>
        <v/>
      </c>
      <c r="AL203" s="27"/>
      <c r="AM203" s="29"/>
      <c r="AN203" s="27"/>
      <c r="AO203" s="28"/>
      <c r="AW203" s="27"/>
      <c r="AX203" s="27"/>
      <c r="BA203" s="27" t="str">
        <f t="shared" si="24"/>
        <v/>
      </c>
    </row>
    <row r="204" spans="1:53" ht="16" hidden="1" customHeight="1">
      <c r="A204" s="27">
        <v>2103</v>
      </c>
      <c r="B204" s="27" t="s">
        <v>26</v>
      </c>
      <c r="C204" s="27" t="s">
        <v>594</v>
      </c>
      <c r="D204" s="27" t="s">
        <v>377</v>
      </c>
      <c r="E204" s="27" t="s">
        <v>592</v>
      </c>
      <c r="F204" s="27" t="str">
        <f>IF(ISBLANK(E204), "", Table2[[#This Row],[unique_id]])</f>
        <v>graph_break</v>
      </c>
      <c r="G204" s="27" t="s">
        <v>593</v>
      </c>
      <c r="H204" s="27" t="s">
        <v>257</v>
      </c>
      <c r="I204" s="27" t="s">
        <v>141</v>
      </c>
      <c r="T204" s="27"/>
      <c r="U204" s="27" t="s">
        <v>591</v>
      </c>
      <c r="V204" s="28"/>
      <c r="W204" s="28"/>
      <c r="X204" s="28"/>
      <c r="Y204" s="28"/>
      <c r="AG204" s="28"/>
      <c r="AI204" s="27" t="str">
        <f t="shared" si="22"/>
        <v/>
      </c>
      <c r="AJ204" s="27" t="str">
        <f t="shared" si="23"/>
        <v/>
      </c>
      <c r="AL204" s="27"/>
      <c r="AM204" s="29"/>
      <c r="AN204" s="27"/>
      <c r="AO204" s="28"/>
      <c r="AW204" s="27"/>
      <c r="AX204" s="27"/>
      <c r="BA204" s="27" t="str">
        <f t="shared" si="24"/>
        <v/>
      </c>
    </row>
    <row r="205" spans="1:53" ht="16" hidden="1" customHeight="1">
      <c r="A205" s="27">
        <v>2104</v>
      </c>
      <c r="B205" s="27" t="s">
        <v>26</v>
      </c>
      <c r="C205" s="27" t="s">
        <v>1104</v>
      </c>
      <c r="D205" s="27" t="s">
        <v>27</v>
      </c>
      <c r="E205" s="27" t="s">
        <v>1086</v>
      </c>
      <c r="F205" s="27" t="str">
        <f>IF(ISBLANK(E205), "", Table2[[#This Row],[unique_id]])</f>
        <v>lights_power</v>
      </c>
      <c r="G205" s="27" t="s">
        <v>1137</v>
      </c>
      <c r="H205" s="27" t="s">
        <v>257</v>
      </c>
      <c r="I205" s="27" t="s">
        <v>141</v>
      </c>
      <c r="M205" s="27" t="s">
        <v>136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I205" s="27" t="str">
        <f t="shared" si="22"/>
        <v/>
      </c>
      <c r="AJ205" s="27" t="str">
        <f t="shared" si="23"/>
        <v/>
      </c>
      <c r="AL205" s="27"/>
      <c r="AM205" s="29"/>
      <c r="AN205" s="27"/>
      <c r="AO205" s="28"/>
      <c r="AW205" s="27"/>
      <c r="AX205" s="27"/>
      <c r="BA205" s="27" t="str">
        <f t="shared" si="24"/>
        <v/>
      </c>
    </row>
    <row r="206" spans="1:53" ht="16" hidden="1" customHeight="1">
      <c r="A206" s="27">
        <v>2105</v>
      </c>
      <c r="B206" s="32" t="s">
        <v>26</v>
      </c>
      <c r="C206" s="27" t="s">
        <v>1104</v>
      </c>
      <c r="D206" s="32" t="s">
        <v>27</v>
      </c>
      <c r="E206" s="32" t="s">
        <v>1087</v>
      </c>
      <c r="F206" s="27" t="str">
        <f>IF(ISBLANK(E206), "", Table2[[#This Row],[unique_id]])</f>
        <v>fans_power</v>
      </c>
      <c r="G206" s="32" t="s">
        <v>1136</v>
      </c>
      <c r="H206" s="32" t="s">
        <v>257</v>
      </c>
      <c r="I206" s="32" t="s">
        <v>141</v>
      </c>
      <c r="K206" s="32"/>
      <c r="L206" s="32"/>
      <c r="M206" s="32" t="s">
        <v>136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I206" s="27" t="str">
        <f t="shared" si="22"/>
        <v/>
      </c>
      <c r="AJ206" s="27" t="str">
        <f t="shared" si="23"/>
        <v/>
      </c>
      <c r="AL206" s="27"/>
      <c r="AM206" s="29"/>
      <c r="AN206" s="27"/>
      <c r="AO206" s="28"/>
      <c r="AW206" s="27"/>
      <c r="AX206" s="27"/>
      <c r="BA206" s="27" t="str">
        <f t="shared" si="24"/>
        <v/>
      </c>
    </row>
    <row r="207" spans="1:53" ht="16" hidden="1" customHeight="1">
      <c r="A207" s="27">
        <v>2106</v>
      </c>
      <c r="B207" s="32" t="s">
        <v>26</v>
      </c>
      <c r="C207" s="27" t="s">
        <v>1104</v>
      </c>
      <c r="D207" s="32" t="s">
        <v>27</v>
      </c>
      <c r="E207" s="32" t="s">
        <v>1190</v>
      </c>
      <c r="F207" s="27" t="str">
        <f>IF(ISBLANK(E207), "", Table2[[#This Row],[unique_id]])</f>
        <v>all_standby_power</v>
      </c>
      <c r="G207" s="32" t="s">
        <v>1219</v>
      </c>
      <c r="H207" s="32" t="s">
        <v>257</v>
      </c>
      <c r="I207" s="32" t="s">
        <v>141</v>
      </c>
      <c r="K207" s="32"/>
      <c r="L207" s="32"/>
      <c r="M207" s="27" t="s">
        <v>136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I207" s="27" t="str">
        <f t="shared" si="22"/>
        <v/>
      </c>
      <c r="AJ207" s="27" t="str">
        <f t="shared" si="23"/>
        <v/>
      </c>
      <c r="AL207" s="27"/>
      <c r="AM207" s="29"/>
      <c r="AN207" s="27"/>
      <c r="AO207" s="28"/>
      <c r="AW207" s="27"/>
      <c r="AX207" s="27"/>
      <c r="BA207" s="27" t="str">
        <f t="shared" si="24"/>
        <v/>
      </c>
    </row>
    <row r="208" spans="1:53" ht="16" hidden="1" customHeight="1">
      <c r="A208" s="27">
        <v>2107</v>
      </c>
      <c r="B208" s="27" t="s">
        <v>26</v>
      </c>
      <c r="C208" s="27" t="s">
        <v>1104</v>
      </c>
      <c r="D208" s="27" t="s">
        <v>27</v>
      </c>
      <c r="E208" s="27" t="s">
        <v>1134</v>
      </c>
      <c r="F208" s="27" t="str">
        <f>IF(ISBLANK(E208), "", Table2[[#This Row],[unique_id]])</f>
        <v>kitchen_coffee_machine_power</v>
      </c>
      <c r="G208" s="27" t="s">
        <v>135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I208" s="27" t="str">
        <f t="shared" si="22"/>
        <v/>
      </c>
      <c r="AJ208" s="27" t="str">
        <f t="shared" si="23"/>
        <v/>
      </c>
      <c r="AL208" s="27"/>
      <c r="AM208" s="29"/>
      <c r="AN208" s="27"/>
      <c r="AO208" s="28"/>
      <c r="AW208" s="27"/>
      <c r="AX208" s="27"/>
      <c r="BA208" s="27" t="str">
        <f t="shared" si="24"/>
        <v/>
      </c>
    </row>
    <row r="209" spans="1:53" ht="16" hidden="1" customHeight="1">
      <c r="A209" s="27">
        <v>2108</v>
      </c>
      <c r="B209" s="27" t="s">
        <v>26</v>
      </c>
      <c r="C209" s="27" t="s">
        <v>1104</v>
      </c>
      <c r="D209" s="27" t="s">
        <v>27</v>
      </c>
      <c r="E209" s="27" t="s">
        <v>1105</v>
      </c>
      <c r="F209" s="27" t="str">
        <f>IF(ISBLANK(E209), "", Table2[[#This Row],[unique_id]])</f>
        <v>study_battery_charger_power</v>
      </c>
      <c r="G209" s="27" t="s">
        <v>242</v>
      </c>
      <c r="H209" s="27" t="s">
        <v>257</v>
      </c>
      <c r="I209" s="27" t="s">
        <v>141</v>
      </c>
      <c r="M209" s="27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I209" s="27" t="str">
        <f t="shared" si="22"/>
        <v/>
      </c>
      <c r="AJ209" s="27" t="str">
        <f t="shared" si="23"/>
        <v/>
      </c>
      <c r="AL209" s="27"/>
      <c r="AM209" s="29"/>
      <c r="AN209" s="27"/>
      <c r="AO209" s="28"/>
      <c r="AW209" s="27"/>
      <c r="AX209" s="27"/>
      <c r="BA209" s="27" t="str">
        <f t="shared" si="24"/>
        <v/>
      </c>
    </row>
    <row r="210" spans="1:53" ht="16" hidden="1" customHeight="1">
      <c r="A210" s="27">
        <v>2109</v>
      </c>
      <c r="B210" s="27" t="s">
        <v>26</v>
      </c>
      <c r="C210" s="27" t="s">
        <v>1104</v>
      </c>
      <c r="D210" s="27" t="s">
        <v>27</v>
      </c>
      <c r="E210" s="27" t="s">
        <v>1106</v>
      </c>
      <c r="F210" s="27" t="str">
        <f>IF(ISBLANK(E210), "", Table2[[#This Row],[unique_id]])</f>
        <v>laundry_vacuum_charger_power</v>
      </c>
      <c r="G210" s="27" t="s">
        <v>241</v>
      </c>
      <c r="H210" s="27" t="s">
        <v>257</v>
      </c>
      <c r="I210" s="27" t="s">
        <v>141</v>
      </c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I210" s="27" t="str">
        <f t="shared" si="22"/>
        <v/>
      </c>
      <c r="AJ210" s="27" t="str">
        <f t="shared" si="23"/>
        <v/>
      </c>
      <c r="AL210" s="27"/>
      <c r="AM210" s="29"/>
      <c r="AN210" s="27"/>
      <c r="AO210" s="28"/>
      <c r="AW210" s="27"/>
      <c r="AX210" s="27"/>
      <c r="BA210" s="27" t="str">
        <f t="shared" si="24"/>
        <v/>
      </c>
    </row>
    <row r="211" spans="1:53" ht="16" customHeight="1">
      <c r="A211" s="27">
        <v>2110</v>
      </c>
      <c r="B211" s="32" t="s">
        <v>228</v>
      </c>
      <c r="C211" s="27" t="s">
        <v>998</v>
      </c>
      <c r="D211" s="32" t="s">
        <v>27</v>
      </c>
      <c r="E211" s="32" t="s">
        <v>603</v>
      </c>
      <c r="F211" s="27" t="str">
        <f>IF(ISBLANK(E211), "", Table2[[#This Row],[unique_id]])</f>
        <v>outdoor_pool_filter_power</v>
      </c>
      <c r="G211" s="32" t="s">
        <v>357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I211" s="27" t="str">
        <f t="shared" si="22"/>
        <v/>
      </c>
      <c r="AJ211" s="27" t="str">
        <f t="shared" si="23"/>
        <v/>
      </c>
      <c r="AL211" s="27"/>
      <c r="AM211" s="29"/>
      <c r="AN211" s="27"/>
      <c r="AO211" s="28"/>
      <c r="AW211" s="27"/>
      <c r="AX211" s="27"/>
      <c r="BA211" s="27" t="str">
        <f t="shared" si="24"/>
        <v/>
      </c>
    </row>
    <row r="212" spans="1:53" ht="16" hidden="1" customHeight="1">
      <c r="A212" s="27">
        <v>2111</v>
      </c>
      <c r="B212" s="27" t="s">
        <v>789</v>
      </c>
      <c r="C212" s="27" t="s">
        <v>1104</v>
      </c>
      <c r="D212" s="32" t="s">
        <v>27</v>
      </c>
      <c r="E212" s="32" t="s">
        <v>605</v>
      </c>
      <c r="F212" s="27" t="str">
        <f>IF(ISBLANK(E212), "", Table2[[#This Row],[unique_id]])</f>
        <v>roof_water_heater_booster_energy_power</v>
      </c>
      <c r="G212" s="32" t="s">
        <v>607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I212" s="27" t="str">
        <f t="shared" si="22"/>
        <v/>
      </c>
      <c r="AJ212" s="27" t="str">
        <f t="shared" si="23"/>
        <v/>
      </c>
      <c r="AL212" s="27"/>
      <c r="AM212" s="29"/>
      <c r="AN212" s="27"/>
      <c r="AO212" s="28"/>
      <c r="AW212" s="27"/>
      <c r="AX212" s="27"/>
      <c r="BA212" s="27" t="str">
        <f t="shared" si="24"/>
        <v/>
      </c>
    </row>
    <row r="213" spans="1:53" ht="16" hidden="1" customHeight="1">
      <c r="A213" s="27">
        <v>2112</v>
      </c>
      <c r="B213" s="27" t="s">
        <v>26</v>
      </c>
      <c r="C213" s="27" t="s">
        <v>1104</v>
      </c>
      <c r="D213" s="27" t="s">
        <v>27</v>
      </c>
      <c r="E213" s="27" t="s">
        <v>1107</v>
      </c>
      <c r="F213" s="27" t="str">
        <f>IF(ISBLANK(E213), "", Table2[[#This Row],[unique_id]])</f>
        <v>kitchen_dish_washer_power</v>
      </c>
      <c r="G213" s="27" t="s">
        <v>239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I213" s="27" t="str">
        <f t="shared" si="22"/>
        <v/>
      </c>
      <c r="AJ213" s="27" t="str">
        <f t="shared" si="23"/>
        <v/>
      </c>
      <c r="AL213" s="27"/>
      <c r="AM213" s="29"/>
      <c r="AN213" s="27"/>
      <c r="AO213" s="28"/>
      <c r="AW213" s="27"/>
      <c r="AX213" s="27"/>
      <c r="BA213" s="27" t="str">
        <f t="shared" si="24"/>
        <v/>
      </c>
    </row>
    <row r="214" spans="1:53" ht="16" hidden="1" customHeight="1">
      <c r="A214" s="27">
        <v>2113</v>
      </c>
      <c r="B214" s="27" t="s">
        <v>26</v>
      </c>
      <c r="C214" s="27" t="s">
        <v>1104</v>
      </c>
      <c r="D214" s="27" t="s">
        <v>27</v>
      </c>
      <c r="E214" s="27" t="s">
        <v>1108</v>
      </c>
      <c r="F214" s="27" t="str">
        <f>IF(ISBLANK(E214), "", Table2[[#This Row],[unique_id]])</f>
        <v>laundry_clothes_dryer_power</v>
      </c>
      <c r="G214" s="27" t="s">
        <v>240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I214" s="27" t="str">
        <f t="shared" si="22"/>
        <v/>
      </c>
      <c r="AJ214" s="27" t="str">
        <f t="shared" si="23"/>
        <v/>
      </c>
      <c r="AL214" s="27"/>
      <c r="AM214" s="29"/>
      <c r="AN214" s="27"/>
      <c r="AO214" s="28"/>
      <c r="AW214" s="27"/>
      <c r="AX214" s="27"/>
      <c r="BA214" s="27" t="str">
        <f t="shared" si="24"/>
        <v/>
      </c>
    </row>
    <row r="215" spans="1:53" ht="16" hidden="1" customHeight="1">
      <c r="A215" s="27">
        <v>2114</v>
      </c>
      <c r="B215" s="27" t="s">
        <v>26</v>
      </c>
      <c r="C215" s="27" t="s">
        <v>1104</v>
      </c>
      <c r="D215" s="27" t="s">
        <v>27</v>
      </c>
      <c r="E215" s="27" t="s">
        <v>1102</v>
      </c>
      <c r="F215" s="27" t="str">
        <f>IF(ISBLANK(E215), "", Table2[[#This Row],[unique_id]])</f>
        <v>laundry_washing_machine_power</v>
      </c>
      <c r="G215" s="27" t="s">
        <v>238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I215" s="27" t="str">
        <f t="shared" si="22"/>
        <v/>
      </c>
      <c r="AJ215" s="27" t="str">
        <f t="shared" si="23"/>
        <v/>
      </c>
      <c r="AL215" s="27"/>
      <c r="AM215" s="29"/>
      <c r="AN215" s="27"/>
      <c r="AO215" s="28"/>
      <c r="AW215" s="27"/>
      <c r="AX215" s="27"/>
      <c r="BA215" s="27" t="str">
        <f t="shared" si="24"/>
        <v/>
      </c>
    </row>
    <row r="216" spans="1:53" ht="16" hidden="1" customHeight="1">
      <c r="A216" s="27">
        <v>2115</v>
      </c>
      <c r="B216" s="27" t="s">
        <v>26</v>
      </c>
      <c r="C216" s="27" t="s">
        <v>1104</v>
      </c>
      <c r="D216" s="27" t="s">
        <v>27</v>
      </c>
      <c r="E216" s="27" t="s">
        <v>1109</v>
      </c>
      <c r="F216" s="27" t="str">
        <f>IF(ISBLANK(E216), "", Table2[[#This Row],[unique_id]])</f>
        <v>kitchen_fridge_power</v>
      </c>
      <c r="G216" s="27" t="s">
        <v>234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I216" s="27" t="str">
        <f t="shared" si="22"/>
        <v/>
      </c>
      <c r="AJ216" s="27" t="str">
        <f t="shared" si="23"/>
        <v/>
      </c>
      <c r="AL216" s="27"/>
      <c r="AM216" s="29"/>
      <c r="AN216" s="27"/>
      <c r="AO216" s="28"/>
      <c r="AW216" s="27"/>
      <c r="AX216" s="27"/>
      <c r="BA216" s="27" t="str">
        <f t="shared" si="24"/>
        <v/>
      </c>
    </row>
    <row r="217" spans="1:53" ht="16" hidden="1" customHeight="1">
      <c r="A217" s="27">
        <v>2116</v>
      </c>
      <c r="B217" s="27" t="s">
        <v>26</v>
      </c>
      <c r="C217" s="27" t="s">
        <v>1104</v>
      </c>
      <c r="D217" s="27" t="s">
        <v>27</v>
      </c>
      <c r="E217" s="27" t="s">
        <v>1110</v>
      </c>
      <c r="F217" s="27" t="str">
        <f>IF(ISBLANK(E217), "", Table2[[#This Row],[unique_id]])</f>
        <v>deck_freezer_power</v>
      </c>
      <c r="G217" s="27" t="s">
        <v>235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I217" s="27" t="str">
        <f t="shared" si="22"/>
        <v/>
      </c>
      <c r="AJ217" s="27" t="str">
        <f t="shared" si="23"/>
        <v/>
      </c>
      <c r="AL217" s="27"/>
      <c r="AM217" s="29"/>
      <c r="AN217" s="27"/>
      <c r="AO217" s="28"/>
      <c r="AW217" s="27"/>
      <c r="AX217" s="27"/>
      <c r="BA217" s="27" t="str">
        <f t="shared" si="24"/>
        <v/>
      </c>
    </row>
    <row r="218" spans="1:53" ht="16" hidden="1" customHeight="1">
      <c r="A218" s="27">
        <v>2117</v>
      </c>
      <c r="B218" s="27" t="s">
        <v>26</v>
      </c>
      <c r="C218" s="27" t="s">
        <v>1104</v>
      </c>
      <c r="D218" s="27" t="s">
        <v>27</v>
      </c>
      <c r="E218" s="27" t="s">
        <v>1130</v>
      </c>
      <c r="F218" s="27" t="str">
        <f>IF(ISBLANK(E218), "", Table2[[#This Row],[unique_id]])</f>
        <v>bathroom_towel_rails_power</v>
      </c>
      <c r="G218" s="27" t="s">
        <v>610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I218" s="27" t="str">
        <f t="shared" si="22"/>
        <v/>
      </c>
      <c r="AJ218" s="27" t="str">
        <f t="shared" si="23"/>
        <v/>
      </c>
      <c r="AL218" s="27"/>
      <c r="AM218" s="29"/>
      <c r="AN218" s="27"/>
      <c r="AO218" s="28"/>
      <c r="AW218" s="27"/>
      <c r="AX218" s="27"/>
      <c r="BA218" s="27" t="str">
        <f t="shared" si="24"/>
        <v/>
      </c>
    </row>
    <row r="219" spans="1:53" ht="16" hidden="1" customHeight="1">
      <c r="A219" s="27">
        <v>2118</v>
      </c>
      <c r="B219" s="27" t="s">
        <v>26</v>
      </c>
      <c r="C219" s="27" t="s">
        <v>1104</v>
      </c>
      <c r="D219" s="27" t="s">
        <v>27</v>
      </c>
      <c r="E219" s="27" t="s">
        <v>1111</v>
      </c>
      <c r="F219" s="27" t="str">
        <f>IF(ISBLANK(E219), "", Table2[[#This Row],[unique_id]])</f>
        <v>study_outlet_power</v>
      </c>
      <c r="G219" s="27" t="s">
        <v>237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I219" s="27" t="str">
        <f t="shared" si="22"/>
        <v/>
      </c>
      <c r="AJ219" s="27" t="str">
        <f t="shared" si="23"/>
        <v/>
      </c>
      <c r="AL219" s="27"/>
      <c r="AM219" s="29"/>
      <c r="AN219" s="27"/>
      <c r="AO219" s="28"/>
      <c r="AW219" s="27"/>
      <c r="AX219" s="27"/>
      <c r="BA219" s="27" t="str">
        <f t="shared" si="24"/>
        <v/>
      </c>
    </row>
    <row r="220" spans="1:53" ht="16" hidden="1" customHeight="1">
      <c r="A220" s="27">
        <v>2119</v>
      </c>
      <c r="B220" s="27" t="s">
        <v>26</v>
      </c>
      <c r="C220" s="27" t="s">
        <v>1104</v>
      </c>
      <c r="D220" s="27" t="s">
        <v>27</v>
      </c>
      <c r="E220" s="27" t="s">
        <v>1112</v>
      </c>
      <c r="F220" s="27" t="str">
        <f>IF(ISBLANK(E220), "", Table2[[#This Row],[unique_id]])</f>
        <v>office_outlet_power</v>
      </c>
      <c r="G220" s="27" t="s">
        <v>236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I220" s="27" t="str">
        <f t="shared" si="22"/>
        <v/>
      </c>
      <c r="AJ220" s="27" t="str">
        <f t="shared" si="23"/>
        <v/>
      </c>
      <c r="AL220" s="27"/>
      <c r="AM220" s="29"/>
      <c r="AN220" s="27"/>
      <c r="AO220" s="28"/>
      <c r="AW220" s="27"/>
      <c r="AX220" s="27"/>
      <c r="BA220" s="27" t="str">
        <f t="shared" si="24"/>
        <v/>
      </c>
    </row>
    <row r="221" spans="1:53" ht="16" hidden="1" customHeight="1">
      <c r="A221" s="27">
        <v>2120</v>
      </c>
      <c r="B221" s="27" t="s">
        <v>26</v>
      </c>
      <c r="C221" s="27" t="s">
        <v>1104</v>
      </c>
      <c r="D221" s="27" t="s">
        <v>27</v>
      </c>
      <c r="E221" s="27" t="s">
        <v>1142</v>
      </c>
      <c r="F221" s="27" t="str">
        <f>IF(ISBLANK(E221), "", Table2[[#This Row],[unique_id]])</f>
        <v>audio_visual_devices_power</v>
      </c>
      <c r="G221" s="27" t="s">
        <v>1143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I221" s="27" t="str">
        <f t="shared" si="22"/>
        <v/>
      </c>
      <c r="AJ221" s="27" t="str">
        <f t="shared" si="23"/>
        <v/>
      </c>
      <c r="AL221" s="27"/>
      <c r="AM221" s="29"/>
      <c r="AN221" s="27"/>
      <c r="AO221" s="28"/>
      <c r="AW221" s="27"/>
      <c r="AX221" s="27"/>
      <c r="BA221" s="27" t="str">
        <f t="shared" si="24"/>
        <v/>
      </c>
    </row>
    <row r="222" spans="1:53" ht="16" hidden="1" customHeight="1">
      <c r="A222" s="27">
        <v>2121</v>
      </c>
      <c r="B222" s="27" t="s">
        <v>26</v>
      </c>
      <c r="C222" s="27" t="s">
        <v>1104</v>
      </c>
      <c r="D222" s="27" t="s">
        <v>27</v>
      </c>
      <c r="E222" s="27" t="s">
        <v>1091</v>
      </c>
      <c r="F222" s="27" t="str">
        <f>IF(ISBLANK(E222), "", Table2[[#This Row],[unique_id]])</f>
        <v>servers_network_power</v>
      </c>
      <c r="G222" s="27" t="s">
        <v>1085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I222" s="27" t="str">
        <f t="shared" si="22"/>
        <v/>
      </c>
      <c r="AJ222" s="27" t="str">
        <f t="shared" si="23"/>
        <v/>
      </c>
      <c r="AL222" s="27"/>
      <c r="AM222" s="29"/>
      <c r="AN222" s="27"/>
      <c r="AO222" s="28"/>
      <c r="AW222" s="27"/>
      <c r="AX222" s="27"/>
      <c r="BA222" s="27" t="str">
        <f t="shared" si="24"/>
        <v/>
      </c>
    </row>
    <row r="223" spans="1:53" ht="16" hidden="1" customHeight="1">
      <c r="A223" s="27">
        <v>2122</v>
      </c>
      <c r="B223" s="27" t="s">
        <v>26</v>
      </c>
      <c r="C223" s="27" t="s">
        <v>594</v>
      </c>
      <c r="D223" s="27" t="s">
        <v>377</v>
      </c>
      <c r="E223" s="27" t="s">
        <v>376</v>
      </c>
      <c r="F223" s="27" t="str">
        <f>IF(ISBLANK(E223), "", Table2[[#This Row],[unique_id]])</f>
        <v>column_break</v>
      </c>
      <c r="G223" s="27" t="s">
        <v>373</v>
      </c>
      <c r="H223" s="27" t="s">
        <v>257</v>
      </c>
      <c r="I223" s="27" t="s">
        <v>141</v>
      </c>
      <c r="M223" s="27" t="s">
        <v>374</v>
      </c>
      <c r="N223" s="27" t="s">
        <v>375</v>
      </c>
      <c r="T223" s="27"/>
      <c r="V223" s="28"/>
      <c r="W223" s="28"/>
      <c r="X223" s="28"/>
      <c r="Y223" s="28"/>
      <c r="AG223" s="28"/>
      <c r="AJ223" s="27" t="str">
        <f t="shared" si="23"/>
        <v/>
      </c>
      <c r="AL223" s="27"/>
      <c r="AM223" s="29"/>
      <c r="AN223" s="27"/>
      <c r="AO223" s="28"/>
      <c r="AW223" s="27"/>
      <c r="AX223" s="27"/>
      <c r="BA223" s="27" t="str">
        <f t="shared" si="24"/>
        <v/>
      </c>
    </row>
    <row r="224" spans="1:53" ht="16" hidden="1" customHeight="1">
      <c r="A224" s="27">
        <v>2123</v>
      </c>
      <c r="B224" s="27" t="s">
        <v>26</v>
      </c>
      <c r="C224" s="27" t="s">
        <v>1104</v>
      </c>
      <c r="D224" s="27" t="s">
        <v>27</v>
      </c>
      <c r="E224" s="27" t="s">
        <v>1113</v>
      </c>
      <c r="F224" s="27" t="str">
        <f>IF(ISBLANK(E224), "", Table2[[#This Row],[unique_id]])</f>
        <v>rack_modem_power</v>
      </c>
      <c r="G224" s="27" t="s">
        <v>232</v>
      </c>
      <c r="H224" s="27" t="s">
        <v>257</v>
      </c>
      <c r="I224" s="27" t="s">
        <v>141</v>
      </c>
      <c r="T224" s="27"/>
      <c r="U224" s="27" t="s">
        <v>591</v>
      </c>
      <c r="V224" s="28"/>
      <c r="W224" s="28"/>
      <c r="X224" s="28"/>
      <c r="Y224" s="28"/>
      <c r="AG224" s="28"/>
      <c r="AI224" s="27" t="str">
        <f t="shared" ref="AI224:AI229" si="25">IF(ISBLANK(AH224),  "", _xlfn.CONCAT("haas/entity/sensor/", LOWER(C224), "/", E224, "/config"))</f>
        <v/>
      </c>
      <c r="AJ224" s="27" t="str">
        <f t="shared" si="23"/>
        <v/>
      </c>
      <c r="AL224" s="27"/>
      <c r="AM224" s="29"/>
      <c r="AN224" s="27"/>
      <c r="AO224" s="28"/>
      <c r="AW224" s="27"/>
      <c r="AX224" s="27"/>
      <c r="BA224" s="27" t="str">
        <f t="shared" si="24"/>
        <v/>
      </c>
    </row>
    <row r="225" spans="1:53" ht="16" hidden="1" customHeight="1">
      <c r="A225" s="27">
        <v>2124</v>
      </c>
      <c r="B225" s="27" t="s">
        <v>26</v>
      </c>
      <c r="C225" s="27" t="s">
        <v>1104</v>
      </c>
      <c r="D225" s="27" t="s">
        <v>27</v>
      </c>
      <c r="E225" s="27" t="s">
        <v>1114</v>
      </c>
      <c r="F225" s="27" t="str">
        <f>IF(ISBLANK(E225), "", Table2[[#This Row],[unique_id]])</f>
        <v>rack_outlet_power</v>
      </c>
      <c r="G225" s="27" t="s">
        <v>384</v>
      </c>
      <c r="H225" s="27" t="s">
        <v>257</v>
      </c>
      <c r="I225" s="27" t="s">
        <v>141</v>
      </c>
      <c r="T225" s="27"/>
      <c r="U225" s="27" t="s">
        <v>591</v>
      </c>
      <c r="V225" s="28"/>
      <c r="W225" s="28"/>
      <c r="X225" s="28"/>
      <c r="Y225" s="28"/>
      <c r="AG225" s="28"/>
      <c r="AI225" s="27" t="str">
        <f t="shared" si="25"/>
        <v/>
      </c>
      <c r="AJ225" s="27" t="str">
        <f t="shared" si="23"/>
        <v/>
      </c>
      <c r="AL225" s="27"/>
      <c r="AM225" s="29"/>
      <c r="AN225" s="27"/>
      <c r="AO225" s="28"/>
      <c r="AW225" s="27"/>
      <c r="AX225" s="27"/>
      <c r="BA225" s="27" t="str">
        <f t="shared" si="24"/>
        <v/>
      </c>
    </row>
    <row r="226" spans="1:53" ht="16" hidden="1" customHeight="1">
      <c r="A226" s="27">
        <v>2125</v>
      </c>
      <c r="B226" s="27" t="s">
        <v>26</v>
      </c>
      <c r="C226" s="27" t="s">
        <v>1104</v>
      </c>
      <c r="D226" s="27" t="s">
        <v>27</v>
      </c>
      <c r="E226" s="27" t="s">
        <v>1115</v>
      </c>
      <c r="F226" s="27" t="str">
        <f>IF(ISBLANK(E226), "", Table2[[#This Row],[unique_id]])</f>
        <v>kitchen_fan_power</v>
      </c>
      <c r="G226" s="27" t="s">
        <v>231</v>
      </c>
      <c r="H226" s="27" t="s">
        <v>257</v>
      </c>
      <c r="I226" s="27" t="s">
        <v>141</v>
      </c>
      <c r="T226" s="27"/>
      <c r="U226" s="27" t="s">
        <v>591</v>
      </c>
      <c r="V226" s="28"/>
      <c r="W226" s="28"/>
      <c r="X226" s="28"/>
      <c r="Y226" s="28"/>
      <c r="AG226" s="28"/>
      <c r="AI226" s="27" t="str">
        <f t="shared" si="25"/>
        <v/>
      </c>
      <c r="AJ226" s="27" t="str">
        <f t="shared" si="23"/>
        <v/>
      </c>
      <c r="AL226" s="27"/>
      <c r="AM226" s="29"/>
      <c r="AN226" s="27"/>
      <c r="AO226" s="28"/>
      <c r="AW226" s="27"/>
      <c r="AX226" s="27"/>
      <c r="BA226" s="27" t="str">
        <f t="shared" si="24"/>
        <v/>
      </c>
    </row>
    <row r="227" spans="1:53" ht="16" hidden="1" customHeight="1">
      <c r="A227" s="27">
        <v>2126</v>
      </c>
      <c r="B227" s="27" t="s">
        <v>26</v>
      </c>
      <c r="C227" s="27" t="s">
        <v>1104</v>
      </c>
      <c r="D227" s="27" t="s">
        <v>27</v>
      </c>
      <c r="E227" s="27" t="s">
        <v>1116</v>
      </c>
      <c r="F227" s="27" t="str">
        <f>IF(ISBLANK(E227), "", Table2[[#This Row],[unique_id]])</f>
        <v>roof_network_switch_power</v>
      </c>
      <c r="G227" s="27" t="s">
        <v>230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I227" s="27" t="str">
        <f t="shared" si="25"/>
        <v/>
      </c>
      <c r="AJ227" s="27" t="str">
        <f t="shared" si="23"/>
        <v/>
      </c>
      <c r="AL227" s="27"/>
      <c r="AM227" s="29"/>
      <c r="AN227" s="27"/>
      <c r="AO227" s="28"/>
      <c r="AW227" s="27"/>
      <c r="AX227" s="27"/>
      <c r="BA227" s="27" t="str">
        <f t="shared" si="24"/>
        <v/>
      </c>
    </row>
    <row r="228" spans="1:53" ht="16" hidden="1" customHeight="1">
      <c r="A228" s="27">
        <v>2127</v>
      </c>
      <c r="B228" s="27" t="s">
        <v>26</v>
      </c>
      <c r="C228" s="27" t="s">
        <v>1104</v>
      </c>
      <c r="D228" s="27" t="s">
        <v>27</v>
      </c>
      <c r="E228" s="27" t="s">
        <v>250</v>
      </c>
      <c r="F228" s="27" t="str">
        <f>IF(ISBLANK(E228), "", Table2[[#This Row],[unique_id]])</f>
        <v>home_energy_daily</v>
      </c>
      <c r="G228" s="27" t="s">
        <v>362</v>
      </c>
      <c r="H228" s="27" t="s">
        <v>229</v>
      </c>
      <c r="I228" s="27" t="s">
        <v>141</v>
      </c>
      <c r="M228" s="27" t="s">
        <v>90</v>
      </c>
      <c r="T228" s="27"/>
      <c r="U228" s="27" t="s">
        <v>590</v>
      </c>
      <c r="V228" s="28"/>
      <c r="W228" s="28"/>
      <c r="X228" s="28"/>
      <c r="Y228" s="28"/>
      <c r="AC228" s="27" t="s">
        <v>372</v>
      </c>
      <c r="AE228" s="27" t="s">
        <v>259</v>
      </c>
      <c r="AG228" s="28"/>
      <c r="AI228" s="27" t="str">
        <f t="shared" si="25"/>
        <v/>
      </c>
      <c r="AJ228" s="27" t="str">
        <f t="shared" si="23"/>
        <v/>
      </c>
      <c r="AL228" s="27"/>
      <c r="AM228" s="29"/>
      <c r="AN228" s="27"/>
      <c r="AO228" s="28"/>
      <c r="AW228" s="27"/>
      <c r="AX228" s="27"/>
      <c r="BA228" s="27" t="str">
        <f t="shared" si="24"/>
        <v/>
      </c>
    </row>
    <row r="229" spans="1:53" ht="16" hidden="1" customHeight="1">
      <c r="A229" s="27">
        <v>2128</v>
      </c>
      <c r="B229" s="27" t="s">
        <v>26</v>
      </c>
      <c r="C229" s="27" t="s">
        <v>1104</v>
      </c>
      <c r="D229" s="27" t="s">
        <v>27</v>
      </c>
      <c r="E229" s="27" t="s">
        <v>364</v>
      </c>
      <c r="F229" s="27" t="str">
        <f>IF(ISBLANK(E229), "", Table2[[#This Row],[unique_id]])</f>
        <v>home_base_energy_daily</v>
      </c>
      <c r="G229" s="27" t="s">
        <v>360</v>
      </c>
      <c r="H229" s="27" t="s">
        <v>229</v>
      </c>
      <c r="I229" s="27" t="s">
        <v>141</v>
      </c>
      <c r="M229" s="27" t="s">
        <v>90</v>
      </c>
      <c r="T229" s="27"/>
      <c r="U229" s="27" t="s">
        <v>590</v>
      </c>
      <c r="V229" s="28"/>
      <c r="W229" s="28"/>
      <c r="X229" s="28"/>
      <c r="Y229" s="28"/>
      <c r="AC229" s="27" t="s">
        <v>372</v>
      </c>
      <c r="AE229" s="27" t="s">
        <v>259</v>
      </c>
      <c r="AG229" s="28"/>
      <c r="AI229" s="27" t="str">
        <f t="shared" si="25"/>
        <v/>
      </c>
      <c r="AJ229" s="27" t="str">
        <f t="shared" si="23"/>
        <v/>
      </c>
      <c r="AL229" s="27"/>
      <c r="AM229" s="29"/>
      <c r="AN229" s="27"/>
      <c r="AO229" s="28"/>
      <c r="AW229" s="27"/>
      <c r="AX229" s="27"/>
      <c r="BA229" s="27" t="str">
        <f t="shared" si="24"/>
        <v/>
      </c>
    </row>
    <row r="230" spans="1:53" ht="16" hidden="1" customHeight="1">
      <c r="A230" s="27">
        <v>2129</v>
      </c>
      <c r="B230" s="27" t="s">
        <v>26</v>
      </c>
      <c r="C230" s="27" t="s">
        <v>1104</v>
      </c>
      <c r="D230" s="27" t="s">
        <v>27</v>
      </c>
      <c r="E230" s="27" t="s">
        <v>363</v>
      </c>
      <c r="F230" s="27" t="str">
        <f>IF(ISBLANK(E230), "", Table2[[#This Row],[unique_id]])</f>
        <v>home_peak_energy_daily</v>
      </c>
      <c r="G230" s="27" t="s">
        <v>361</v>
      </c>
      <c r="H230" s="27" t="s">
        <v>229</v>
      </c>
      <c r="I230" s="27" t="s">
        <v>141</v>
      </c>
      <c r="M230" s="27" t="s">
        <v>90</v>
      </c>
      <c r="T230" s="27"/>
      <c r="U230" s="27" t="s">
        <v>590</v>
      </c>
      <c r="V230" s="28"/>
      <c r="W230" s="28"/>
      <c r="X230" s="28"/>
      <c r="Y230" s="28"/>
      <c r="AC230" s="27" t="s">
        <v>372</v>
      </c>
      <c r="AE230" s="27" t="s">
        <v>259</v>
      </c>
      <c r="AG230" s="28"/>
      <c r="AJ230" s="27" t="str">
        <f t="shared" si="23"/>
        <v/>
      </c>
      <c r="AL230" s="27"/>
      <c r="AM230" s="29"/>
      <c r="AN230" s="27"/>
      <c r="AO230" s="28"/>
      <c r="AW230" s="27"/>
      <c r="AX230" s="27"/>
      <c r="BA230" s="27" t="str">
        <f t="shared" si="24"/>
        <v/>
      </c>
    </row>
    <row r="231" spans="1:53" ht="16" hidden="1" customHeight="1">
      <c r="A231" s="27">
        <v>2130</v>
      </c>
      <c r="B231" s="27" t="s">
        <v>26</v>
      </c>
      <c r="C231" s="27" t="s">
        <v>594</v>
      </c>
      <c r="D231" s="27" t="s">
        <v>377</v>
      </c>
      <c r="E231" s="27" t="s">
        <v>592</v>
      </c>
      <c r="F231" s="27" t="str">
        <f>IF(ISBLANK(E231), "", Table2[[#This Row],[unique_id]])</f>
        <v>graph_break</v>
      </c>
      <c r="G231" s="27" t="s">
        <v>593</v>
      </c>
      <c r="H231" s="27" t="s">
        <v>229</v>
      </c>
      <c r="I231" s="27" t="s">
        <v>141</v>
      </c>
      <c r="T231" s="27"/>
      <c r="U231" s="27" t="s">
        <v>590</v>
      </c>
      <c r="V231" s="28"/>
      <c r="W231" s="28"/>
      <c r="X231" s="28"/>
      <c r="Y231" s="28"/>
      <c r="AG231" s="28"/>
      <c r="AI231" s="27" t="str">
        <f>IF(ISBLANK(AH231),  "", _xlfn.CONCAT("haas/entity/sensor/", LOWER(C231), "/", E231, "/config"))</f>
        <v/>
      </c>
      <c r="AJ231" s="27" t="str">
        <f t="shared" si="23"/>
        <v/>
      </c>
      <c r="AL231" s="27"/>
      <c r="AM231" s="29"/>
      <c r="AN231" s="27"/>
      <c r="AO231" s="28"/>
      <c r="AW231" s="27"/>
      <c r="AX231" s="27"/>
      <c r="BA231" s="27" t="str">
        <f t="shared" si="24"/>
        <v/>
      </c>
    </row>
    <row r="232" spans="1:53" ht="16" hidden="1" customHeight="1">
      <c r="A232" s="27">
        <v>2131</v>
      </c>
      <c r="B232" s="27" t="s">
        <v>26</v>
      </c>
      <c r="C232" s="27" t="s">
        <v>1104</v>
      </c>
      <c r="D232" s="27" t="s">
        <v>27</v>
      </c>
      <c r="E232" s="27" t="s">
        <v>1088</v>
      </c>
      <c r="F232" s="27" t="str">
        <f>IF(ISBLANK(E232), "", Table2[[#This Row],[unique_id]])</f>
        <v>lights_energy_daily</v>
      </c>
      <c r="G232" s="27" t="s">
        <v>1137</v>
      </c>
      <c r="H232" s="27" t="s">
        <v>229</v>
      </c>
      <c r="I232" s="27" t="s">
        <v>141</v>
      </c>
      <c r="M232" s="27" t="s">
        <v>136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I232" s="27" t="str">
        <f>IF(ISBLANK(AH232),  "", _xlfn.CONCAT("haas/entity/sensor/", LOWER(C232), "/", E232, "/config"))</f>
        <v/>
      </c>
      <c r="AJ232" s="27" t="str">
        <f t="shared" si="23"/>
        <v/>
      </c>
      <c r="AL232" s="27"/>
      <c r="AM232" s="29"/>
      <c r="AN232" s="27"/>
      <c r="AO232" s="28"/>
      <c r="AW232" s="27"/>
      <c r="AX232" s="27"/>
      <c r="BA232" s="27" t="str">
        <f t="shared" si="24"/>
        <v/>
      </c>
    </row>
    <row r="233" spans="1:53" ht="16" hidden="1" customHeight="1">
      <c r="A233" s="27">
        <v>2132</v>
      </c>
      <c r="B233" s="27" t="s">
        <v>26</v>
      </c>
      <c r="C233" s="27" t="s">
        <v>1104</v>
      </c>
      <c r="D233" s="27" t="s">
        <v>27</v>
      </c>
      <c r="E233" s="27" t="s">
        <v>1089</v>
      </c>
      <c r="F233" s="27" t="str">
        <f>IF(ISBLANK(E233), "", Table2[[#This Row],[unique_id]])</f>
        <v>fans_energy_daily</v>
      </c>
      <c r="G233" s="32" t="s">
        <v>1136</v>
      </c>
      <c r="H233" s="27" t="s">
        <v>229</v>
      </c>
      <c r="I233" s="27" t="s">
        <v>141</v>
      </c>
      <c r="M233" s="27" t="s">
        <v>136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I233" s="27" t="str">
        <f>IF(ISBLANK(AH233),  "", _xlfn.CONCAT("haas/entity/sensor/", LOWER(C233), "/", E233, "/config"))</f>
        <v/>
      </c>
      <c r="AJ233" s="27" t="str">
        <f t="shared" ref="AJ233:AJ264" si="26">IF(ISBLANK(AH233),  "", _xlfn.CONCAT(LOWER(C233), "/", E233))</f>
        <v/>
      </c>
      <c r="AL233" s="27"/>
      <c r="AM233" s="29"/>
      <c r="AN233" s="27"/>
      <c r="AO233" s="28"/>
      <c r="AW233" s="27"/>
      <c r="AX233" s="27"/>
      <c r="BA233" s="27" t="str">
        <f t="shared" ref="BA233:BA264" si="27">IF(AND(ISBLANK(AW233), ISBLANK(AX233)), "", _xlfn.CONCAT("[", IF(ISBLANK(AW233), "", _xlfn.CONCAT("[""mac"", """, AW233, """]")), IF(ISBLANK(AX233), "", _xlfn.CONCAT(", [""ip"", """, AX233, """]")), "]"))</f>
        <v/>
      </c>
    </row>
    <row r="234" spans="1:53" ht="16" hidden="1" customHeight="1">
      <c r="A234" s="27">
        <v>2133</v>
      </c>
      <c r="B234" s="27" t="s">
        <v>26</v>
      </c>
      <c r="C234" s="27" t="s">
        <v>1104</v>
      </c>
      <c r="D234" s="27" t="s">
        <v>27</v>
      </c>
      <c r="E234" s="27" t="s">
        <v>1194</v>
      </c>
      <c r="F234" s="27" t="str">
        <f>IF(ISBLANK(E234), "", Table2[[#This Row],[unique_id]])</f>
        <v>all_standby_energy_daily</v>
      </c>
      <c r="G234" s="32" t="s">
        <v>1219</v>
      </c>
      <c r="H234" s="27" t="s">
        <v>229</v>
      </c>
      <c r="I234" s="27" t="s">
        <v>141</v>
      </c>
      <c r="M234" s="27" t="s">
        <v>136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J234" s="27" t="str">
        <f t="shared" si="26"/>
        <v/>
      </c>
      <c r="AL234" s="27"/>
      <c r="AM234" s="29"/>
      <c r="AN234" s="27"/>
      <c r="AO234" s="28"/>
      <c r="AW234" s="27"/>
      <c r="AX234" s="27"/>
      <c r="BA234" s="27" t="str">
        <f t="shared" si="27"/>
        <v/>
      </c>
    </row>
    <row r="235" spans="1:53" ht="16" hidden="1" customHeight="1">
      <c r="A235" s="27">
        <v>2134</v>
      </c>
      <c r="B235" s="27" t="s">
        <v>26</v>
      </c>
      <c r="C235" s="27" t="s">
        <v>1104</v>
      </c>
      <c r="D235" s="27" t="s">
        <v>27</v>
      </c>
      <c r="E235" s="27" t="s">
        <v>1135</v>
      </c>
      <c r="F235" s="27" t="str">
        <f>IF(ISBLANK(E235), "", Table2[[#This Row],[unique_id]])</f>
        <v>kitchen_coffee_machine_energy_daily</v>
      </c>
      <c r="G235" s="27" t="s">
        <v>135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I235" s="27" t="str">
        <f t="shared" ref="AI235:AI253" si="28">IF(ISBLANK(AH235),  "", _xlfn.CONCAT("haas/entity/sensor/", LOWER(C235), "/", E235, "/config"))</f>
        <v/>
      </c>
      <c r="AJ235" s="27" t="str">
        <f t="shared" si="26"/>
        <v/>
      </c>
      <c r="AL235" s="27"/>
      <c r="AM235" s="29"/>
      <c r="AN235" s="27"/>
      <c r="AO235" s="28"/>
      <c r="AW235" s="27"/>
      <c r="AX235" s="27"/>
      <c r="BA235" s="27" t="str">
        <f t="shared" si="27"/>
        <v/>
      </c>
    </row>
    <row r="236" spans="1:53" ht="16" hidden="1" customHeight="1">
      <c r="A236" s="27">
        <v>2135</v>
      </c>
      <c r="B236" s="27" t="s">
        <v>26</v>
      </c>
      <c r="C236" s="27" t="s">
        <v>1104</v>
      </c>
      <c r="D236" s="27" t="s">
        <v>27</v>
      </c>
      <c r="E236" s="27" t="s">
        <v>1117</v>
      </c>
      <c r="F236" s="27" t="str">
        <f>IF(ISBLANK(E236), "", Table2[[#This Row],[unique_id]])</f>
        <v>study_battery_charger_energy_daily</v>
      </c>
      <c r="G236" s="27" t="s">
        <v>242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I236" s="27" t="str">
        <f t="shared" si="28"/>
        <v/>
      </c>
      <c r="AJ236" s="27" t="str">
        <f t="shared" si="26"/>
        <v/>
      </c>
      <c r="AL236" s="27"/>
      <c r="AM236" s="29"/>
      <c r="AN236" s="27"/>
      <c r="AO236" s="28"/>
      <c r="AW236" s="27"/>
      <c r="AX236" s="27"/>
      <c r="BA236" s="27" t="str">
        <f t="shared" si="27"/>
        <v/>
      </c>
    </row>
    <row r="237" spans="1:53" ht="16" hidden="1" customHeight="1">
      <c r="A237" s="27">
        <v>2136</v>
      </c>
      <c r="B237" s="27" t="s">
        <v>26</v>
      </c>
      <c r="C237" s="27" t="s">
        <v>1104</v>
      </c>
      <c r="D237" s="27" t="s">
        <v>27</v>
      </c>
      <c r="E237" s="27" t="s">
        <v>1118</v>
      </c>
      <c r="F237" s="27" t="str">
        <f>IF(ISBLANK(E237), "", Table2[[#This Row],[unique_id]])</f>
        <v>laundry_vacuum_charger_energy_daily</v>
      </c>
      <c r="G237" s="27" t="s">
        <v>241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I237" s="27" t="str">
        <f t="shared" si="28"/>
        <v/>
      </c>
      <c r="AJ237" s="27" t="str">
        <f t="shared" si="26"/>
        <v/>
      </c>
      <c r="AL237" s="27"/>
      <c r="AM237" s="29"/>
      <c r="AN237" s="27"/>
      <c r="AO237" s="28"/>
      <c r="AW237" s="27"/>
      <c r="AX237" s="27"/>
      <c r="BA237" s="27" t="str">
        <f t="shared" si="27"/>
        <v/>
      </c>
    </row>
    <row r="238" spans="1:53" ht="16" hidden="1" customHeight="1">
      <c r="A238" s="27">
        <v>2137</v>
      </c>
      <c r="B238" s="27" t="s">
        <v>228</v>
      </c>
      <c r="C238" s="27" t="s">
        <v>1104</v>
      </c>
      <c r="D238" s="27" t="s">
        <v>27</v>
      </c>
      <c r="E238" s="27" t="s">
        <v>604</v>
      </c>
      <c r="F238" s="27" t="str">
        <f>IF(ISBLANK(E238), "", Table2[[#This Row],[unique_id]])</f>
        <v>outdoor_pool_filter_energy_daily</v>
      </c>
      <c r="G238" s="27" t="s">
        <v>357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I238" s="27" t="str">
        <f t="shared" si="28"/>
        <v/>
      </c>
      <c r="AJ238" s="27" t="str">
        <f t="shared" si="26"/>
        <v/>
      </c>
      <c r="AL238" s="27"/>
      <c r="AM238" s="29"/>
      <c r="AN238" s="27"/>
      <c r="AO238" s="28"/>
      <c r="AW238" s="27"/>
      <c r="AX238" s="27"/>
      <c r="BA238" s="27" t="str">
        <f t="shared" si="27"/>
        <v/>
      </c>
    </row>
    <row r="239" spans="1:53" ht="16" hidden="1" customHeight="1">
      <c r="A239" s="27">
        <v>2138</v>
      </c>
      <c r="B239" s="27" t="s">
        <v>789</v>
      </c>
      <c r="C239" s="27" t="s">
        <v>1104</v>
      </c>
      <c r="D239" s="27" t="s">
        <v>27</v>
      </c>
      <c r="E239" s="27" t="s">
        <v>606</v>
      </c>
      <c r="F239" s="27" t="str">
        <f>IF(ISBLANK(E239), "", Table2[[#This Row],[unique_id]])</f>
        <v>roof_water_heater_booster_energy_today</v>
      </c>
      <c r="G239" s="27" t="s">
        <v>607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I239" s="27" t="str">
        <f t="shared" si="28"/>
        <v/>
      </c>
      <c r="AJ239" s="27" t="str">
        <f t="shared" si="26"/>
        <v/>
      </c>
      <c r="AL239" s="27"/>
      <c r="AM239" s="29"/>
      <c r="AN239" s="27"/>
      <c r="AO239" s="28"/>
      <c r="AW239" s="27"/>
      <c r="AX239" s="27"/>
      <c r="BA239" s="27" t="str">
        <f t="shared" si="27"/>
        <v/>
      </c>
    </row>
    <row r="240" spans="1:53" ht="16" hidden="1" customHeight="1">
      <c r="A240" s="27">
        <v>2139</v>
      </c>
      <c r="B240" s="27" t="s">
        <v>26</v>
      </c>
      <c r="C240" s="27" t="s">
        <v>1104</v>
      </c>
      <c r="D240" s="27" t="s">
        <v>27</v>
      </c>
      <c r="E240" s="27" t="s">
        <v>1119</v>
      </c>
      <c r="F240" s="27" t="str">
        <f>IF(ISBLANK(E240), "", Table2[[#This Row],[unique_id]])</f>
        <v>kitchen_dish_washer_energy_daily</v>
      </c>
      <c r="G240" s="27" t="s">
        <v>239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I240" s="27" t="str">
        <f t="shared" si="28"/>
        <v/>
      </c>
      <c r="AJ240" s="27" t="str">
        <f t="shared" si="26"/>
        <v/>
      </c>
      <c r="AL240" s="27"/>
      <c r="AM240" s="29"/>
      <c r="AN240" s="27"/>
      <c r="AO240" s="28"/>
      <c r="AW240" s="27"/>
      <c r="AX240" s="27"/>
      <c r="BA240" s="27" t="str">
        <f t="shared" si="27"/>
        <v/>
      </c>
    </row>
    <row r="241" spans="1:53" ht="16" hidden="1" customHeight="1">
      <c r="A241" s="27">
        <v>2140</v>
      </c>
      <c r="B241" s="27" t="s">
        <v>26</v>
      </c>
      <c r="C241" s="27" t="s">
        <v>1104</v>
      </c>
      <c r="D241" s="27" t="s">
        <v>27</v>
      </c>
      <c r="E241" s="27" t="s">
        <v>1120</v>
      </c>
      <c r="F241" s="27" t="str">
        <f>IF(ISBLANK(E241), "", Table2[[#This Row],[unique_id]])</f>
        <v>laundry_clothes_dryer_energy_daily</v>
      </c>
      <c r="G241" s="27" t="s">
        <v>240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I241" s="27" t="str">
        <f t="shared" si="28"/>
        <v/>
      </c>
      <c r="AJ241" s="27" t="str">
        <f t="shared" si="26"/>
        <v/>
      </c>
      <c r="AL241" s="27"/>
      <c r="AM241" s="29"/>
      <c r="AN241" s="27"/>
      <c r="AO241" s="28"/>
      <c r="AW241" s="27"/>
      <c r="AX241" s="27"/>
      <c r="BA241" s="27" t="str">
        <f t="shared" si="27"/>
        <v/>
      </c>
    </row>
    <row r="242" spans="1:53" ht="16" hidden="1" customHeight="1">
      <c r="A242" s="27">
        <v>2141</v>
      </c>
      <c r="B242" s="27" t="s">
        <v>26</v>
      </c>
      <c r="C242" s="27" t="s">
        <v>1104</v>
      </c>
      <c r="D242" s="27" t="s">
        <v>27</v>
      </c>
      <c r="E242" s="27" t="s">
        <v>1103</v>
      </c>
      <c r="F242" s="27" t="str">
        <f>IF(ISBLANK(E242), "", Table2[[#This Row],[unique_id]])</f>
        <v>laundry_washing_machine_energy_daily</v>
      </c>
      <c r="G242" s="27" t="s">
        <v>238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I242" s="27" t="str">
        <f t="shared" si="28"/>
        <v/>
      </c>
      <c r="AJ242" s="27" t="str">
        <f t="shared" si="26"/>
        <v/>
      </c>
      <c r="AL242" s="27"/>
      <c r="AM242" s="29"/>
      <c r="AN242" s="27"/>
      <c r="AO242" s="28"/>
      <c r="AW242" s="27"/>
      <c r="AX242" s="27"/>
      <c r="BA242" s="27" t="str">
        <f t="shared" si="27"/>
        <v/>
      </c>
    </row>
    <row r="243" spans="1:53" ht="16" hidden="1" customHeight="1">
      <c r="A243" s="27">
        <v>2142</v>
      </c>
      <c r="B243" s="27" t="s">
        <v>26</v>
      </c>
      <c r="C243" s="27" t="s">
        <v>1104</v>
      </c>
      <c r="D243" s="27" t="s">
        <v>27</v>
      </c>
      <c r="E243" s="27" t="s">
        <v>1121</v>
      </c>
      <c r="F243" s="27" t="str">
        <f>IF(ISBLANK(E243), "", Table2[[#This Row],[unique_id]])</f>
        <v>kitchen_fridge_energy_daily</v>
      </c>
      <c r="G243" s="27" t="s">
        <v>234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I243" s="27" t="str">
        <f t="shared" si="28"/>
        <v/>
      </c>
      <c r="AJ243" s="27" t="str">
        <f t="shared" si="26"/>
        <v/>
      </c>
      <c r="AL243" s="27"/>
      <c r="AM243" s="29"/>
      <c r="AN243" s="27"/>
      <c r="AO243" s="28"/>
      <c r="AW243" s="27"/>
      <c r="AX243" s="27"/>
      <c r="BA243" s="27" t="str">
        <f t="shared" si="27"/>
        <v/>
      </c>
    </row>
    <row r="244" spans="1:53" ht="16" hidden="1" customHeight="1">
      <c r="A244" s="27">
        <v>2143</v>
      </c>
      <c r="B244" s="27" t="s">
        <v>26</v>
      </c>
      <c r="C244" s="27" t="s">
        <v>1104</v>
      </c>
      <c r="D244" s="27" t="s">
        <v>27</v>
      </c>
      <c r="E244" s="27" t="s">
        <v>1122</v>
      </c>
      <c r="F244" s="27" t="str">
        <f>IF(ISBLANK(E244), "", Table2[[#This Row],[unique_id]])</f>
        <v>deck_freezer_energy_daily</v>
      </c>
      <c r="G244" s="27" t="s">
        <v>235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I244" s="27" t="str">
        <f t="shared" si="28"/>
        <v/>
      </c>
      <c r="AJ244" s="27" t="str">
        <f t="shared" si="26"/>
        <v/>
      </c>
      <c r="AL244" s="27"/>
      <c r="AM244" s="29"/>
      <c r="AN244" s="27"/>
      <c r="AO244" s="28"/>
      <c r="AW244" s="27"/>
      <c r="AX244" s="27"/>
      <c r="BA244" s="27" t="str">
        <f t="shared" si="27"/>
        <v/>
      </c>
    </row>
    <row r="245" spans="1:53" ht="16" hidden="1" customHeight="1">
      <c r="A245" s="27">
        <v>2144</v>
      </c>
      <c r="B245" s="27" t="s">
        <v>26</v>
      </c>
      <c r="C245" s="27" t="s">
        <v>1104</v>
      </c>
      <c r="D245" s="27" t="s">
        <v>27</v>
      </c>
      <c r="E245" s="27" t="s">
        <v>1129</v>
      </c>
      <c r="F245" s="27" t="str">
        <f>IF(ISBLANK(E245), "", Table2[[#This Row],[unique_id]])</f>
        <v>bathroom_towel_rails_energy_daily</v>
      </c>
      <c r="G245" s="27" t="s">
        <v>610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I245" s="27" t="str">
        <f t="shared" si="28"/>
        <v/>
      </c>
      <c r="AJ245" s="27" t="str">
        <f t="shared" si="26"/>
        <v/>
      </c>
      <c r="AL245" s="27"/>
      <c r="AM245" s="29"/>
      <c r="AN245" s="27"/>
      <c r="AO245" s="28"/>
      <c r="AW245" s="27"/>
      <c r="AX245" s="27"/>
      <c r="BA245" s="27" t="str">
        <f t="shared" si="27"/>
        <v/>
      </c>
    </row>
    <row r="246" spans="1:53" ht="16" hidden="1" customHeight="1">
      <c r="A246" s="27">
        <v>2145</v>
      </c>
      <c r="B246" s="27" t="s">
        <v>26</v>
      </c>
      <c r="C246" s="27" t="s">
        <v>1104</v>
      </c>
      <c r="D246" s="27" t="s">
        <v>27</v>
      </c>
      <c r="E246" s="27" t="s">
        <v>1123</v>
      </c>
      <c r="F246" s="27" t="str">
        <f>IF(ISBLANK(E246), "", Table2[[#This Row],[unique_id]])</f>
        <v>study_outlet_energy_daily</v>
      </c>
      <c r="G246" s="27" t="s">
        <v>237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I246" s="27" t="str">
        <f t="shared" si="28"/>
        <v/>
      </c>
      <c r="AJ246" s="27" t="str">
        <f t="shared" si="26"/>
        <v/>
      </c>
      <c r="AL246" s="27"/>
      <c r="AM246" s="29"/>
      <c r="AN246" s="27"/>
      <c r="AO246" s="28"/>
      <c r="AW246" s="27"/>
      <c r="AX246" s="27"/>
      <c r="BA246" s="27" t="str">
        <f t="shared" si="27"/>
        <v/>
      </c>
    </row>
    <row r="247" spans="1:53" ht="16" hidden="1" customHeight="1">
      <c r="A247" s="27">
        <v>2146</v>
      </c>
      <c r="B247" s="27" t="s">
        <v>26</v>
      </c>
      <c r="C247" s="27" t="s">
        <v>1104</v>
      </c>
      <c r="D247" s="27" t="s">
        <v>27</v>
      </c>
      <c r="E247" s="27" t="s">
        <v>1124</v>
      </c>
      <c r="F247" s="27" t="str">
        <f>IF(ISBLANK(E247), "", Table2[[#This Row],[unique_id]])</f>
        <v>office_outlet_energy_daily</v>
      </c>
      <c r="G247" s="27" t="s">
        <v>236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I247" s="27" t="str">
        <f t="shared" si="28"/>
        <v/>
      </c>
      <c r="AJ247" s="27" t="str">
        <f t="shared" si="26"/>
        <v/>
      </c>
      <c r="AL247" s="27"/>
      <c r="AM247" s="29"/>
      <c r="AN247" s="27"/>
      <c r="AO247" s="28"/>
      <c r="AW247" s="27"/>
      <c r="AX247" s="27"/>
      <c r="BA247" s="27" t="str">
        <f t="shared" si="27"/>
        <v/>
      </c>
    </row>
    <row r="248" spans="1:53" ht="16" hidden="1" customHeight="1">
      <c r="A248" s="27">
        <v>2147</v>
      </c>
      <c r="B248" s="27" t="s">
        <v>26</v>
      </c>
      <c r="C248" s="27" t="s">
        <v>1104</v>
      </c>
      <c r="D248" s="27" t="s">
        <v>27</v>
      </c>
      <c r="E248" s="27" t="s">
        <v>1125</v>
      </c>
      <c r="F248" s="27" t="str">
        <f>IF(ISBLANK(E248), "", Table2[[#This Row],[unique_id]])</f>
        <v>roof_network_switch_energy_daily</v>
      </c>
      <c r="G248" s="27" t="s">
        <v>230</v>
      </c>
      <c r="H248" s="27" t="s">
        <v>229</v>
      </c>
      <c r="I248" s="27" t="s">
        <v>141</v>
      </c>
      <c r="T248" s="27"/>
      <c r="U248" s="27" t="s">
        <v>590</v>
      </c>
      <c r="V248" s="28"/>
      <c r="W248" s="28"/>
      <c r="X248" s="28"/>
      <c r="Y248" s="28"/>
      <c r="AG248" s="28"/>
      <c r="AI248" s="27" t="str">
        <f t="shared" si="28"/>
        <v/>
      </c>
      <c r="AJ248" s="27" t="str">
        <f t="shared" si="26"/>
        <v/>
      </c>
      <c r="AL248" s="27"/>
      <c r="AM248" s="29"/>
      <c r="AN248" s="27"/>
      <c r="AO248" s="28"/>
      <c r="AW248" s="27"/>
      <c r="AX248" s="27"/>
      <c r="BA248" s="27" t="str">
        <f t="shared" si="27"/>
        <v/>
      </c>
    </row>
    <row r="249" spans="1:53" ht="16" hidden="1" customHeight="1">
      <c r="A249" s="27">
        <v>2148</v>
      </c>
      <c r="B249" s="27" t="s">
        <v>26</v>
      </c>
      <c r="C249" s="27" t="s">
        <v>1104</v>
      </c>
      <c r="D249" s="27" t="s">
        <v>27</v>
      </c>
      <c r="E249" s="27" t="s">
        <v>1126</v>
      </c>
      <c r="F249" s="27" t="str">
        <f>IF(ISBLANK(E249), "", Table2[[#This Row],[unique_id]])</f>
        <v>rack_modem_energy_daily</v>
      </c>
      <c r="G249" s="27" t="s">
        <v>232</v>
      </c>
      <c r="H249" s="27" t="s">
        <v>229</v>
      </c>
      <c r="I249" s="27" t="s">
        <v>141</v>
      </c>
      <c r="T249" s="27"/>
      <c r="U249" s="27" t="s">
        <v>590</v>
      </c>
      <c r="V249" s="28"/>
      <c r="W249" s="28"/>
      <c r="X249" s="28"/>
      <c r="Y249" s="28"/>
      <c r="AG249" s="28"/>
      <c r="AI249" s="27" t="str">
        <f t="shared" si="28"/>
        <v/>
      </c>
      <c r="AJ249" s="27" t="str">
        <f t="shared" si="26"/>
        <v/>
      </c>
      <c r="AL249" s="27"/>
      <c r="AM249" s="29"/>
      <c r="AN249" s="27"/>
      <c r="AO249" s="28"/>
      <c r="AW249" s="27"/>
      <c r="AX249" s="27"/>
      <c r="BA249" s="27" t="str">
        <f t="shared" si="27"/>
        <v/>
      </c>
    </row>
    <row r="250" spans="1:53" ht="16" hidden="1" customHeight="1">
      <c r="A250" s="27">
        <v>2149</v>
      </c>
      <c r="B250" s="27" t="s">
        <v>26</v>
      </c>
      <c r="C250" s="27" t="s">
        <v>1104</v>
      </c>
      <c r="D250" s="27" t="s">
        <v>27</v>
      </c>
      <c r="E250" s="27" t="s">
        <v>1144</v>
      </c>
      <c r="F250" s="27" t="str">
        <f>IF(ISBLANK(E250), "", Table2[[#This Row],[unique_id]])</f>
        <v>audio_visual_devices_energy_daily</v>
      </c>
      <c r="G250" s="27" t="s">
        <v>1143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I250" s="27" t="str">
        <f t="shared" si="28"/>
        <v/>
      </c>
      <c r="AJ250" s="27" t="str">
        <f t="shared" si="26"/>
        <v/>
      </c>
      <c r="AL250" s="27"/>
      <c r="AM250" s="29"/>
      <c r="AN250" s="27"/>
      <c r="AO250" s="28"/>
      <c r="AW250" s="27"/>
      <c r="AX250" s="27"/>
      <c r="BA250" s="27" t="str">
        <f t="shared" si="27"/>
        <v/>
      </c>
    </row>
    <row r="251" spans="1:53" ht="16" hidden="1" customHeight="1">
      <c r="A251" s="27">
        <v>2150</v>
      </c>
      <c r="B251" s="27" t="s">
        <v>26</v>
      </c>
      <c r="C251" s="27" t="s">
        <v>1104</v>
      </c>
      <c r="D251" s="27" t="s">
        <v>27</v>
      </c>
      <c r="E251" s="27" t="s">
        <v>1092</v>
      </c>
      <c r="F251" s="27" t="str">
        <f>IF(ISBLANK(E251), "", Table2[[#This Row],[unique_id]])</f>
        <v>servers_network_energy_daily</v>
      </c>
      <c r="G251" s="27" t="s">
        <v>1085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I251" s="27" t="str">
        <f t="shared" si="28"/>
        <v/>
      </c>
      <c r="AJ251" s="27" t="str">
        <f t="shared" si="26"/>
        <v/>
      </c>
      <c r="AL251" s="27"/>
      <c r="AM251" s="29"/>
      <c r="AN251" s="27"/>
      <c r="AO251" s="28"/>
      <c r="AW251" s="27"/>
      <c r="AX251" s="27"/>
      <c r="BA251" s="27" t="str">
        <f t="shared" si="27"/>
        <v/>
      </c>
    </row>
    <row r="252" spans="1:53" ht="16" hidden="1" customHeight="1">
      <c r="A252" s="27">
        <v>2151</v>
      </c>
      <c r="B252" s="27" t="s">
        <v>26</v>
      </c>
      <c r="C252" s="27" t="s">
        <v>1104</v>
      </c>
      <c r="D252" s="27" t="s">
        <v>27</v>
      </c>
      <c r="E252" s="27" t="s">
        <v>1127</v>
      </c>
      <c r="F252" s="27" t="str">
        <f>IF(ISBLANK(E252), "", Table2[[#This Row],[unique_id]])</f>
        <v>rack_outlet_energy_daily</v>
      </c>
      <c r="G252" s="27" t="s">
        <v>384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I252" s="27" t="str">
        <f t="shared" si="28"/>
        <v/>
      </c>
      <c r="AJ252" s="27" t="str">
        <f t="shared" si="26"/>
        <v/>
      </c>
      <c r="AL252" s="27"/>
      <c r="AM252" s="29"/>
      <c r="AN252" s="27"/>
      <c r="AO252" s="28"/>
      <c r="AW252" s="27"/>
      <c r="AX252" s="27"/>
      <c r="BA252" s="27" t="str">
        <f t="shared" si="27"/>
        <v/>
      </c>
    </row>
    <row r="253" spans="1:53" ht="16" hidden="1" customHeight="1">
      <c r="A253" s="27">
        <v>2152</v>
      </c>
      <c r="B253" s="27" t="s">
        <v>26</v>
      </c>
      <c r="C253" s="27" t="s">
        <v>1104</v>
      </c>
      <c r="D253" s="27" t="s">
        <v>27</v>
      </c>
      <c r="E253" s="27" t="s">
        <v>1128</v>
      </c>
      <c r="F253" s="27" t="str">
        <f>IF(ISBLANK(E253), "", Table2[[#This Row],[unique_id]])</f>
        <v>kitchen_fan_energy_daily</v>
      </c>
      <c r="G253" s="27" t="s">
        <v>231</v>
      </c>
      <c r="H253" s="27" t="s">
        <v>229</v>
      </c>
      <c r="I253" s="27" t="s">
        <v>141</v>
      </c>
      <c r="T253" s="27"/>
      <c r="U253" s="27" t="s">
        <v>590</v>
      </c>
      <c r="V253" s="28"/>
      <c r="W253" s="28"/>
      <c r="X253" s="28"/>
      <c r="Y253" s="28"/>
      <c r="AG253" s="28"/>
      <c r="AI253" s="27" t="str">
        <f t="shared" si="28"/>
        <v/>
      </c>
      <c r="AJ253" s="27" t="str">
        <f t="shared" si="26"/>
        <v/>
      </c>
      <c r="AL253" s="27"/>
      <c r="AM253" s="29"/>
      <c r="AN253" s="27"/>
      <c r="AO253" s="28"/>
      <c r="AW253" s="27"/>
      <c r="AX253" s="27"/>
      <c r="BA253" s="27" t="str">
        <f t="shared" si="27"/>
        <v/>
      </c>
    </row>
    <row r="254" spans="1:53" ht="16" hidden="1" customHeight="1">
      <c r="A254" s="27">
        <v>2153</v>
      </c>
      <c r="B254" s="27" t="s">
        <v>26</v>
      </c>
      <c r="C254" s="27" t="s">
        <v>594</v>
      </c>
      <c r="D254" s="27" t="s">
        <v>377</v>
      </c>
      <c r="E254" s="27" t="s">
        <v>376</v>
      </c>
      <c r="F254" s="27" t="str">
        <f>IF(ISBLANK(E254), "", Table2[[#This Row],[unique_id]])</f>
        <v>column_break</v>
      </c>
      <c r="G254" s="27" t="s">
        <v>373</v>
      </c>
      <c r="H254" s="27" t="s">
        <v>229</v>
      </c>
      <c r="I254" s="27" t="s">
        <v>141</v>
      </c>
      <c r="M254" s="27" t="s">
        <v>374</v>
      </c>
      <c r="N254" s="27" t="s">
        <v>375</v>
      </c>
      <c r="T254" s="27"/>
      <c r="V254" s="28"/>
      <c r="W254" s="28"/>
      <c r="X254" s="28"/>
      <c r="Y254" s="28"/>
      <c r="AG254" s="28"/>
      <c r="AJ254" s="27" t="str">
        <f t="shared" si="26"/>
        <v/>
      </c>
      <c r="AL254" s="27"/>
      <c r="AM254" s="29"/>
      <c r="AN254" s="27"/>
      <c r="AO254" s="28"/>
      <c r="AW254" s="27"/>
      <c r="AX254" s="27"/>
      <c r="BA254" s="27" t="str">
        <f t="shared" si="27"/>
        <v/>
      </c>
    </row>
    <row r="255" spans="1:53" ht="16" hidden="1" customHeight="1">
      <c r="A255" s="27">
        <v>2154</v>
      </c>
      <c r="B255" s="27" t="s">
        <v>228</v>
      </c>
      <c r="C255" s="27" t="s">
        <v>1104</v>
      </c>
      <c r="D255" s="27" t="s">
        <v>27</v>
      </c>
      <c r="E255" s="27" t="s">
        <v>252</v>
      </c>
      <c r="F255" s="27" t="str">
        <f>IF(ISBLANK(E255), "", Table2[[#This Row],[unique_id]])</f>
        <v>home_energy_weekly</v>
      </c>
      <c r="G255" s="27" t="s">
        <v>362</v>
      </c>
      <c r="H255" s="27" t="s">
        <v>251</v>
      </c>
      <c r="I255" s="27" t="s">
        <v>141</v>
      </c>
      <c r="M255" s="27" t="s">
        <v>90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I255" s="27" t="str">
        <f t="shared" ref="AI255:AI277" si="29">IF(ISBLANK(AH255),  "", _xlfn.CONCAT("haas/entity/sensor/", LOWER(C255), "/", E255, "/config"))</f>
        <v/>
      </c>
      <c r="AJ255" s="27" t="str">
        <f t="shared" si="26"/>
        <v/>
      </c>
      <c r="AL255" s="27"/>
      <c r="AM255" s="29"/>
      <c r="AN255" s="27"/>
      <c r="AO255" s="28"/>
      <c r="AW255" s="27"/>
      <c r="AX255" s="27"/>
      <c r="BA255" s="27" t="str">
        <f t="shared" si="27"/>
        <v/>
      </c>
    </row>
    <row r="256" spans="1:53" ht="16" hidden="1" customHeight="1">
      <c r="A256" s="27">
        <v>2155</v>
      </c>
      <c r="B256" s="27" t="s">
        <v>228</v>
      </c>
      <c r="C256" s="27" t="s">
        <v>1104</v>
      </c>
      <c r="D256" s="27" t="s">
        <v>27</v>
      </c>
      <c r="E256" s="27" t="s">
        <v>369</v>
      </c>
      <c r="F256" s="27" t="str">
        <f>IF(ISBLANK(E256), "", Table2[[#This Row],[unique_id]])</f>
        <v>home_base_energy_weekly</v>
      </c>
      <c r="G256" s="27" t="s">
        <v>360</v>
      </c>
      <c r="H256" s="27" t="s">
        <v>251</v>
      </c>
      <c r="I256" s="27" t="s">
        <v>141</v>
      </c>
      <c r="M256" s="27" t="s">
        <v>90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I256" s="27" t="str">
        <f t="shared" si="29"/>
        <v/>
      </c>
      <c r="AJ256" s="27" t="str">
        <f t="shared" si="26"/>
        <v/>
      </c>
      <c r="AL256" s="27"/>
      <c r="AM256" s="29"/>
      <c r="AN256" s="27"/>
      <c r="AO256" s="28"/>
      <c r="AW256" s="27"/>
      <c r="AX256" s="27"/>
      <c r="BA256" s="27" t="str">
        <f t="shared" si="27"/>
        <v/>
      </c>
    </row>
    <row r="257" spans="1:53" ht="16" hidden="1" customHeight="1">
      <c r="A257" s="27">
        <v>2156</v>
      </c>
      <c r="B257" s="27" t="s">
        <v>228</v>
      </c>
      <c r="C257" s="27" t="s">
        <v>1104</v>
      </c>
      <c r="D257" s="27" t="s">
        <v>27</v>
      </c>
      <c r="E257" s="27" t="s">
        <v>370</v>
      </c>
      <c r="F257" s="27" t="str">
        <f>IF(ISBLANK(E257), "", Table2[[#This Row],[unique_id]])</f>
        <v>home_peak_energy_weekly</v>
      </c>
      <c r="G257" s="27" t="s">
        <v>361</v>
      </c>
      <c r="H257" s="27" t="s">
        <v>251</v>
      </c>
      <c r="I257" s="27" t="s">
        <v>141</v>
      </c>
      <c r="M257" s="27" t="s">
        <v>90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I257" s="27" t="str">
        <f t="shared" si="29"/>
        <v/>
      </c>
      <c r="AJ257" s="27" t="str">
        <f t="shared" si="26"/>
        <v/>
      </c>
      <c r="AL257" s="27"/>
      <c r="AM257" s="29"/>
      <c r="AN257" s="27"/>
      <c r="AO257" s="28"/>
      <c r="AW257" s="27"/>
      <c r="AX257" s="27"/>
      <c r="BA257" s="27" t="str">
        <f t="shared" si="27"/>
        <v/>
      </c>
    </row>
    <row r="258" spans="1:53" ht="16" hidden="1" customHeight="1">
      <c r="A258" s="27">
        <v>2157</v>
      </c>
      <c r="B258" s="27" t="s">
        <v>228</v>
      </c>
      <c r="C258" s="27" t="s">
        <v>1104</v>
      </c>
      <c r="D258" s="27" t="s">
        <v>27</v>
      </c>
      <c r="E258" s="27" t="s">
        <v>253</v>
      </c>
      <c r="F258" s="27" t="str">
        <f>IF(ISBLANK(E258), "", Table2[[#This Row],[unique_id]])</f>
        <v>home_energy_monthly</v>
      </c>
      <c r="G258" s="27" t="s">
        <v>362</v>
      </c>
      <c r="H258" s="27" t="s">
        <v>254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I258" s="27" t="str">
        <f t="shared" si="29"/>
        <v/>
      </c>
      <c r="AJ258" s="27" t="str">
        <f t="shared" si="26"/>
        <v/>
      </c>
      <c r="AL258" s="27"/>
      <c r="AM258" s="29"/>
      <c r="AN258" s="27"/>
      <c r="AO258" s="28"/>
      <c r="AW258" s="27"/>
      <c r="AX258" s="27"/>
      <c r="BA258" s="27" t="str">
        <f t="shared" si="27"/>
        <v/>
      </c>
    </row>
    <row r="259" spans="1:53" ht="16" hidden="1" customHeight="1">
      <c r="A259" s="27">
        <v>2158</v>
      </c>
      <c r="B259" s="27" t="s">
        <v>228</v>
      </c>
      <c r="C259" s="27" t="s">
        <v>1104</v>
      </c>
      <c r="D259" s="27" t="s">
        <v>27</v>
      </c>
      <c r="E259" s="27" t="s">
        <v>367</v>
      </c>
      <c r="F259" s="27" t="str">
        <f>IF(ISBLANK(E259), "", Table2[[#This Row],[unique_id]])</f>
        <v>home_base_energy_monthly</v>
      </c>
      <c r="G259" s="27" t="s">
        <v>360</v>
      </c>
      <c r="H259" s="27" t="s">
        <v>254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I259" s="27" t="str">
        <f t="shared" si="29"/>
        <v/>
      </c>
      <c r="AJ259" s="27" t="str">
        <f t="shared" si="26"/>
        <v/>
      </c>
      <c r="AL259" s="27"/>
      <c r="AM259" s="29"/>
      <c r="AN259" s="27"/>
      <c r="AO259" s="28"/>
      <c r="AW259" s="27"/>
      <c r="AX259" s="27"/>
      <c r="BA259" s="27" t="str">
        <f t="shared" si="27"/>
        <v/>
      </c>
    </row>
    <row r="260" spans="1:53" ht="16" hidden="1" customHeight="1">
      <c r="A260" s="27">
        <v>2159</v>
      </c>
      <c r="B260" s="27" t="s">
        <v>228</v>
      </c>
      <c r="C260" s="27" t="s">
        <v>1104</v>
      </c>
      <c r="D260" s="27" t="s">
        <v>27</v>
      </c>
      <c r="E260" s="27" t="s">
        <v>368</v>
      </c>
      <c r="F260" s="27" t="str">
        <f>IF(ISBLANK(E260), "", Table2[[#This Row],[unique_id]])</f>
        <v>home_peak_energy_monthly</v>
      </c>
      <c r="G260" s="27" t="s">
        <v>361</v>
      </c>
      <c r="H260" s="27" t="s">
        <v>254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I260" s="27" t="str">
        <f t="shared" si="29"/>
        <v/>
      </c>
      <c r="AJ260" s="27" t="str">
        <f t="shared" si="26"/>
        <v/>
      </c>
      <c r="AL260" s="27"/>
      <c r="AM260" s="29"/>
      <c r="AN260" s="27"/>
      <c r="AO260" s="28"/>
      <c r="AW260" s="27"/>
      <c r="AX260" s="27"/>
      <c r="BA260" s="27" t="str">
        <f t="shared" si="27"/>
        <v/>
      </c>
    </row>
    <row r="261" spans="1:53" ht="16" hidden="1" customHeight="1">
      <c r="A261" s="27">
        <v>2160</v>
      </c>
      <c r="B261" s="27" t="s">
        <v>228</v>
      </c>
      <c r="C261" s="27" t="s">
        <v>1104</v>
      </c>
      <c r="D261" s="27" t="s">
        <v>27</v>
      </c>
      <c r="E261" s="27" t="s">
        <v>255</v>
      </c>
      <c r="F261" s="27" t="str">
        <f>IF(ISBLANK(E261), "", Table2[[#This Row],[unique_id]])</f>
        <v>home_energy_yearly</v>
      </c>
      <c r="G261" s="27" t="s">
        <v>362</v>
      </c>
      <c r="H261" s="27" t="s">
        <v>256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I261" s="27" t="str">
        <f t="shared" si="29"/>
        <v/>
      </c>
      <c r="AJ261" s="27" t="str">
        <f t="shared" si="26"/>
        <v/>
      </c>
      <c r="AL261" s="27"/>
      <c r="AM261" s="29"/>
      <c r="AN261" s="27"/>
      <c r="AO261" s="28"/>
      <c r="AW261" s="27"/>
      <c r="AX261" s="27"/>
      <c r="BA261" s="27" t="str">
        <f t="shared" si="27"/>
        <v/>
      </c>
    </row>
    <row r="262" spans="1:53" ht="16" hidden="1" customHeight="1">
      <c r="A262" s="27">
        <v>2161</v>
      </c>
      <c r="B262" s="27" t="s">
        <v>228</v>
      </c>
      <c r="C262" s="27" t="s">
        <v>1104</v>
      </c>
      <c r="D262" s="27" t="s">
        <v>27</v>
      </c>
      <c r="E262" s="27" t="s">
        <v>365</v>
      </c>
      <c r="F262" s="27" t="str">
        <f>IF(ISBLANK(E262), "", Table2[[#This Row],[unique_id]])</f>
        <v>home_base_energy_yearly</v>
      </c>
      <c r="G262" s="27" t="s">
        <v>360</v>
      </c>
      <c r="H262" s="27" t="s">
        <v>256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I262" s="27" t="str">
        <f t="shared" si="29"/>
        <v/>
      </c>
      <c r="AJ262" s="27" t="str">
        <f t="shared" si="26"/>
        <v/>
      </c>
      <c r="AL262" s="27"/>
      <c r="AM262" s="29"/>
      <c r="AN262" s="27"/>
      <c r="AO262" s="28"/>
      <c r="AW262" s="27"/>
      <c r="AX262" s="27"/>
      <c r="BA262" s="27" t="str">
        <f t="shared" si="27"/>
        <v/>
      </c>
    </row>
    <row r="263" spans="1:53" ht="16" hidden="1" customHeight="1">
      <c r="A263" s="27">
        <v>2162</v>
      </c>
      <c r="B263" s="27" t="s">
        <v>228</v>
      </c>
      <c r="C263" s="27" t="s">
        <v>1104</v>
      </c>
      <c r="D263" s="27" t="s">
        <v>27</v>
      </c>
      <c r="E263" s="27" t="s">
        <v>366</v>
      </c>
      <c r="F263" s="27" t="str">
        <f>IF(ISBLANK(E263), "", Table2[[#This Row],[unique_id]])</f>
        <v>home_peak_energy_yearly</v>
      </c>
      <c r="G263" s="27" t="s">
        <v>361</v>
      </c>
      <c r="H263" s="27" t="s">
        <v>256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I263" s="27" t="str">
        <f t="shared" si="29"/>
        <v/>
      </c>
      <c r="AJ263" s="27" t="str">
        <f t="shared" si="26"/>
        <v/>
      </c>
      <c r="AL263" s="27"/>
      <c r="AM263" s="29"/>
      <c r="AN263" s="27"/>
      <c r="AO263" s="28"/>
      <c r="AW263" s="27"/>
      <c r="AX263" s="27"/>
      <c r="BA263" s="27" t="str">
        <f t="shared" si="27"/>
        <v/>
      </c>
    </row>
    <row r="264" spans="1:53" ht="16" hidden="1" customHeight="1">
      <c r="A264" s="27">
        <v>2400</v>
      </c>
      <c r="B264" s="27" t="s">
        <v>26</v>
      </c>
      <c r="C264" s="27" t="s">
        <v>188</v>
      </c>
      <c r="D264" s="27" t="s">
        <v>27</v>
      </c>
      <c r="E264" s="27" t="s">
        <v>142</v>
      </c>
      <c r="F264" s="27" t="str">
        <f>IF(ISBLANK(E264), "", Table2[[#This Row],[unique_id]])</f>
        <v>withings_weight_kg_graham</v>
      </c>
      <c r="G264" s="27" t="s">
        <v>316</v>
      </c>
      <c r="H264" s="27" t="s">
        <v>317</v>
      </c>
      <c r="I264" s="27" t="s">
        <v>143</v>
      </c>
      <c r="T264" s="27"/>
      <c r="V264" s="28"/>
      <c r="W264" s="28"/>
      <c r="X264" s="28"/>
      <c r="Y264" s="28"/>
      <c r="AG264" s="28"/>
      <c r="AI264" s="27" t="str">
        <f t="shared" si="29"/>
        <v/>
      </c>
      <c r="AJ264" s="27" t="str">
        <f t="shared" si="26"/>
        <v/>
      </c>
      <c r="AL264" s="27"/>
      <c r="AM264" s="29"/>
      <c r="AN264" s="27" t="s">
        <v>476</v>
      </c>
      <c r="AO264" s="28" t="s">
        <v>479</v>
      </c>
      <c r="AP264" s="27" t="s">
        <v>478</v>
      </c>
      <c r="AQ264" s="27" t="s">
        <v>480</v>
      </c>
      <c r="AR264" s="27" t="s">
        <v>188</v>
      </c>
      <c r="AT264" s="27" t="s">
        <v>477</v>
      </c>
      <c r="AV264" s="27" t="s">
        <v>492</v>
      </c>
      <c r="AW264" s="36" t="s">
        <v>574</v>
      </c>
      <c r="AX264" s="27"/>
      <c r="BA264" s="27" t="str">
        <f t="shared" si="27"/>
        <v>[["mac", "00:24:e4:af:5a:e6"]]</v>
      </c>
    </row>
    <row r="265" spans="1:53" ht="16" hidden="1" customHeight="1">
      <c r="A265" s="27">
        <v>2500</v>
      </c>
      <c r="B265" s="27" t="s">
        <v>789</v>
      </c>
      <c r="C265" s="27" t="s">
        <v>306</v>
      </c>
      <c r="D265" s="27" t="s">
        <v>27</v>
      </c>
      <c r="E265" s="27" t="s">
        <v>297</v>
      </c>
      <c r="F265" s="27" t="str">
        <f>IF(ISBLANK(E265), "", Table2[[#This Row],[unique_id]])</f>
        <v>network_internet_uptime</v>
      </c>
      <c r="G265" s="27" t="s">
        <v>309</v>
      </c>
      <c r="H265" s="27" t="s">
        <v>1040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B265" s="27" t="s">
        <v>31</v>
      </c>
      <c r="AC265" s="27" t="s">
        <v>298</v>
      </c>
      <c r="AE265" s="27" t="s">
        <v>311</v>
      </c>
      <c r="AF265" s="27">
        <v>200</v>
      </c>
      <c r="AG265" s="28" t="s">
        <v>34</v>
      </c>
      <c r="AH265" s="27" t="s">
        <v>302</v>
      </c>
      <c r="AI265" s="27" t="str">
        <f t="shared" si="29"/>
        <v>haas/entity/sensor/internet/network_internet_uptime/config</v>
      </c>
      <c r="AJ265" s="27" t="s">
        <v>1029</v>
      </c>
      <c r="AL265" s="27">
        <v>1</v>
      </c>
      <c r="AM265" s="18"/>
      <c r="AN265" s="27" t="s">
        <v>1032</v>
      </c>
      <c r="AO265" s="28" t="s">
        <v>1030</v>
      </c>
      <c r="AP265" s="27" t="s">
        <v>1031</v>
      </c>
      <c r="AQ265" s="27" t="s">
        <v>1033</v>
      </c>
      <c r="AR265" s="27" t="s">
        <v>301</v>
      </c>
      <c r="AT265" s="27" t="s">
        <v>172</v>
      </c>
      <c r="AW265" s="27"/>
      <c r="AX265" s="27"/>
      <c r="BA265" s="27" t="str">
        <f t="shared" ref="BA265:BA277" si="30">IF(AND(ISBLANK(AW265), ISBLANK(AX265)), "", _xlfn.CONCAT("[", IF(ISBLANK(AW265), "", _xlfn.CONCAT("[""mac"", """, AW265, """]")), IF(ISBLANK(AX265), "", _xlfn.CONCAT(", [""ip"", """, AX265, """]")), "]"))</f>
        <v/>
      </c>
    </row>
    <row r="266" spans="1:53" ht="16" hidden="1" customHeight="1">
      <c r="A266" s="27">
        <v>2501</v>
      </c>
      <c r="B266" s="27" t="s">
        <v>26</v>
      </c>
      <c r="C266" s="27" t="s">
        <v>306</v>
      </c>
      <c r="D266" s="27" t="s">
        <v>27</v>
      </c>
      <c r="E266" s="27" t="s">
        <v>293</v>
      </c>
      <c r="F266" s="27" t="str">
        <f>IF(ISBLANK(E266), "", Table2[[#This Row],[unique_id]])</f>
        <v>network_internet_ping</v>
      </c>
      <c r="G266" s="27" t="s">
        <v>294</v>
      </c>
      <c r="H266" s="27" t="s">
        <v>1040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B266" s="27" t="s">
        <v>31</v>
      </c>
      <c r="AC266" s="27" t="s">
        <v>299</v>
      </c>
      <c r="AD266" s="27" t="s">
        <v>1034</v>
      </c>
      <c r="AE266" s="27" t="s">
        <v>310</v>
      </c>
      <c r="AF266" s="27">
        <v>200</v>
      </c>
      <c r="AG266" s="28" t="s">
        <v>34</v>
      </c>
      <c r="AH266" s="27" t="s">
        <v>303</v>
      </c>
      <c r="AI266" s="27" t="str">
        <f t="shared" si="29"/>
        <v>haas/entity/sensor/internet/network_internet_ping/config</v>
      </c>
      <c r="AJ266" s="27" t="s">
        <v>1029</v>
      </c>
      <c r="AK266" s="41" t="s">
        <v>1036</v>
      </c>
      <c r="AL266" s="27">
        <v>1</v>
      </c>
      <c r="AM266" s="18"/>
      <c r="AN266" s="27" t="s">
        <v>1032</v>
      </c>
      <c r="AO266" s="28" t="s">
        <v>1030</v>
      </c>
      <c r="AP266" s="27" t="s">
        <v>1031</v>
      </c>
      <c r="AQ266" s="27" t="s">
        <v>1033</v>
      </c>
      <c r="AR266" s="27" t="s">
        <v>301</v>
      </c>
      <c r="AT266" s="27" t="s">
        <v>172</v>
      </c>
      <c r="AW266" s="27"/>
      <c r="AX266" s="27"/>
      <c r="BA266" s="27" t="str">
        <f t="shared" si="30"/>
        <v/>
      </c>
    </row>
    <row r="267" spans="1:53" ht="16" hidden="1" customHeight="1">
      <c r="A267" s="27">
        <v>2502</v>
      </c>
      <c r="B267" s="27" t="s">
        <v>26</v>
      </c>
      <c r="C267" s="27" t="s">
        <v>306</v>
      </c>
      <c r="D267" s="27" t="s">
        <v>27</v>
      </c>
      <c r="E267" s="27" t="s">
        <v>291</v>
      </c>
      <c r="F267" s="27" t="str">
        <f>IF(ISBLANK(E267), "", Table2[[#This Row],[unique_id]])</f>
        <v>network_internet_upload</v>
      </c>
      <c r="G267" s="27" t="s">
        <v>295</v>
      </c>
      <c r="H267" s="27" t="s">
        <v>1040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B267" s="27" t="s">
        <v>31</v>
      </c>
      <c r="AC267" s="27" t="s">
        <v>300</v>
      </c>
      <c r="AD267" s="27" t="s">
        <v>1035</v>
      </c>
      <c r="AE267" s="27" t="s">
        <v>312</v>
      </c>
      <c r="AF267" s="27">
        <v>200</v>
      </c>
      <c r="AG267" s="28" t="s">
        <v>34</v>
      </c>
      <c r="AH267" s="27" t="s">
        <v>304</v>
      </c>
      <c r="AI267" s="27" t="str">
        <f t="shared" si="29"/>
        <v>haas/entity/sensor/internet/network_internet_upload/config</v>
      </c>
      <c r="AJ267" s="27" t="s">
        <v>1029</v>
      </c>
      <c r="AK267" s="41" t="s">
        <v>1037</v>
      </c>
      <c r="AL267" s="27">
        <v>1</v>
      </c>
      <c r="AM267" s="18"/>
      <c r="AN267" s="27" t="s">
        <v>1032</v>
      </c>
      <c r="AO267" s="28" t="s">
        <v>1030</v>
      </c>
      <c r="AP267" s="27" t="s">
        <v>1031</v>
      </c>
      <c r="AQ267" s="27" t="s">
        <v>1033</v>
      </c>
      <c r="AR267" s="27" t="s">
        <v>301</v>
      </c>
      <c r="AT267" s="27" t="s">
        <v>172</v>
      </c>
      <c r="AW267" s="27"/>
      <c r="AX267" s="27"/>
      <c r="BA267" s="27" t="str">
        <f t="shared" si="30"/>
        <v/>
      </c>
    </row>
    <row r="268" spans="1:53" ht="16" hidden="1" customHeight="1">
      <c r="A268" s="27">
        <v>2503</v>
      </c>
      <c r="B268" s="27" t="s">
        <v>26</v>
      </c>
      <c r="C268" s="27" t="s">
        <v>306</v>
      </c>
      <c r="D268" s="27" t="s">
        <v>27</v>
      </c>
      <c r="E268" s="27" t="s">
        <v>292</v>
      </c>
      <c r="F268" s="27" t="str">
        <f>IF(ISBLANK(E268), "", Table2[[#This Row],[unique_id]])</f>
        <v>network_internet_download</v>
      </c>
      <c r="G268" s="27" t="s">
        <v>296</v>
      </c>
      <c r="H268" s="27" t="s">
        <v>1040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300</v>
      </c>
      <c r="AD268" s="27" t="s">
        <v>1035</v>
      </c>
      <c r="AE268" s="27" t="s">
        <v>313</v>
      </c>
      <c r="AF268" s="27">
        <v>200</v>
      </c>
      <c r="AG268" s="28" t="s">
        <v>34</v>
      </c>
      <c r="AH268" s="27" t="s">
        <v>305</v>
      </c>
      <c r="AI268" s="27" t="str">
        <f t="shared" si="29"/>
        <v>haas/entity/sensor/internet/network_internet_download/config</v>
      </c>
      <c r="AJ268" s="27" t="s">
        <v>1029</v>
      </c>
      <c r="AK268" s="41" t="s">
        <v>1038</v>
      </c>
      <c r="AL268" s="27">
        <v>1</v>
      </c>
      <c r="AM268" s="18"/>
      <c r="AN268" s="27" t="s">
        <v>1032</v>
      </c>
      <c r="AO268" s="28" t="s">
        <v>1030</v>
      </c>
      <c r="AP268" s="27" t="s">
        <v>1031</v>
      </c>
      <c r="AQ268" s="27" t="s">
        <v>1033</v>
      </c>
      <c r="AR268" s="27" t="s">
        <v>301</v>
      </c>
      <c r="AT268" s="27" t="s">
        <v>172</v>
      </c>
      <c r="AW268" s="27"/>
      <c r="AX268" s="27"/>
      <c r="BA268" s="27" t="str">
        <f t="shared" si="30"/>
        <v/>
      </c>
    </row>
    <row r="269" spans="1:53" ht="16" hidden="1" customHeight="1">
      <c r="A269" s="27">
        <v>2504</v>
      </c>
      <c r="B269" s="27" t="s">
        <v>26</v>
      </c>
      <c r="C269" s="27" t="s">
        <v>306</v>
      </c>
      <c r="D269" s="27" t="s">
        <v>27</v>
      </c>
      <c r="E269" s="27" t="s">
        <v>1025</v>
      </c>
      <c r="F269" s="27" t="str">
        <f>IF(ISBLANK(E269), "", Table2[[#This Row],[unique_id]])</f>
        <v>network_certifcate_expiry</v>
      </c>
      <c r="G269" s="27" t="s">
        <v>1026</v>
      </c>
      <c r="H269" s="27" t="s">
        <v>1040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298</v>
      </c>
      <c r="AE269" s="27" t="s">
        <v>1027</v>
      </c>
      <c r="AF269" s="27">
        <v>200</v>
      </c>
      <c r="AG269" s="28" t="s">
        <v>34</v>
      </c>
      <c r="AH269" s="27" t="s">
        <v>1028</v>
      </c>
      <c r="AI269" s="27" t="str">
        <f t="shared" si="29"/>
        <v>haas/entity/sensor/internet/network_certifcate_expiry/config</v>
      </c>
      <c r="AJ269" s="27" t="s">
        <v>1029</v>
      </c>
      <c r="AK269" s="41" t="s">
        <v>1039</v>
      </c>
      <c r="AL269" s="27">
        <v>1</v>
      </c>
      <c r="AM269" s="18"/>
      <c r="AN269" s="27" t="s">
        <v>1032</v>
      </c>
      <c r="AO269" s="28" t="s">
        <v>1030</v>
      </c>
      <c r="AP269" s="27" t="s">
        <v>1031</v>
      </c>
      <c r="AQ269" s="27" t="s">
        <v>1033</v>
      </c>
      <c r="AR269" s="27" t="s">
        <v>301</v>
      </c>
      <c r="AT269" s="27" t="s">
        <v>172</v>
      </c>
      <c r="AW269" s="27"/>
      <c r="AX269" s="27"/>
      <c r="BA269" s="27" t="str">
        <f t="shared" si="30"/>
        <v/>
      </c>
    </row>
    <row r="270" spans="1:53" ht="16" hidden="1" customHeight="1">
      <c r="A270" s="27">
        <v>2505</v>
      </c>
      <c r="B270" s="27" t="s">
        <v>789</v>
      </c>
      <c r="C270" s="27" t="s">
        <v>151</v>
      </c>
      <c r="D270" s="27" t="s">
        <v>337</v>
      </c>
      <c r="E270" s="27" t="s">
        <v>1022</v>
      </c>
      <c r="F270" s="27" t="str">
        <f>IF(ISBLANK(E270), "", Table2[[#This Row],[unique_id]])</f>
        <v>network_refresh_zigbee_router_lqi</v>
      </c>
      <c r="G270" s="27" t="s">
        <v>1023</v>
      </c>
      <c r="H270" s="27" t="s">
        <v>1020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E270" s="27" t="s">
        <v>1024</v>
      </c>
      <c r="AG270" s="28"/>
      <c r="AI270" s="27" t="str">
        <f t="shared" si="29"/>
        <v/>
      </c>
      <c r="AJ270" s="27" t="str">
        <f t="shared" ref="AJ270:AJ277" si="31">IF(ISBLANK(AH270),  "", _xlfn.CONCAT(LOWER(C270), "/", E270))</f>
        <v/>
      </c>
      <c r="AK270" s="30"/>
      <c r="AL270" s="27"/>
      <c r="AM270" s="19"/>
      <c r="AN270" s="27"/>
      <c r="AO270" s="28"/>
      <c r="AW270" s="27"/>
      <c r="AX270" s="27"/>
      <c r="BA270" s="27" t="str">
        <f t="shared" si="30"/>
        <v/>
      </c>
    </row>
    <row r="271" spans="1:53" ht="16" hidden="1" customHeight="1">
      <c r="A271" s="27">
        <v>2506</v>
      </c>
      <c r="B271" s="27" t="s">
        <v>26</v>
      </c>
      <c r="C271" s="27" t="s">
        <v>612</v>
      </c>
      <c r="D271" s="27" t="s">
        <v>27</v>
      </c>
      <c r="E271" s="27" t="s">
        <v>1014</v>
      </c>
      <c r="F271" s="27" t="str">
        <f>IF(ISBLANK(E271), "", Table2[[#This Row],[unique_id]])</f>
        <v>template_driveway_repeater_linkquality_percentage</v>
      </c>
      <c r="G271" s="27" t="s">
        <v>1005</v>
      </c>
      <c r="H271" s="27" t="s">
        <v>1020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G271" s="28"/>
      <c r="AI271" s="27" t="str">
        <f t="shared" si="29"/>
        <v/>
      </c>
      <c r="AJ271" s="27" t="str">
        <f t="shared" si="31"/>
        <v/>
      </c>
      <c r="AK271" s="30"/>
      <c r="AL271" s="27"/>
      <c r="AM271" s="19"/>
      <c r="AN271" s="27"/>
      <c r="AO271" s="28"/>
      <c r="AW271" s="27"/>
      <c r="AX271" s="27"/>
      <c r="BA271" s="27" t="str">
        <f t="shared" si="30"/>
        <v/>
      </c>
    </row>
    <row r="272" spans="1:53" ht="16" hidden="1" customHeight="1">
      <c r="A272" s="27">
        <v>2507</v>
      </c>
      <c r="B272" s="27" t="s">
        <v>26</v>
      </c>
      <c r="C272" s="27" t="s">
        <v>612</v>
      </c>
      <c r="D272" s="27" t="s">
        <v>27</v>
      </c>
      <c r="E272" s="27" t="s">
        <v>1015</v>
      </c>
      <c r="F272" s="27" t="str">
        <f>IF(ISBLANK(E272), "", Table2[[#This Row],[unique_id]])</f>
        <v>template_landing_repeater_linkquality_percentage</v>
      </c>
      <c r="G272" s="27" t="s">
        <v>1006</v>
      </c>
      <c r="H272" s="27" t="s">
        <v>1020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G272" s="28"/>
      <c r="AI272" s="27" t="str">
        <f t="shared" si="29"/>
        <v/>
      </c>
      <c r="AJ272" s="27" t="str">
        <f t="shared" si="31"/>
        <v/>
      </c>
      <c r="AK272" s="30"/>
      <c r="AL272" s="27"/>
      <c r="AM272" s="19"/>
      <c r="AN272" s="27"/>
      <c r="AO272" s="28"/>
      <c r="AW272" s="27"/>
      <c r="AX272" s="27"/>
      <c r="BA272" s="27" t="str">
        <f t="shared" si="30"/>
        <v/>
      </c>
    </row>
    <row r="273" spans="1:53" ht="16" hidden="1" customHeight="1">
      <c r="A273" s="27">
        <v>2508</v>
      </c>
      <c r="B273" s="27" t="s">
        <v>26</v>
      </c>
      <c r="C273" s="27" t="s">
        <v>612</v>
      </c>
      <c r="D273" s="27" t="s">
        <v>27</v>
      </c>
      <c r="E273" s="27" t="s">
        <v>1016</v>
      </c>
      <c r="F273" s="27" t="str">
        <f>IF(ISBLANK(E273), "", Table2[[#This Row],[unique_id]])</f>
        <v>template_garden_repeater_linkquality_percentage</v>
      </c>
      <c r="G273" s="27" t="s">
        <v>1003</v>
      </c>
      <c r="H273" s="27" t="s">
        <v>1020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G273" s="28"/>
      <c r="AI273" s="27" t="str">
        <f t="shared" si="29"/>
        <v/>
      </c>
      <c r="AJ273" s="27" t="str">
        <f t="shared" si="31"/>
        <v/>
      </c>
      <c r="AK273" s="30"/>
      <c r="AL273" s="27"/>
      <c r="AM273" s="19"/>
      <c r="AN273" s="27"/>
      <c r="AO273" s="28"/>
      <c r="AW273" s="27"/>
      <c r="AX273" s="27"/>
      <c r="BA273" s="27" t="str">
        <f t="shared" si="30"/>
        <v/>
      </c>
    </row>
    <row r="274" spans="1:53" ht="16" hidden="1" customHeight="1">
      <c r="A274" s="27">
        <v>2509</v>
      </c>
      <c r="B274" s="27" t="s">
        <v>26</v>
      </c>
      <c r="C274" s="27" t="s">
        <v>443</v>
      </c>
      <c r="D274" s="27" t="s">
        <v>27</v>
      </c>
      <c r="E274" s="27" t="s">
        <v>1018</v>
      </c>
      <c r="F274" s="27" t="str">
        <f>IF(ISBLANK(E274), "", Table2[[#This Row],[unique_id]])</f>
        <v>template_kitchen_fan_outlet_linkquality_percentage</v>
      </c>
      <c r="G274" s="27" t="s">
        <v>883</v>
      </c>
      <c r="H274" s="27" t="s">
        <v>1020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I274" s="27" t="str">
        <f t="shared" si="29"/>
        <v/>
      </c>
      <c r="AJ274" s="27" t="str">
        <f t="shared" si="31"/>
        <v/>
      </c>
      <c r="AK274" s="30"/>
      <c r="AL274" s="27"/>
      <c r="AM274" s="19"/>
      <c r="AN274" s="27"/>
      <c r="AO274" s="28"/>
      <c r="AW274" s="27"/>
      <c r="AX274" s="27"/>
      <c r="BA274" s="27" t="str">
        <f t="shared" si="30"/>
        <v/>
      </c>
    </row>
    <row r="275" spans="1:53" ht="16" hidden="1" customHeight="1">
      <c r="A275" s="27">
        <v>2510</v>
      </c>
      <c r="B275" s="27" t="s">
        <v>26</v>
      </c>
      <c r="C275" s="27" t="s">
        <v>443</v>
      </c>
      <c r="D275" s="27" t="s">
        <v>27</v>
      </c>
      <c r="E275" s="27" t="s">
        <v>1017</v>
      </c>
      <c r="F275" s="27" t="str">
        <f>IF(ISBLANK(E275), "", Table2[[#This Row],[unique_id]])</f>
        <v>template_deck_fans_outlet_linkquality_percentage</v>
      </c>
      <c r="G275" s="27" t="s">
        <v>884</v>
      </c>
      <c r="H275" s="27" t="s">
        <v>1020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I275" s="27" t="str">
        <f t="shared" si="29"/>
        <v/>
      </c>
      <c r="AJ275" s="27" t="str">
        <f t="shared" si="31"/>
        <v/>
      </c>
      <c r="AK275" s="30"/>
      <c r="AL275" s="27"/>
      <c r="AM275" s="19"/>
      <c r="AN275" s="27"/>
      <c r="AO275" s="28"/>
      <c r="AW275" s="27"/>
      <c r="AX275" s="27"/>
      <c r="BA275" s="27" t="str">
        <f t="shared" si="30"/>
        <v/>
      </c>
    </row>
    <row r="276" spans="1:53" ht="16" hidden="1" customHeight="1">
      <c r="A276" s="27">
        <v>2511</v>
      </c>
      <c r="B276" s="27" t="s">
        <v>26</v>
      </c>
      <c r="C276" s="27" t="s">
        <v>443</v>
      </c>
      <c r="D276" s="27" t="s">
        <v>27</v>
      </c>
      <c r="E276" s="27" t="s">
        <v>1019</v>
      </c>
      <c r="F276" s="27" t="str">
        <f>IF(ISBLANK(E276), "", Table2[[#This Row],[unique_id]])</f>
        <v>template_edwin_wardrobe_outlet_linkquality_percentage</v>
      </c>
      <c r="G276" s="27" t="s">
        <v>1012</v>
      </c>
      <c r="H276" s="27" t="s">
        <v>1020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I276" s="27" t="str">
        <f t="shared" si="29"/>
        <v/>
      </c>
      <c r="AJ276" s="27" t="str">
        <f t="shared" si="31"/>
        <v/>
      </c>
      <c r="AK276" s="30"/>
      <c r="AL276" s="27"/>
      <c r="AM276" s="19"/>
      <c r="AN276" s="27"/>
      <c r="AO276" s="28"/>
      <c r="AW276" s="27"/>
      <c r="AX276" s="27"/>
      <c r="BA276" s="27" t="str">
        <f t="shared" si="30"/>
        <v/>
      </c>
    </row>
    <row r="277" spans="1:53" ht="16" hidden="1" customHeight="1">
      <c r="A277" s="27">
        <v>2512</v>
      </c>
      <c r="B277" s="27" t="s">
        <v>26</v>
      </c>
      <c r="C277" s="27" t="s">
        <v>39</v>
      </c>
      <c r="D277" s="27" t="s">
        <v>27</v>
      </c>
      <c r="E277" s="27" t="s">
        <v>178</v>
      </c>
      <c r="F277" s="27" t="str">
        <f>IF(ISBLANK(E277), "", Table2[[#This Row],[unique_id]])</f>
        <v>weatherstation_coms_signal_quality</v>
      </c>
      <c r="G277" s="27" t="s">
        <v>946</v>
      </c>
      <c r="H277" s="27" t="s">
        <v>1021</v>
      </c>
      <c r="I277" s="27" t="s">
        <v>314</v>
      </c>
      <c r="T277" s="27"/>
      <c r="V277" s="28"/>
      <c r="W277" s="28"/>
      <c r="X277" s="28"/>
      <c r="Y277" s="28"/>
      <c r="AF277" s="27">
        <v>300</v>
      </c>
      <c r="AG277" s="28" t="s">
        <v>34</v>
      </c>
      <c r="AH277" s="27" t="s">
        <v>86</v>
      </c>
      <c r="AI277" s="27" t="str">
        <f t="shared" si="29"/>
        <v>haas/entity/sensor/weewx/weatherstation_coms_signal_quality/config</v>
      </c>
      <c r="AJ277" s="27" t="str">
        <f t="shared" si="31"/>
        <v>weewx/weatherstation_coms_signal_quality</v>
      </c>
      <c r="AK277" s="30" t="s">
        <v>319</v>
      </c>
      <c r="AL277" s="27">
        <v>1</v>
      </c>
      <c r="AM277" s="18"/>
      <c r="AN277" s="27" t="s">
        <v>435</v>
      </c>
      <c r="AO277" s="28">
        <v>3.15</v>
      </c>
      <c r="AP277" s="27" t="s">
        <v>410</v>
      </c>
      <c r="AQ277" s="27" t="s">
        <v>36</v>
      </c>
      <c r="AR277" s="27" t="s">
        <v>37</v>
      </c>
      <c r="AT277" s="27" t="s">
        <v>28</v>
      </c>
      <c r="AW277" s="27"/>
      <c r="AX277" s="27"/>
      <c r="BA277" s="27" t="str">
        <f t="shared" si="30"/>
        <v/>
      </c>
    </row>
    <row r="278" spans="1:53" ht="16" hidden="1" customHeight="1">
      <c r="A278" s="27">
        <v>2513</v>
      </c>
      <c r="B278" s="27" t="s">
        <v>26</v>
      </c>
      <c r="C278" s="27" t="s">
        <v>39</v>
      </c>
      <c r="D278" s="27" t="s">
        <v>27</v>
      </c>
      <c r="E278" s="27" t="s">
        <v>1013</v>
      </c>
      <c r="F278" s="27" t="str">
        <f>IF(ISBLANK(E278), "", Table2[[#This Row],[unique_id]])</f>
        <v>template_weatherstation_coms_signal_quality_percentage</v>
      </c>
      <c r="G278" s="27" t="s">
        <v>946</v>
      </c>
      <c r="H278" s="27" t="s">
        <v>1021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G278" s="28"/>
      <c r="AK278" s="30"/>
      <c r="AL278" s="27"/>
      <c r="AM278" s="18"/>
      <c r="AN278" s="27"/>
      <c r="AO278" s="28"/>
      <c r="AW278" s="27"/>
      <c r="AX278" s="27"/>
    </row>
    <row r="279" spans="1:53" ht="16" hidden="1" customHeight="1">
      <c r="A279" s="27">
        <v>2514</v>
      </c>
      <c r="B279" s="27" t="s">
        <v>26</v>
      </c>
      <c r="C279" s="27" t="s">
        <v>594</v>
      </c>
      <c r="D279" s="27" t="s">
        <v>377</v>
      </c>
      <c r="E279" s="27" t="s">
        <v>376</v>
      </c>
      <c r="F279" s="27" t="str">
        <f>IF(ISBLANK(E279), "", Table2[[#This Row],[unique_id]])</f>
        <v>column_break</v>
      </c>
      <c r="G279" s="27" t="s">
        <v>373</v>
      </c>
      <c r="H279" s="27" t="s">
        <v>1021</v>
      </c>
      <c r="I279" s="27" t="s">
        <v>314</v>
      </c>
      <c r="M279" s="27" t="s">
        <v>374</v>
      </c>
      <c r="N279" s="27" t="s">
        <v>375</v>
      </c>
      <c r="T279" s="27"/>
      <c r="V279" s="28"/>
      <c r="W279" s="28"/>
      <c r="X279" s="28"/>
      <c r="Y279" s="28"/>
      <c r="AG279" s="28"/>
      <c r="AJ279" s="27" t="str">
        <f t="shared" ref="AJ279:AJ284" si="32">IF(ISBLANK(AH279),  "", _xlfn.CONCAT(LOWER(C279), "/", E279))</f>
        <v/>
      </c>
      <c r="AK279" s="30"/>
      <c r="AL279" s="27"/>
      <c r="AM279" s="19"/>
      <c r="AN279" s="27"/>
      <c r="AO279" s="28"/>
      <c r="AQ279" s="32"/>
      <c r="AW279" s="27"/>
      <c r="AX279" s="27"/>
      <c r="BA279" s="27" t="str">
        <f t="shared" ref="BA279:BA284" si="33">IF(AND(ISBLANK(AW279), ISBLANK(AX279)), "", _xlfn.CONCAT("[", IF(ISBLANK(AW279), "", _xlfn.CONCAT("[""mac"", """, AW279, """]")), IF(ISBLANK(AX279), "", _xlfn.CONCAT(", [""ip"", """, AX279, """]")), "]"))</f>
        <v/>
      </c>
    </row>
    <row r="280" spans="1:53" ht="16" hidden="1" customHeight="1">
      <c r="A280" s="27">
        <v>2520</v>
      </c>
      <c r="B280" s="27" t="s">
        <v>26</v>
      </c>
      <c r="C280" s="27" t="s">
        <v>901</v>
      </c>
      <c r="D280" s="27" t="s">
        <v>27</v>
      </c>
      <c r="E280" s="27" t="s">
        <v>951</v>
      </c>
      <c r="F280" s="27" t="str">
        <f>IF(ISBLANK(E280), "", Table2[[#This Row],[unique_id]])</f>
        <v>back_door_lock_battery</v>
      </c>
      <c r="G280" s="27" t="s">
        <v>937</v>
      </c>
      <c r="H280" s="27" t="s">
        <v>712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G280" s="28"/>
      <c r="AI280" s="27" t="str">
        <f>IF(ISBLANK(AH280),  "", _xlfn.CONCAT("haas/entity/sensor/", LOWER(C280), "/", E280, "/config"))</f>
        <v/>
      </c>
      <c r="AJ280" s="27" t="str">
        <f t="shared" si="32"/>
        <v/>
      </c>
      <c r="AL280" s="27"/>
      <c r="AM280" s="29"/>
      <c r="AN280" s="27"/>
      <c r="AO280" s="28"/>
      <c r="AQ280" s="32"/>
      <c r="AW280" s="27"/>
      <c r="AX280" s="27"/>
      <c r="BA280" s="27" t="str">
        <f t="shared" si="33"/>
        <v/>
      </c>
    </row>
    <row r="281" spans="1:53" ht="16" hidden="1" customHeight="1">
      <c r="A281" s="27">
        <v>2521</v>
      </c>
      <c r="B281" s="27" t="s">
        <v>26</v>
      </c>
      <c r="C281" s="27" t="s">
        <v>901</v>
      </c>
      <c r="D281" s="27" t="s">
        <v>27</v>
      </c>
      <c r="E281" s="27" t="s">
        <v>952</v>
      </c>
      <c r="F281" s="27" t="str">
        <f>IF(ISBLANK(E281), "", Table2[[#This Row],[unique_id]])</f>
        <v>front_door_lock_battery</v>
      </c>
      <c r="G281" s="27" t="s">
        <v>936</v>
      </c>
      <c r="H281" s="27" t="s">
        <v>712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I281" s="27" t="str">
        <f>IF(ISBLANK(AH281),  "", _xlfn.CONCAT("haas/entity/sensor/", LOWER(C281), "/", E281, "/config"))</f>
        <v/>
      </c>
      <c r="AJ281" s="27" t="str">
        <f t="shared" si="32"/>
        <v/>
      </c>
      <c r="AL281" s="27"/>
      <c r="AM281" s="29"/>
      <c r="AN281" s="27"/>
      <c r="AO281" s="28"/>
      <c r="AQ281" s="32"/>
      <c r="AW281" s="27"/>
      <c r="AX281" s="27"/>
      <c r="BA281" s="27" t="str">
        <f t="shared" si="33"/>
        <v/>
      </c>
    </row>
    <row r="282" spans="1:53" ht="16" hidden="1" customHeight="1">
      <c r="A282" s="27">
        <v>2522</v>
      </c>
      <c r="B282" s="27" t="s">
        <v>26</v>
      </c>
      <c r="C282" s="27" t="s">
        <v>378</v>
      </c>
      <c r="D282" s="27" t="s">
        <v>27</v>
      </c>
      <c r="E282" s="27" t="s">
        <v>954</v>
      </c>
      <c r="F282" s="27" t="str">
        <f>IF(ISBLANK(E282), "", Table2[[#This Row],[unique_id]])</f>
        <v>template_back_door_sensor_battery_last</v>
      </c>
      <c r="G282" s="27" t="s">
        <v>939</v>
      </c>
      <c r="H282" s="27" t="s">
        <v>712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G282" s="28"/>
      <c r="AI282" s="27" t="str">
        <f>IF(ISBLANK(AH282),  "", _xlfn.CONCAT("haas/entity/sensor/", LOWER(C282), "/", E282, "/config"))</f>
        <v/>
      </c>
      <c r="AJ282" s="27" t="str">
        <f t="shared" si="32"/>
        <v/>
      </c>
      <c r="AL282" s="27"/>
      <c r="AM282" s="29"/>
      <c r="AN282" s="27"/>
      <c r="AO282" s="28"/>
      <c r="AQ282" s="32"/>
      <c r="AW282" s="27"/>
      <c r="AX282" s="27"/>
      <c r="BA282" s="27" t="str">
        <f t="shared" si="33"/>
        <v/>
      </c>
    </row>
    <row r="283" spans="1:53" ht="16" hidden="1" customHeight="1">
      <c r="A283" s="27">
        <v>2523</v>
      </c>
      <c r="B283" s="27" t="s">
        <v>26</v>
      </c>
      <c r="C283" s="27" t="s">
        <v>378</v>
      </c>
      <c r="D283" s="27" t="s">
        <v>27</v>
      </c>
      <c r="E283" s="27" t="s">
        <v>953</v>
      </c>
      <c r="F283" s="27" t="str">
        <f>IF(ISBLANK(E283), "", Table2[[#This Row],[unique_id]])</f>
        <v>template_front_door_sensor_battery_last</v>
      </c>
      <c r="G283" s="27" t="s">
        <v>938</v>
      </c>
      <c r="H283" s="27" t="s">
        <v>712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I283" s="27" t="str">
        <f>IF(ISBLANK(AH283),  "", _xlfn.CONCAT("haas/entity/sensor/", LOWER(C283), "/", E283, "/config"))</f>
        <v/>
      </c>
      <c r="AJ283" s="27" t="str">
        <f t="shared" si="32"/>
        <v/>
      </c>
      <c r="AL283" s="27"/>
      <c r="AM283" s="29"/>
      <c r="AN283" s="27"/>
      <c r="AO283" s="28"/>
      <c r="AQ283" s="32"/>
      <c r="AW283" s="27"/>
      <c r="AX283" s="27"/>
      <c r="BA283" s="27" t="str">
        <f t="shared" si="33"/>
        <v/>
      </c>
    </row>
    <row r="284" spans="1:53" ht="16" hidden="1" customHeight="1">
      <c r="A284" s="27">
        <v>2524</v>
      </c>
      <c r="B284" s="27" t="s">
        <v>789</v>
      </c>
      <c r="C284" s="27" t="s">
        <v>619</v>
      </c>
      <c r="D284" s="27" t="s">
        <v>27</v>
      </c>
      <c r="E284" s="27" t="s">
        <v>660</v>
      </c>
      <c r="F284" s="27" t="str">
        <f>IF(ISBLANK(E284), "", Table2[[#This Row],[unique_id]])</f>
        <v>home_cube_remote_battery</v>
      </c>
      <c r="G284" s="27" t="s">
        <v>627</v>
      </c>
      <c r="H284" s="27" t="s">
        <v>712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I284" s="27" t="str">
        <f>IF(ISBLANK(AH284),  "", _xlfn.CONCAT("haas/entity/sensor/", LOWER(C284), "/", E284, "/config"))</f>
        <v/>
      </c>
      <c r="AJ284" s="27" t="str">
        <f t="shared" si="32"/>
        <v/>
      </c>
      <c r="AL284" s="27"/>
      <c r="AM284" s="29"/>
      <c r="AN284" s="27"/>
      <c r="AO284" s="28"/>
      <c r="AQ284" s="32"/>
      <c r="AW284" s="27"/>
      <c r="AX284" s="27"/>
      <c r="BA284" s="27" t="str">
        <f t="shared" si="33"/>
        <v/>
      </c>
    </row>
    <row r="285" spans="1:53" ht="16" hidden="1" customHeight="1">
      <c r="A285" s="27">
        <v>2525</v>
      </c>
      <c r="B285" s="27" t="s">
        <v>26</v>
      </c>
      <c r="C285" s="27" t="s">
        <v>151</v>
      </c>
      <c r="D285" s="27" t="s">
        <v>27</v>
      </c>
      <c r="E285" s="27" t="s">
        <v>948</v>
      </c>
      <c r="F285" s="27" t="str">
        <f>IF(ISBLANK(E285), "", Table2[[#This Row],[unique_id]])</f>
        <v>template_weatherstation_console_battery_percent_int</v>
      </c>
      <c r="G285" s="27" t="s">
        <v>946</v>
      </c>
      <c r="H285" s="27" t="s">
        <v>712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B285" s="27" t="s">
        <v>31</v>
      </c>
      <c r="AC285" s="27" t="s">
        <v>32</v>
      </c>
      <c r="AD285" s="27" t="s">
        <v>947</v>
      </c>
      <c r="AG285" s="28"/>
      <c r="AK285" s="30"/>
      <c r="AL285" s="27"/>
      <c r="AM285" s="18"/>
      <c r="AN285" s="27"/>
      <c r="AO285" s="28"/>
      <c r="AW285" s="27"/>
      <c r="AX285" s="27"/>
    </row>
    <row r="286" spans="1:53" ht="16" hidden="1" customHeight="1">
      <c r="A286" s="27">
        <v>2526</v>
      </c>
      <c r="B286" s="27" t="s">
        <v>26</v>
      </c>
      <c r="C286" s="27" t="s">
        <v>39</v>
      </c>
      <c r="D286" s="27" t="s">
        <v>27</v>
      </c>
      <c r="E286" s="27" t="s">
        <v>177</v>
      </c>
      <c r="F286" s="27" t="str">
        <f>IF(ISBLANK(E286), "", Table2[[#This Row],[unique_id]])</f>
        <v>weatherstation_console_battery_voltage</v>
      </c>
      <c r="G286" s="27" t="s">
        <v>626</v>
      </c>
      <c r="H286" s="27" t="s">
        <v>712</v>
      </c>
      <c r="I286" s="27" t="s">
        <v>314</v>
      </c>
      <c r="T286" s="27"/>
      <c r="V286" s="28"/>
      <c r="W286" s="28"/>
      <c r="X286" s="28"/>
      <c r="Y286" s="28"/>
      <c r="AB286" s="27" t="s">
        <v>31</v>
      </c>
      <c r="AC286" s="27" t="s">
        <v>83</v>
      </c>
      <c r="AD286" s="27" t="s">
        <v>84</v>
      </c>
      <c r="AE286" s="27" t="s">
        <v>290</v>
      </c>
      <c r="AF286" s="27">
        <v>300</v>
      </c>
      <c r="AG286" s="28" t="s">
        <v>34</v>
      </c>
      <c r="AH286" s="27" t="s">
        <v>85</v>
      </c>
      <c r="AI286" s="27" t="str">
        <f t="shared" ref="AI286:AI292" si="34">IF(ISBLANK(AH286),  "", _xlfn.CONCAT("haas/entity/sensor/", LOWER(C286), "/", E286, "/config"))</f>
        <v>haas/entity/sensor/weewx/weatherstation_console_battery_voltage/config</v>
      </c>
      <c r="AJ286" s="27" t="str">
        <f t="shared" ref="AJ286:AJ306" si="35">IF(ISBLANK(AH286),  "", _xlfn.CONCAT(LOWER(C286), "/", E286))</f>
        <v>weewx/weatherstation_console_battery_voltage</v>
      </c>
      <c r="AK286" s="30" t="s">
        <v>318</v>
      </c>
      <c r="AL286" s="27">
        <v>1</v>
      </c>
      <c r="AM286" s="18"/>
      <c r="AN286" s="27" t="s">
        <v>435</v>
      </c>
      <c r="AO286" s="28">
        <v>3.15</v>
      </c>
      <c r="AP286" s="27" t="s">
        <v>410</v>
      </c>
      <c r="AQ286" s="27" t="s">
        <v>36</v>
      </c>
      <c r="AR286" s="27" t="s">
        <v>37</v>
      </c>
      <c r="AT286" s="27" t="s">
        <v>28</v>
      </c>
      <c r="AW286" s="27"/>
      <c r="AX286" s="27"/>
      <c r="BA286" s="27" t="str">
        <f t="shared" ref="BA286:BA306" si="36">IF(AND(ISBLANK(AW286), ISBLANK(AX286)), "", _xlfn.CONCAT("[", IF(ISBLANK(AW286), "", _xlfn.CONCAT("[""mac"", """, AW286, """]")), IF(ISBLANK(AX286), "", _xlfn.CONCAT(", [""ip"", """, AX286, """]")), "]"))</f>
        <v/>
      </c>
    </row>
    <row r="287" spans="1:53" ht="16" hidden="1" customHeight="1">
      <c r="A287" s="27">
        <v>2527</v>
      </c>
      <c r="B287" s="27" t="s">
        <v>26</v>
      </c>
      <c r="C287" s="27" t="s">
        <v>128</v>
      </c>
      <c r="D287" s="27" t="s">
        <v>27</v>
      </c>
      <c r="E287" s="30" t="s">
        <v>849</v>
      </c>
      <c r="F287" s="27" t="str">
        <f>IF(ISBLANK(E287), "", Table2[[#This Row],[unique_id]])</f>
        <v>bertram_2_office_pantry_battery_percent</v>
      </c>
      <c r="G287" s="27" t="s">
        <v>620</v>
      </c>
      <c r="H287" s="27" t="s">
        <v>712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I287" s="27" t="str">
        <f t="shared" si="34"/>
        <v/>
      </c>
      <c r="AJ287" s="27" t="str">
        <f t="shared" si="35"/>
        <v/>
      </c>
      <c r="AL287" s="27"/>
      <c r="AM287" s="29"/>
      <c r="AN287" s="27" t="s">
        <v>647</v>
      </c>
      <c r="AO287" s="28" t="s">
        <v>566</v>
      </c>
      <c r="AP287" s="27" t="s">
        <v>567</v>
      </c>
      <c r="AQ287" s="27" t="s">
        <v>564</v>
      </c>
      <c r="AR287" s="27" t="s">
        <v>128</v>
      </c>
      <c r="AT287" s="27" t="s">
        <v>221</v>
      </c>
      <c r="AW287" s="27"/>
      <c r="AX287" s="27"/>
      <c r="BA287" s="27" t="str">
        <f t="shared" si="36"/>
        <v/>
      </c>
    </row>
    <row r="288" spans="1:53" ht="16" hidden="1" customHeight="1">
      <c r="A288" s="27">
        <v>2528</v>
      </c>
      <c r="B288" s="27" t="s">
        <v>26</v>
      </c>
      <c r="C288" s="27" t="s">
        <v>128</v>
      </c>
      <c r="D288" s="27" t="s">
        <v>27</v>
      </c>
      <c r="E288" s="30" t="s">
        <v>850</v>
      </c>
      <c r="F288" s="27" t="str">
        <f>IF(ISBLANK(E288), "", Table2[[#This Row],[unique_id]])</f>
        <v>bertram_2_office_lounge_battery_percent</v>
      </c>
      <c r="G288" s="27" t="s">
        <v>621</v>
      </c>
      <c r="H288" s="27" t="s">
        <v>712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I288" s="27" t="str">
        <f t="shared" si="34"/>
        <v/>
      </c>
      <c r="AJ288" s="27" t="str">
        <f t="shared" si="35"/>
        <v/>
      </c>
      <c r="AL288" s="27"/>
      <c r="AM288" s="29"/>
      <c r="AN288" s="27" t="s">
        <v>646</v>
      </c>
      <c r="AO288" s="28" t="s">
        <v>566</v>
      </c>
      <c r="AP288" s="27" t="s">
        <v>567</v>
      </c>
      <c r="AQ288" s="27" t="s">
        <v>564</v>
      </c>
      <c r="AR288" s="27" t="s">
        <v>128</v>
      </c>
      <c r="AT288" s="27" t="s">
        <v>203</v>
      </c>
      <c r="AW288" s="27"/>
      <c r="AX288" s="27"/>
      <c r="BA288" s="27" t="str">
        <f t="shared" si="36"/>
        <v/>
      </c>
    </row>
    <row r="289" spans="1:53" ht="16" hidden="1" customHeight="1">
      <c r="A289" s="27">
        <v>2529</v>
      </c>
      <c r="B289" s="27" t="s">
        <v>26</v>
      </c>
      <c r="C289" s="27" t="s">
        <v>128</v>
      </c>
      <c r="D289" s="27" t="s">
        <v>27</v>
      </c>
      <c r="E289" s="30" t="s">
        <v>851</v>
      </c>
      <c r="F289" s="27" t="str">
        <f>IF(ISBLANK(E289), "", Table2[[#This Row],[unique_id]])</f>
        <v>bertram_2_office_dining_battery_percent</v>
      </c>
      <c r="G289" s="27" t="s">
        <v>622</v>
      </c>
      <c r="H289" s="27" t="s">
        <v>712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I289" s="27" t="str">
        <f t="shared" si="34"/>
        <v/>
      </c>
      <c r="AJ289" s="27" t="str">
        <f t="shared" si="35"/>
        <v/>
      </c>
      <c r="AL289" s="27"/>
      <c r="AM289" s="29"/>
      <c r="AN289" s="27" t="s">
        <v>648</v>
      </c>
      <c r="AO289" s="28" t="s">
        <v>566</v>
      </c>
      <c r="AP289" s="27" t="s">
        <v>567</v>
      </c>
      <c r="AQ289" s="27" t="s">
        <v>564</v>
      </c>
      <c r="AR289" s="27" t="s">
        <v>128</v>
      </c>
      <c r="AT289" s="27" t="s">
        <v>202</v>
      </c>
      <c r="AW289" s="27"/>
      <c r="AX289" s="27"/>
      <c r="BA289" s="27" t="str">
        <f t="shared" si="36"/>
        <v/>
      </c>
    </row>
    <row r="290" spans="1:53" ht="16" hidden="1" customHeight="1">
      <c r="A290" s="27">
        <v>2530</v>
      </c>
      <c r="B290" s="27" t="s">
        <v>26</v>
      </c>
      <c r="C290" s="27" t="s">
        <v>128</v>
      </c>
      <c r="D290" s="27" t="s">
        <v>27</v>
      </c>
      <c r="E290" s="30" t="s">
        <v>852</v>
      </c>
      <c r="F290" s="27" t="str">
        <f>IF(ISBLANK(E290), "", Table2[[#This Row],[unique_id]])</f>
        <v>bertram_2_office_basement_battery_percent</v>
      </c>
      <c r="G290" s="27" t="s">
        <v>623</v>
      </c>
      <c r="H290" s="27" t="s">
        <v>712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I290" s="27" t="str">
        <f t="shared" si="34"/>
        <v/>
      </c>
      <c r="AJ290" s="27" t="str">
        <f t="shared" si="35"/>
        <v/>
      </c>
      <c r="AL290" s="27"/>
      <c r="AM290" s="29"/>
      <c r="AN290" s="27" t="s">
        <v>649</v>
      </c>
      <c r="AO290" s="28" t="s">
        <v>566</v>
      </c>
      <c r="AP290" s="27" t="s">
        <v>567</v>
      </c>
      <c r="AQ290" s="27" t="s">
        <v>564</v>
      </c>
      <c r="AR290" s="27" t="s">
        <v>128</v>
      </c>
      <c r="AT290" s="27" t="s">
        <v>220</v>
      </c>
      <c r="AW290" s="27"/>
      <c r="AX290" s="27"/>
      <c r="BA290" s="27" t="str">
        <f t="shared" si="36"/>
        <v/>
      </c>
    </row>
    <row r="291" spans="1:53" ht="16" hidden="1" customHeight="1">
      <c r="A291" s="27">
        <v>2531</v>
      </c>
      <c r="B291" s="27" t="s">
        <v>26</v>
      </c>
      <c r="C291" s="27" t="s">
        <v>189</v>
      </c>
      <c r="D291" s="27" t="s">
        <v>27</v>
      </c>
      <c r="E291" s="27" t="s">
        <v>1059</v>
      </c>
      <c r="F291" s="27" t="str">
        <f>IF(ISBLANK(E291), "", Table2[[#This Row],[unique_id]])</f>
        <v>parents_move_battery</v>
      </c>
      <c r="G291" s="27" t="s">
        <v>624</v>
      </c>
      <c r="H291" s="27" t="s">
        <v>712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I291" s="27" t="str">
        <f t="shared" si="34"/>
        <v/>
      </c>
      <c r="AJ291" s="27" t="str">
        <f t="shared" si="35"/>
        <v/>
      </c>
      <c r="AL291" s="27"/>
      <c r="AM291" s="29"/>
      <c r="AN291" s="27"/>
      <c r="AO291" s="28"/>
      <c r="AW291" s="27"/>
      <c r="AX291" s="27"/>
      <c r="BA291" s="27" t="str">
        <f t="shared" si="36"/>
        <v/>
      </c>
    </row>
    <row r="292" spans="1:53" ht="16" hidden="1" customHeight="1">
      <c r="A292" s="27">
        <v>2532</v>
      </c>
      <c r="B292" s="27" t="s">
        <v>26</v>
      </c>
      <c r="C292" s="27" t="s">
        <v>189</v>
      </c>
      <c r="D292" s="27" t="s">
        <v>27</v>
      </c>
      <c r="E292" s="27" t="s">
        <v>1058</v>
      </c>
      <c r="F292" s="27" t="str">
        <f>IF(ISBLANK(E292), "", Table2[[#This Row],[unique_id]])</f>
        <v>kitchen_move_battery</v>
      </c>
      <c r="G292" s="27" t="s">
        <v>625</v>
      </c>
      <c r="H292" s="27" t="s">
        <v>712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I292" s="27" t="str">
        <f t="shared" si="34"/>
        <v/>
      </c>
      <c r="AJ292" s="27" t="str">
        <f t="shared" si="35"/>
        <v/>
      </c>
      <c r="AL292" s="27"/>
      <c r="AM292" s="29"/>
      <c r="AN292" s="27"/>
      <c r="AO292" s="28"/>
      <c r="AW292" s="27"/>
      <c r="AX292" s="27"/>
      <c r="BA292" s="27" t="str">
        <f t="shared" si="36"/>
        <v/>
      </c>
    </row>
    <row r="293" spans="1:53" ht="16" hidden="1" customHeight="1">
      <c r="A293" s="27">
        <v>2533</v>
      </c>
      <c r="B293" s="27" t="s">
        <v>26</v>
      </c>
      <c r="C293" s="27" t="s">
        <v>594</v>
      </c>
      <c r="D293" s="27" t="s">
        <v>377</v>
      </c>
      <c r="E293" s="27" t="s">
        <v>376</v>
      </c>
      <c r="F293" s="27" t="str">
        <f>IF(ISBLANK(E293), "", Table2[[#This Row],[unique_id]])</f>
        <v>column_break</v>
      </c>
      <c r="G293" s="27" t="s">
        <v>373</v>
      </c>
      <c r="H293" s="27" t="s">
        <v>712</v>
      </c>
      <c r="I293" s="27" t="s">
        <v>314</v>
      </c>
      <c r="M293" s="27" t="s">
        <v>374</v>
      </c>
      <c r="N293" s="27" t="s">
        <v>375</v>
      </c>
      <c r="T293" s="27"/>
      <c r="V293" s="28"/>
      <c r="W293" s="28"/>
      <c r="X293" s="28"/>
      <c r="Y293" s="28"/>
      <c r="AG293" s="28"/>
      <c r="AJ293" s="27" t="str">
        <f t="shared" si="35"/>
        <v/>
      </c>
      <c r="AK293" s="30"/>
      <c r="AL293" s="27"/>
      <c r="AM293" s="19"/>
      <c r="AN293" s="27"/>
      <c r="AO293" s="28"/>
      <c r="AW293" s="27"/>
      <c r="AX293" s="27"/>
      <c r="BA293" s="27" t="str">
        <f t="shared" si="36"/>
        <v/>
      </c>
    </row>
    <row r="294" spans="1:53" ht="16" hidden="1" customHeight="1">
      <c r="A294" s="27">
        <v>2550</v>
      </c>
      <c r="B294" s="27" t="s">
        <v>26</v>
      </c>
      <c r="C294" s="27" t="s">
        <v>1104</v>
      </c>
      <c r="D294" s="27" t="s">
        <v>27</v>
      </c>
      <c r="E294" s="27" t="s">
        <v>1192</v>
      </c>
      <c r="F294" s="27" t="str">
        <f>IF(ISBLANK(E294), "", Table2[[#This Row],[unique_id]])</f>
        <v>all_standby</v>
      </c>
      <c r="G294" s="27" t="s">
        <v>1193</v>
      </c>
      <c r="H294" s="27" t="s">
        <v>713</v>
      </c>
      <c r="I294" s="27" t="s">
        <v>314</v>
      </c>
      <c r="O294" s="28" t="s">
        <v>1133</v>
      </c>
      <c r="R294" s="42"/>
      <c r="T294" s="34" t="s">
        <v>1191</v>
      </c>
      <c r="V294" s="28"/>
      <c r="W294" s="28"/>
      <c r="X294" s="28"/>
      <c r="Y294" s="28"/>
      <c r="AG294" s="28"/>
      <c r="AI294" s="27" t="str">
        <f t="shared" ref="AI294:AI306" si="37">IF(ISBLANK(AH294),  "", _xlfn.CONCAT("haas/entity/sensor/", LOWER(C294), "/", E294, "/config"))</f>
        <v/>
      </c>
      <c r="AJ294" s="27" t="str">
        <f t="shared" si="35"/>
        <v/>
      </c>
      <c r="AL294" s="27"/>
      <c r="AM294" s="29"/>
      <c r="AN294" s="27"/>
      <c r="AO294" s="28"/>
      <c r="AW294" s="27"/>
      <c r="AX294" s="27"/>
      <c r="BA294" s="27" t="str">
        <f t="shared" si="36"/>
        <v/>
      </c>
    </row>
    <row r="295" spans="1:53" ht="16" hidden="1" customHeight="1">
      <c r="A295" s="27">
        <v>2551</v>
      </c>
      <c r="B295" s="27" t="s">
        <v>26</v>
      </c>
      <c r="C295" s="27" t="s">
        <v>1163</v>
      </c>
      <c r="D295" s="27" t="s">
        <v>149</v>
      </c>
      <c r="E295" s="34" t="str">
        <f>_xlfn.CONCAT("template_", E296, "_proxy")</f>
        <v>template_lounge_tv_outlet_plug_proxy</v>
      </c>
      <c r="F295" s="27" t="str">
        <f>IF(ISBLANK(E295), "", Table2[[#This Row],[unique_id]])</f>
        <v>template_lounge_tv_outlet_plug_proxy</v>
      </c>
      <c r="G295" s="27" t="s">
        <v>187</v>
      </c>
      <c r="H295" s="27" t="s">
        <v>713</v>
      </c>
      <c r="I295" s="27" t="s">
        <v>314</v>
      </c>
      <c r="O295" s="28" t="s">
        <v>1133</v>
      </c>
      <c r="P295" s="27" t="s">
        <v>172</v>
      </c>
      <c r="Q295" s="27" t="s">
        <v>1083</v>
      </c>
      <c r="R295" s="42" t="s">
        <v>1068</v>
      </c>
      <c r="S295" s="27" t="str">
        <f>S296</f>
        <v>Lounge TV</v>
      </c>
      <c r="T2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8"/>
      <c r="W295" s="28"/>
      <c r="X295" s="28"/>
      <c r="Y295" s="28"/>
      <c r="AG295" s="28"/>
      <c r="AI295" s="27" t="str">
        <f t="shared" si="37"/>
        <v/>
      </c>
      <c r="AJ295" s="27" t="str">
        <f t="shared" si="35"/>
        <v/>
      </c>
      <c r="AK295" s="30"/>
      <c r="AL295" s="27"/>
      <c r="AM295" s="19"/>
      <c r="AN295" s="27"/>
      <c r="AO295" s="28"/>
      <c r="AP295" s="27" t="s">
        <v>134</v>
      </c>
      <c r="AQ295" s="27" t="s">
        <v>405</v>
      </c>
      <c r="AR295" s="27" t="s">
        <v>244</v>
      </c>
      <c r="AT295" s="27" t="s">
        <v>203</v>
      </c>
      <c r="AW295" s="27"/>
      <c r="AX295" s="27"/>
      <c r="BA295" s="27" t="str">
        <f t="shared" si="36"/>
        <v/>
      </c>
    </row>
    <row r="296" spans="1:53" ht="16" hidden="1" customHeight="1">
      <c r="A296" s="27">
        <v>2552</v>
      </c>
      <c r="B296" s="27" t="s">
        <v>26</v>
      </c>
      <c r="C296" s="27" t="s">
        <v>244</v>
      </c>
      <c r="D296" s="27" t="s">
        <v>134</v>
      </c>
      <c r="E296" s="27" t="s">
        <v>1201</v>
      </c>
      <c r="F296" s="27" t="str">
        <f>IF(ISBLANK(E296), "", Table2[[#This Row],[unique_id]])</f>
        <v>lounge_tv_outlet_plug</v>
      </c>
      <c r="G296" s="27" t="s">
        <v>187</v>
      </c>
      <c r="H296" s="27" t="s">
        <v>713</v>
      </c>
      <c r="I296" s="27" t="s">
        <v>314</v>
      </c>
      <c r="M296" s="27" t="s">
        <v>275</v>
      </c>
      <c r="O296" s="28" t="s">
        <v>1133</v>
      </c>
      <c r="P296" s="27" t="s">
        <v>172</v>
      </c>
      <c r="Q296" s="27" t="s">
        <v>1083</v>
      </c>
      <c r="R296" s="42" t="s">
        <v>1068</v>
      </c>
      <c r="S296" s="27" t="str">
        <f>_xlfn.CONCAT( "", "",Table2[[#This Row],[friendly_name]])</f>
        <v>Lounge TV</v>
      </c>
      <c r="T29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8"/>
      <c r="W296" s="28"/>
      <c r="X296" s="28"/>
      <c r="Y296" s="28"/>
      <c r="AE296" s="27" t="s">
        <v>268</v>
      </c>
      <c r="AG296" s="28"/>
      <c r="AI296" s="27" t="str">
        <f t="shared" si="37"/>
        <v/>
      </c>
      <c r="AJ296" s="27" t="str">
        <f t="shared" si="35"/>
        <v/>
      </c>
      <c r="AL296" s="27"/>
      <c r="AM296" s="29"/>
      <c r="AN296" s="27" t="str">
        <f>IF(OR(ISBLANK(AW296), ISBLANK(AX296)), "", LOWER(_xlfn.CONCAT(Table2[[#This Row],[device_manufacturer]], "-",Table2[[#This Row],[device_suggested_area]], "-", Table2[[#This Row],[device_identifiers]])))</f>
        <v>tplink-lounge-tv</v>
      </c>
      <c r="AO296" s="28" t="s">
        <v>408</v>
      </c>
      <c r="AP296" s="27" t="s">
        <v>415</v>
      </c>
      <c r="AQ296" s="27" t="s">
        <v>405</v>
      </c>
      <c r="AR296" s="27" t="str">
        <f>IF(OR(ISBLANK(AW296), ISBLANK(AX296)), "", Table2[[#This Row],[device_via_device]])</f>
        <v>TPLink</v>
      </c>
      <c r="AS296" s="27" t="s">
        <v>1148</v>
      </c>
      <c r="AT296" s="27" t="s">
        <v>203</v>
      </c>
      <c r="AV296" s="27" t="s">
        <v>534</v>
      </c>
      <c r="AW296" s="27" t="s">
        <v>395</v>
      </c>
      <c r="AX296" s="27" t="s">
        <v>526</v>
      </c>
      <c r="BA296" s="27" t="str">
        <f t="shared" si="36"/>
        <v>[["mac", "ac:84:c6:54:a3:a2"], ["ip", "10.0.6.80"]]</v>
      </c>
    </row>
    <row r="297" spans="1:53" ht="16" hidden="1" customHeight="1">
      <c r="A297" s="27">
        <v>2553</v>
      </c>
      <c r="B297" s="27" t="s">
        <v>26</v>
      </c>
      <c r="C297" s="27" t="s">
        <v>1163</v>
      </c>
      <c r="D297" s="27" t="s">
        <v>149</v>
      </c>
      <c r="E297" s="34" t="str">
        <f>_xlfn.CONCAT("template_", E298, "_proxy")</f>
        <v>template_lounge_sub_plug_proxy</v>
      </c>
      <c r="F297" s="27" t="str">
        <f>IF(ISBLANK(E297), "", Table2[[#This Row],[unique_id]])</f>
        <v>template_lounge_sub_plug_proxy</v>
      </c>
      <c r="G297" s="27" t="s">
        <v>1139</v>
      </c>
      <c r="H297" s="27" t="s">
        <v>713</v>
      </c>
      <c r="I297" s="27" t="s">
        <v>314</v>
      </c>
      <c r="O297" s="28" t="s">
        <v>1133</v>
      </c>
      <c r="P297" s="27" t="s">
        <v>172</v>
      </c>
      <c r="Q297" s="27" t="s">
        <v>1083</v>
      </c>
      <c r="R297" s="42" t="s">
        <v>1068</v>
      </c>
      <c r="S297" s="27" t="str">
        <f>S298</f>
        <v>Lounge Sub</v>
      </c>
      <c r="T2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8"/>
      <c r="W297" s="28"/>
      <c r="X297" s="28"/>
      <c r="Y297" s="28"/>
      <c r="AG297" s="28"/>
      <c r="AI297" s="27" t="str">
        <f t="shared" si="37"/>
        <v/>
      </c>
      <c r="AJ297" s="27" t="str">
        <f t="shared" si="35"/>
        <v/>
      </c>
      <c r="AK297" s="30"/>
      <c r="AL297" s="27"/>
      <c r="AM297" s="19"/>
      <c r="AN297" s="27"/>
      <c r="AO297" s="28"/>
      <c r="AP297" s="27" t="s">
        <v>134</v>
      </c>
      <c r="AQ297" s="30" t="s">
        <v>406</v>
      </c>
      <c r="AR297" s="27" t="s">
        <v>244</v>
      </c>
      <c r="AT297" s="27" t="s">
        <v>203</v>
      </c>
      <c r="AW297" s="27"/>
      <c r="AX297" s="27"/>
      <c r="BA297" s="27" t="str">
        <f t="shared" si="36"/>
        <v/>
      </c>
    </row>
    <row r="298" spans="1:53" ht="16" hidden="1" customHeight="1">
      <c r="A298" s="27">
        <v>2554</v>
      </c>
      <c r="B298" s="27" t="s">
        <v>26</v>
      </c>
      <c r="C298" s="27" t="s">
        <v>244</v>
      </c>
      <c r="D298" s="27" t="s">
        <v>134</v>
      </c>
      <c r="E298" s="27" t="s">
        <v>1202</v>
      </c>
      <c r="F298" s="27" t="str">
        <f>IF(ISBLANK(E298), "", Table2[[#This Row],[unique_id]])</f>
        <v>lounge_sub_plug</v>
      </c>
      <c r="G298" s="27" t="s">
        <v>1139</v>
      </c>
      <c r="H298" s="27" t="s">
        <v>713</v>
      </c>
      <c r="I298" s="27" t="s">
        <v>314</v>
      </c>
      <c r="M298" s="27" t="s">
        <v>275</v>
      </c>
      <c r="O298" s="28" t="s">
        <v>1133</v>
      </c>
      <c r="P298" s="27" t="s">
        <v>172</v>
      </c>
      <c r="Q298" s="27" t="s">
        <v>1083</v>
      </c>
      <c r="R298" s="42" t="s">
        <v>1068</v>
      </c>
      <c r="S298" s="27" t="str">
        <f>_xlfn.CONCAT( "", "",Table2[[#This Row],[friendly_name]])</f>
        <v>Lounge Sub</v>
      </c>
      <c r="T29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8"/>
      <c r="W298" s="28"/>
      <c r="X298" s="28"/>
      <c r="Y298" s="28"/>
      <c r="AE298" s="27" t="s">
        <v>1140</v>
      </c>
      <c r="AG298" s="28"/>
      <c r="AI298" s="27" t="str">
        <f t="shared" si="37"/>
        <v/>
      </c>
      <c r="AJ298" s="27" t="str">
        <f t="shared" si="35"/>
        <v/>
      </c>
      <c r="AL298" s="27"/>
      <c r="AM298" s="29"/>
      <c r="AN298" s="27" t="str">
        <f>IF(OR(ISBLANK(AW298), ISBLANK(AX298)), "", LOWER(_xlfn.CONCAT(Table2[[#This Row],[device_manufacturer]], "-",Table2[[#This Row],[device_suggested_area]], "-", Table2[[#This Row],[device_identifiers]])))</f>
        <v>tplink-lounge-sub</v>
      </c>
      <c r="AO298" s="28" t="s">
        <v>407</v>
      </c>
      <c r="AP298" s="27" t="s">
        <v>1141</v>
      </c>
      <c r="AQ298" s="30" t="s">
        <v>406</v>
      </c>
      <c r="AR298" s="27" t="str">
        <f>IF(OR(ISBLANK(AW298), ISBLANK(AX298)), "", Table2[[#This Row],[device_via_device]])</f>
        <v>TPLink</v>
      </c>
      <c r="AS298" s="27" t="s">
        <v>1148</v>
      </c>
      <c r="AT298" s="27" t="s">
        <v>203</v>
      </c>
      <c r="AV298" s="27" t="s">
        <v>534</v>
      </c>
      <c r="AW298" s="27" t="s">
        <v>385</v>
      </c>
      <c r="AX298" s="27" t="s">
        <v>516</v>
      </c>
      <c r="BA298" s="27" t="str">
        <f t="shared" si="36"/>
        <v>[["mac", "10:27:f5:31:f2:2b"], ["ip", "10.0.6.70"]]</v>
      </c>
    </row>
    <row r="299" spans="1:53" ht="16" hidden="1" customHeight="1">
      <c r="A299" s="27">
        <v>2555</v>
      </c>
      <c r="B299" s="27" t="s">
        <v>26</v>
      </c>
      <c r="C299" s="27" t="s">
        <v>1163</v>
      </c>
      <c r="D299" s="27" t="s">
        <v>149</v>
      </c>
      <c r="E299" s="34" t="str">
        <f>_xlfn.CONCAT("template_", E300, "_proxy")</f>
        <v>template_study_outlet_plug_proxy</v>
      </c>
      <c r="F299" s="27" t="str">
        <f>IF(ISBLANK(E299), "", Table2[[#This Row],[unique_id]])</f>
        <v>template_study_outlet_plug_proxy</v>
      </c>
      <c r="G299" s="27" t="s">
        <v>237</v>
      </c>
      <c r="H299" s="27" t="s">
        <v>713</v>
      </c>
      <c r="I299" s="27" t="s">
        <v>314</v>
      </c>
      <c r="O299" s="28" t="s">
        <v>1133</v>
      </c>
      <c r="P299" s="27" t="s">
        <v>172</v>
      </c>
      <c r="Q299" s="27" t="s">
        <v>1083</v>
      </c>
      <c r="R299" s="27" t="s">
        <v>713</v>
      </c>
      <c r="S299" s="27" t="str">
        <f>S300</f>
        <v>Study Outlet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I299" s="27" t="str">
        <f t="shared" si="37"/>
        <v/>
      </c>
      <c r="AJ299" s="27" t="str">
        <f t="shared" si="35"/>
        <v/>
      </c>
      <c r="AL299" s="27"/>
      <c r="AM299" s="29"/>
      <c r="AN299" s="27"/>
      <c r="AO299" s="28"/>
      <c r="AP299" s="27" t="s">
        <v>134</v>
      </c>
      <c r="AQ299" s="30" t="s">
        <v>406</v>
      </c>
      <c r="AR299" s="27" t="s">
        <v>244</v>
      </c>
      <c r="AT299" s="27" t="s">
        <v>402</v>
      </c>
      <c r="AW299" s="27"/>
      <c r="AX299" s="27"/>
      <c r="BA299" s="27" t="str">
        <f t="shared" si="36"/>
        <v/>
      </c>
    </row>
    <row r="300" spans="1:53" ht="16" hidden="1" customHeight="1">
      <c r="A300" s="27">
        <v>2556</v>
      </c>
      <c r="B300" s="27" t="s">
        <v>26</v>
      </c>
      <c r="C300" s="27" t="s">
        <v>244</v>
      </c>
      <c r="D300" s="27" t="s">
        <v>134</v>
      </c>
      <c r="E300" s="27" t="s">
        <v>1203</v>
      </c>
      <c r="F300" s="27" t="str">
        <f>IF(ISBLANK(E300), "", Table2[[#This Row],[unique_id]])</f>
        <v>study_outlet_plug</v>
      </c>
      <c r="G300" s="27" t="s">
        <v>237</v>
      </c>
      <c r="H300" s="27" t="s">
        <v>713</v>
      </c>
      <c r="I300" s="27" t="s">
        <v>314</v>
      </c>
      <c r="M300" s="27" t="s">
        <v>275</v>
      </c>
      <c r="O300" s="28" t="s">
        <v>1133</v>
      </c>
      <c r="P300" s="27" t="s">
        <v>172</v>
      </c>
      <c r="Q300" s="27" t="s">
        <v>1083</v>
      </c>
      <c r="R300" s="27" t="s">
        <v>713</v>
      </c>
      <c r="S300" s="27" t="str">
        <f>_xlfn.CONCAT( "", "",Table2[[#This Row],[friendly_name]])</f>
        <v>Study Outlet</v>
      </c>
      <c r="T30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8"/>
      <c r="W300" s="28"/>
      <c r="X300" s="28"/>
      <c r="Y300" s="28"/>
      <c r="AE300" s="27" t="s">
        <v>269</v>
      </c>
      <c r="AG300" s="28"/>
      <c r="AI300" s="27" t="str">
        <f t="shared" si="37"/>
        <v/>
      </c>
      <c r="AJ300" s="27" t="str">
        <f t="shared" si="35"/>
        <v/>
      </c>
      <c r="AL300" s="27"/>
      <c r="AM300" s="29"/>
      <c r="AN300" s="27" t="str">
        <f>IF(OR(ISBLANK(AW300), ISBLANK(AX300)), "", LOWER(_xlfn.CONCAT(Table2[[#This Row],[device_manufacturer]], "-",Table2[[#This Row],[device_suggested_area]], "-", Table2[[#This Row],[device_identifiers]])))</f>
        <v>tplink-study-outlet</v>
      </c>
      <c r="AO300" s="28" t="s">
        <v>407</v>
      </c>
      <c r="AP300" s="27" t="s">
        <v>417</v>
      </c>
      <c r="AQ300" s="30" t="s">
        <v>406</v>
      </c>
      <c r="AR300" s="27" t="str">
        <f>IF(OR(ISBLANK(AW300), ISBLANK(AX300)), "", Table2[[#This Row],[device_via_device]])</f>
        <v>TPLink</v>
      </c>
      <c r="AS300" s="27" t="s">
        <v>1148</v>
      </c>
      <c r="AT300" s="27" t="s">
        <v>402</v>
      </c>
      <c r="AV300" s="27" t="s">
        <v>534</v>
      </c>
      <c r="AW300" s="27" t="s">
        <v>397</v>
      </c>
      <c r="AX300" s="27" t="s">
        <v>528</v>
      </c>
      <c r="BA300" s="27" t="str">
        <f t="shared" si="36"/>
        <v>[["mac", "60:a4:b7:1f:72:0a"], ["ip", "10.0.6.82"]]</v>
      </c>
    </row>
    <row r="301" spans="1:53" ht="16" hidden="1" customHeight="1">
      <c r="A301" s="27">
        <v>2557</v>
      </c>
      <c r="B301" s="27" t="s">
        <v>26</v>
      </c>
      <c r="C301" s="27" t="s">
        <v>1163</v>
      </c>
      <c r="D301" s="27" t="s">
        <v>149</v>
      </c>
      <c r="E301" s="34" t="str">
        <f>_xlfn.CONCAT("template_", E302, "_proxy")</f>
        <v>template_office_outlet_plug_proxy</v>
      </c>
      <c r="F301" s="27" t="str">
        <f>IF(ISBLANK(E301), "", Table2[[#This Row],[unique_id]])</f>
        <v>template_office_outlet_plug_proxy</v>
      </c>
      <c r="G301" s="27" t="s">
        <v>236</v>
      </c>
      <c r="H301" s="27" t="s">
        <v>713</v>
      </c>
      <c r="I301" s="27" t="s">
        <v>314</v>
      </c>
      <c r="O301" s="28" t="s">
        <v>1133</v>
      </c>
      <c r="P301" s="27" t="s">
        <v>172</v>
      </c>
      <c r="Q301" s="27" t="s">
        <v>1083</v>
      </c>
      <c r="R301" s="27" t="s">
        <v>713</v>
      </c>
      <c r="S301" s="27" t="str">
        <f>S302</f>
        <v>Office Outlet</v>
      </c>
      <c r="T30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8"/>
      <c r="W301" s="28"/>
      <c r="X301" s="28"/>
      <c r="Y301" s="28"/>
      <c r="AG301" s="28"/>
      <c r="AI301" s="27" t="str">
        <f t="shared" si="37"/>
        <v/>
      </c>
      <c r="AJ301" s="27" t="str">
        <f t="shared" si="35"/>
        <v/>
      </c>
      <c r="AL301" s="27"/>
      <c r="AM301" s="29"/>
      <c r="AN301" s="27"/>
      <c r="AO301" s="28"/>
      <c r="AP301" s="27" t="s">
        <v>134</v>
      </c>
      <c r="AQ301" s="30" t="s">
        <v>406</v>
      </c>
      <c r="AR301" s="27" t="s">
        <v>244</v>
      </c>
      <c r="AT301" s="27" t="s">
        <v>222</v>
      </c>
      <c r="AW301" s="27"/>
      <c r="AX301" s="27"/>
      <c r="BA301" s="27" t="str">
        <f t="shared" si="36"/>
        <v/>
      </c>
    </row>
    <row r="302" spans="1:53" ht="16" hidden="1" customHeight="1">
      <c r="A302" s="27">
        <v>2558</v>
      </c>
      <c r="B302" s="27" t="s">
        <v>26</v>
      </c>
      <c r="C302" s="27" t="s">
        <v>244</v>
      </c>
      <c r="D302" s="27" t="s">
        <v>134</v>
      </c>
      <c r="E302" s="27" t="s">
        <v>1204</v>
      </c>
      <c r="F302" s="27" t="str">
        <f>IF(ISBLANK(E302), "", Table2[[#This Row],[unique_id]])</f>
        <v>office_outlet_plug</v>
      </c>
      <c r="G302" s="27" t="s">
        <v>236</v>
      </c>
      <c r="H302" s="27" t="s">
        <v>713</v>
      </c>
      <c r="I302" s="27" t="s">
        <v>314</v>
      </c>
      <c r="M302" s="27" t="s">
        <v>275</v>
      </c>
      <c r="O302" s="28" t="s">
        <v>1133</v>
      </c>
      <c r="P302" s="27" t="s">
        <v>172</v>
      </c>
      <c r="Q302" s="27" t="s">
        <v>1083</v>
      </c>
      <c r="R302" s="27" t="s">
        <v>713</v>
      </c>
      <c r="S302" s="27" t="str">
        <f>_xlfn.CONCAT( "", "",Table2[[#This Row],[friendly_name]])</f>
        <v>Office Outlet</v>
      </c>
      <c r="T30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8"/>
      <c r="W302" s="28"/>
      <c r="X302" s="28"/>
      <c r="Y302" s="28"/>
      <c r="AE302" s="27" t="s">
        <v>269</v>
      </c>
      <c r="AG302" s="28"/>
      <c r="AI302" s="27" t="str">
        <f t="shared" si="37"/>
        <v/>
      </c>
      <c r="AJ302" s="27" t="str">
        <f t="shared" si="35"/>
        <v/>
      </c>
      <c r="AL302" s="27"/>
      <c r="AM302" s="29"/>
      <c r="AN302" s="27" t="str">
        <f>IF(OR(ISBLANK(AW302), ISBLANK(AX302)), "", LOWER(_xlfn.CONCAT(Table2[[#This Row],[device_manufacturer]], "-",Table2[[#This Row],[device_suggested_area]], "-", Table2[[#This Row],[device_identifiers]])))</f>
        <v>tplink-office-outlet</v>
      </c>
      <c r="AO302" s="28" t="s">
        <v>407</v>
      </c>
      <c r="AP302" s="27" t="s">
        <v>417</v>
      </c>
      <c r="AQ302" s="30" t="s">
        <v>406</v>
      </c>
      <c r="AR302" s="27" t="str">
        <f>IF(OR(ISBLANK(AW302), ISBLANK(AX302)), "", Table2[[#This Row],[device_via_device]])</f>
        <v>TPLink</v>
      </c>
      <c r="AS302" s="27" t="s">
        <v>1149</v>
      </c>
      <c r="AT302" s="27" t="s">
        <v>222</v>
      </c>
      <c r="AV302" s="27" t="s">
        <v>534</v>
      </c>
      <c r="AW302" s="27" t="s">
        <v>398</v>
      </c>
      <c r="AX302" s="27" t="s">
        <v>529</v>
      </c>
      <c r="BA302" s="27" t="str">
        <f t="shared" si="36"/>
        <v>[["mac", "10:27:f5:31:ec:58"], ["ip", "10.0.6.83"]]</v>
      </c>
    </row>
    <row r="303" spans="1:53" ht="16" hidden="1" customHeight="1">
      <c r="A303" s="27">
        <v>2559</v>
      </c>
      <c r="B303" s="27" t="s">
        <v>26</v>
      </c>
      <c r="C303" s="27" t="s">
        <v>1163</v>
      </c>
      <c r="D303" s="27" t="s">
        <v>149</v>
      </c>
      <c r="E303" s="34" t="str">
        <f>_xlfn.CONCAT("template_", E304, "_proxy")</f>
        <v>template_kitchen_dish_washer_plug_proxy</v>
      </c>
      <c r="F303" s="27" t="str">
        <f>IF(ISBLANK(E303), "", Table2[[#This Row],[unique_id]])</f>
        <v>template_kitchen_dish_washer_plug_proxy</v>
      </c>
      <c r="G303" s="27" t="s">
        <v>239</v>
      </c>
      <c r="H303" s="27" t="s">
        <v>713</v>
      </c>
      <c r="I303" s="27" t="s">
        <v>314</v>
      </c>
      <c r="O303" s="28" t="s">
        <v>1133</v>
      </c>
      <c r="P303" s="27" t="s">
        <v>172</v>
      </c>
      <c r="Q303" s="27" t="s">
        <v>1084</v>
      </c>
      <c r="R303" s="27" t="s">
        <v>1094</v>
      </c>
      <c r="S303" s="27" t="str">
        <f>S304</f>
        <v>Kitchen Dish Washer</v>
      </c>
      <c r="T30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8"/>
      <c r="W303" s="28"/>
      <c r="X303" s="28"/>
      <c r="Y303" s="28"/>
      <c r="AG303" s="28"/>
      <c r="AI303" s="27" t="str">
        <f t="shared" si="37"/>
        <v/>
      </c>
      <c r="AJ303" s="27" t="str">
        <f t="shared" si="35"/>
        <v/>
      </c>
      <c r="AL303" s="27"/>
      <c r="AM303" s="29"/>
      <c r="AN303" s="27"/>
      <c r="AO303" s="28"/>
      <c r="AP303" s="27" t="s">
        <v>134</v>
      </c>
      <c r="AQ303" s="30" t="s">
        <v>406</v>
      </c>
      <c r="AR303" s="27" t="s">
        <v>244</v>
      </c>
      <c r="AT303" s="27" t="s">
        <v>215</v>
      </c>
      <c r="AW303" s="27"/>
      <c r="AX303" s="27"/>
      <c r="BA303" s="27" t="str">
        <f t="shared" si="36"/>
        <v/>
      </c>
    </row>
    <row r="304" spans="1:53" ht="16" hidden="1" customHeight="1">
      <c r="A304" s="27">
        <v>2560</v>
      </c>
      <c r="B304" s="27" t="s">
        <v>26</v>
      </c>
      <c r="C304" s="27" t="s">
        <v>244</v>
      </c>
      <c r="D304" s="27" t="s">
        <v>134</v>
      </c>
      <c r="E304" s="27" t="s">
        <v>1205</v>
      </c>
      <c r="F304" s="27" t="str">
        <f>IF(ISBLANK(E304), "", Table2[[#This Row],[unique_id]])</f>
        <v>kitchen_dish_washer_plug</v>
      </c>
      <c r="G304" s="27" t="s">
        <v>239</v>
      </c>
      <c r="H304" s="27" t="s">
        <v>713</v>
      </c>
      <c r="I304" s="27" t="s">
        <v>314</v>
      </c>
      <c r="M304" s="27" t="s">
        <v>275</v>
      </c>
      <c r="O304" s="28" t="s">
        <v>1133</v>
      </c>
      <c r="P304" s="27" t="s">
        <v>172</v>
      </c>
      <c r="Q304" s="27" t="s">
        <v>1084</v>
      </c>
      <c r="R304" s="27" t="s">
        <v>1094</v>
      </c>
      <c r="S304" s="27" t="str">
        <f>_xlfn.CONCAT( Table2[[#This Row],[device_suggested_area]], " ",Table2[[#This Row],[friendly_name]])</f>
        <v>Kitchen Dish Washer</v>
      </c>
      <c r="T30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8"/>
      <c r="W304" s="28"/>
      <c r="X304" s="28"/>
      <c r="Y304" s="28"/>
      <c r="AE304" s="27" t="s">
        <v>262</v>
      </c>
      <c r="AG304" s="28"/>
      <c r="AI304" s="27" t="str">
        <f t="shared" si="37"/>
        <v/>
      </c>
      <c r="AJ304" s="27" t="str">
        <f t="shared" si="35"/>
        <v/>
      </c>
      <c r="AL304" s="27"/>
      <c r="AM304" s="29"/>
      <c r="AN304" s="27" t="str">
        <f>IF(OR(ISBLANK(AW304), ISBLANK(AX304)), "", LOWER(_xlfn.CONCAT(Table2[[#This Row],[device_manufacturer]], "-",Table2[[#This Row],[device_suggested_area]], "-", Table2[[#This Row],[device_identifiers]])))</f>
        <v>tplink-kitchen-dish_washer</v>
      </c>
      <c r="AO304" s="28" t="s">
        <v>407</v>
      </c>
      <c r="AP304" s="27" t="s">
        <v>419</v>
      </c>
      <c r="AQ304" s="35" t="s">
        <v>406</v>
      </c>
      <c r="AR304" s="27" t="str">
        <f>IF(OR(ISBLANK(AW304), ISBLANK(AX304)), "", Table2[[#This Row],[device_via_device]])</f>
        <v>TPLink</v>
      </c>
      <c r="AS304" s="27" t="s">
        <v>1148</v>
      </c>
      <c r="AT304" s="27" t="s">
        <v>215</v>
      </c>
      <c r="AV304" s="27" t="s">
        <v>534</v>
      </c>
      <c r="AW304" s="27" t="s">
        <v>388</v>
      </c>
      <c r="AX304" s="27" t="s">
        <v>519</v>
      </c>
      <c r="BA304" s="27" t="str">
        <f t="shared" si="36"/>
        <v>[["mac", "5c:a6:e6:25:55:f7"], ["ip", "10.0.6.73"]]</v>
      </c>
    </row>
    <row r="305" spans="1:53" ht="16" hidden="1" customHeight="1">
      <c r="A305" s="27">
        <v>2561</v>
      </c>
      <c r="B305" s="27" t="s">
        <v>26</v>
      </c>
      <c r="C305" s="27" t="s">
        <v>1163</v>
      </c>
      <c r="D305" s="27" t="s">
        <v>149</v>
      </c>
      <c r="E305" s="34" t="str">
        <f>_xlfn.CONCAT("template_", E306, "_proxy")</f>
        <v>template_laundry_clothes_dryer_plug_proxy</v>
      </c>
      <c r="F305" s="27" t="str">
        <f>IF(ISBLANK(E305), "", Table2[[#This Row],[unique_id]])</f>
        <v>template_laundry_clothes_dryer_plug_proxy</v>
      </c>
      <c r="G305" s="27" t="s">
        <v>240</v>
      </c>
      <c r="H305" s="27" t="s">
        <v>713</v>
      </c>
      <c r="I305" s="27" t="s">
        <v>314</v>
      </c>
      <c r="O305" s="28" t="s">
        <v>1133</v>
      </c>
      <c r="P305" s="27" t="s">
        <v>172</v>
      </c>
      <c r="Q305" s="27" t="s">
        <v>1084</v>
      </c>
      <c r="R305" s="27" t="s">
        <v>1094</v>
      </c>
      <c r="S305" s="27" t="str">
        <f>S306</f>
        <v>Laundry Clothes Dryer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I305" s="27" t="str">
        <f t="shared" si="37"/>
        <v/>
      </c>
      <c r="AJ305" s="27" t="str">
        <f t="shared" si="35"/>
        <v/>
      </c>
      <c r="AL305" s="27"/>
      <c r="AM305" s="29"/>
      <c r="AN305" s="27"/>
      <c r="AO305" s="28"/>
      <c r="AP305" s="27" t="s">
        <v>134</v>
      </c>
      <c r="AQ305" s="30" t="s">
        <v>406</v>
      </c>
      <c r="AR305" s="27" t="s">
        <v>244</v>
      </c>
      <c r="AT305" s="27" t="s">
        <v>223</v>
      </c>
      <c r="AW305" s="27"/>
      <c r="AX305" s="27"/>
      <c r="BA305" s="27" t="str">
        <f t="shared" si="36"/>
        <v/>
      </c>
    </row>
    <row r="306" spans="1:53" ht="16" hidden="1" customHeight="1">
      <c r="A306" s="27">
        <v>2562</v>
      </c>
      <c r="B306" s="27" t="s">
        <v>26</v>
      </c>
      <c r="C306" s="27" t="s">
        <v>244</v>
      </c>
      <c r="D306" s="27" t="s">
        <v>134</v>
      </c>
      <c r="E306" s="27" t="s">
        <v>1206</v>
      </c>
      <c r="F306" s="27" t="str">
        <f>IF(ISBLANK(E306), "", Table2[[#This Row],[unique_id]])</f>
        <v>laundry_clothes_dryer_plug</v>
      </c>
      <c r="G306" s="27" t="s">
        <v>240</v>
      </c>
      <c r="H306" s="27" t="s">
        <v>713</v>
      </c>
      <c r="I306" s="27" t="s">
        <v>314</v>
      </c>
      <c r="M306" s="27" t="s">
        <v>275</v>
      </c>
      <c r="O306" s="28" t="s">
        <v>1133</v>
      </c>
      <c r="P306" s="27" t="s">
        <v>172</v>
      </c>
      <c r="Q306" s="27" t="s">
        <v>1084</v>
      </c>
      <c r="R306" s="27" t="s">
        <v>1094</v>
      </c>
      <c r="S306" s="27" t="str">
        <f>_xlfn.CONCAT( Table2[[#This Row],[device_suggested_area]], " ",Table2[[#This Row],[friendly_name]])</f>
        <v>Laundry Clothes Dryer</v>
      </c>
      <c r="T30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8"/>
      <c r="W306" s="28"/>
      <c r="X306" s="28"/>
      <c r="Y306" s="28"/>
      <c r="AE306" s="27" t="s">
        <v>263</v>
      </c>
      <c r="AG306" s="28"/>
      <c r="AI306" s="27" t="str">
        <f t="shared" si="37"/>
        <v/>
      </c>
      <c r="AJ306" s="27" t="str">
        <f t="shared" si="35"/>
        <v/>
      </c>
      <c r="AL306" s="27"/>
      <c r="AM306" s="29"/>
      <c r="AN306" s="27" t="str">
        <f>IF(OR(ISBLANK(AW306), ISBLANK(AX306)), "", LOWER(_xlfn.CONCAT(Table2[[#This Row],[device_manufacturer]], "-",Table2[[#This Row],[device_suggested_area]], "-", Table2[[#This Row],[device_identifiers]])))</f>
        <v>tplink-laundry-clothes-dryer</v>
      </c>
      <c r="AO306" s="28" t="s">
        <v>407</v>
      </c>
      <c r="AP306" s="27" t="s">
        <v>440</v>
      </c>
      <c r="AQ306" s="30" t="s">
        <v>406</v>
      </c>
      <c r="AR306" s="27" t="str">
        <f>IF(OR(ISBLANK(AW306), ISBLANK(AX306)), "", Table2[[#This Row],[device_via_device]])</f>
        <v>TPLink</v>
      </c>
      <c r="AS306" s="27" t="s">
        <v>1148</v>
      </c>
      <c r="AT306" s="27" t="s">
        <v>223</v>
      </c>
      <c r="AV306" s="27" t="s">
        <v>534</v>
      </c>
      <c r="AW306" s="27" t="s">
        <v>389</v>
      </c>
      <c r="AX306" s="27" t="s">
        <v>520</v>
      </c>
      <c r="BA306" s="27" t="str">
        <f t="shared" si="36"/>
        <v>[["mac", "5c:a6:e6:25:55:f0"], ["ip", "10.0.6.74"]]</v>
      </c>
    </row>
    <row r="307" spans="1:53" ht="16" hidden="1" customHeight="1">
      <c r="A307" s="27">
        <v>2563</v>
      </c>
      <c r="B307" s="27" t="s">
        <v>26</v>
      </c>
      <c r="C307" s="27" t="s">
        <v>1163</v>
      </c>
      <c r="D307" s="27" t="s">
        <v>149</v>
      </c>
      <c r="E307" s="34" t="str">
        <f>_xlfn.CONCAT("template_", E308, "_proxy")</f>
        <v>template_laundry_washing_machine_plug_proxy</v>
      </c>
      <c r="F307" s="27" t="str">
        <f>IF(ISBLANK(E307), "", Table2[[#This Row],[unique_id]])</f>
        <v>template_laundry_washing_machine_plug_proxy</v>
      </c>
      <c r="G307" s="27" t="s">
        <v>238</v>
      </c>
      <c r="H307" s="27" t="s">
        <v>713</v>
      </c>
      <c r="I307" s="27" t="s">
        <v>314</v>
      </c>
      <c r="O307" s="28" t="s">
        <v>1133</v>
      </c>
      <c r="P307" s="27" t="s">
        <v>172</v>
      </c>
      <c r="Q307" s="27" t="s">
        <v>1084</v>
      </c>
      <c r="R307" s="27" t="s">
        <v>1094</v>
      </c>
      <c r="S307" s="27" t="str">
        <f>S308</f>
        <v>Laundry Washing Machine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L307" s="27"/>
      <c r="AM307" s="29"/>
      <c r="AN307" s="27"/>
      <c r="AO307" s="28"/>
      <c r="AP307" s="27" t="s">
        <v>134</v>
      </c>
      <c r="AQ307" s="30" t="s">
        <v>406</v>
      </c>
      <c r="AR307" s="27" t="s">
        <v>244</v>
      </c>
      <c r="AT307" s="27" t="s">
        <v>223</v>
      </c>
      <c r="AW307" s="27"/>
      <c r="AX307" s="27"/>
    </row>
    <row r="308" spans="1:53" ht="16" hidden="1" customHeight="1">
      <c r="A308" s="27">
        <v>2564</v>
      </c>
      <c r="B308" s="27" t="s">
        <v>26</v>
      </c>
      <c r="C308" s="27" t="s">
        <v>244</v>
      </c>
      <c r="D308" s="27" t="s">
        <v>134</v>
      </c>
      <c r="E308" s="27" t="s">
        <v>1207</v>
      </c>
      <c r="F308" s="27" t="str">
        <f>IF(ISBLANK(E308), "", Table2[[#This Row],[unique_id]])</f>
        <v>laundry_washing_machine_plug</v>
      </c>
      <c r="G308" s="27" t="s">
        <v>238</v>
      </c>
      <c r="H308" s="27" t="s">
        <v>713</v>
      </c>
      <c r="I308" s="27" t="s">
        <v>314</v>
      </c>
      <c r="M308" s="27" t="s">
        <v>275</v>
      </c>
      <c r="O308" s="28" t="s">
        <v>1133</v>
      </c>
      <c r="P308" s="27" t="s">
        <v>172</v>
      </c>
      <c r="Q308" s="27" t="s">
        <v>1084</v>
      </c>
      <c r="R308" s="27" t="s">
        <v>1094</v>
      </c>
      <c r="S308" s="27" t="str">
        <f>_xlfn.CONCAT( Table2[[#This Row],[device_suggested_area]], " ",Table2[[#This Row],[friendly_name]])</f>
        <v>Laundry Washing Machine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8"/>
      <c r="W308" s="28"/>
      <c r="X308" s="28"/>
      <c r="Y308" s="28"/>
      <c r="AE308" s="27" t="s">
        <v>264</v>
      </c>
      <c r="AG308" s="28"/>
      <c r="AI308" s="27" t="str">
        <f t="shared" ref="AI308:AI337" si="38">IF(ISBLANK(AH308),  "", _xlfn.CONCAT("haas/entity/sensor/", LOWER(C308), "/", E308, "/config"))</f>
        <v/>
      </c>
      <c r="AJ308" s="27" t="str">
        <f t="shared" ref="AJ308:AJ371" si="39">IF(ISBLANK(AH308),  "", _xlfn.CONCAT(LOWER(C308), "/", E308))</f>
        <v/>
      </c>
      <c r="AL308" s="27"/>
      <c r="AM308" s="29"/>
      <c r="AN308" s="27" t="str">
        <f>IF(OR(ISBLANK(AW308), ISBLANK(AX308)), "", LOWER(_xlfn.CONCAT(Table2[[#This Row],[device_manufacturer]], "-",Table2[[#This Row],[device_suggested_area]], "-", Table2[[#This Row],[device_identifiers]])))</f>
        <v>tplink-laundry-washing-machine</v>
      </c>
      <c r="AO308" s="28" t="s">
        <v>407</v>
      </c>
      <c r="AP308" s="27" t="s">
        <v>441</v>
      </c>
      <c r="AQ308" s="30" t="s">
        <v>406</v>
      </c>
      <c r="AR308" s="27" t="str">
        <f>IF(OR(ISBLANK(AW308), ISBLANK(AX308)), "", Table2[[#This Row],[device_via_device]])</f>
        <v>TPLink</v>
      </c>
      <c r="AS308" s="27" t="s">
        <v>1148</v>
      </c>
      <c r="AT308" s="27" t="s">
        <v>223</v>
      </c>
      <c r="AV308" s="27" t="s">
        <v>534</v>
      </c>
      <c r="AW308" s="27" t="s">
        <v>390</v>
      </c>
      <c r="AX308" s="27" t="s">
        <v>521</v>
      </c>
      <c r="BA308" s="27" t="str">
        <f t="shared" ref="BA308:BA318" si="40">IF(AND(ISBLANK(AW308), ISBLANK(AX308)), "", _xlfn.CONCAT("[", IF(ISBLANK(AW308), "", _xlfn.CONCAT("[""mac"", """, AW308, """]")), IF(ISBLANK(AX308), "", _xlfn.CONCAT(", [""ip"", """, AX308, """]")), "]"))</f>
        <v>[["mac", "5c:a6:e6:25:5a:a3"], ["ip", "10.0.6.75"]]</v>
      </c>
    </row>
    <row r="309" spans="1:53" ht="16" hidden="1" customHeight="1">
      <c r="A309" s="27">
        <v>2565</v>
      </c>
      <c r="B309" s="27" t="s">
        <v>26</v>
      </c>
      <c r="C309" s="27" t="s">
        <v>1163</v>
      </c>
      <c r="D309" s="27" t="s">
        <v>149</v>
      </c>
      <c r="E309" s="34" t="str">
        <f>_xlfn.CONCAT("template_", E310, "_proxy")</f>
        <v>template_kitchen_coffee_machine_plug_proxy</v>
      </c>
      <c r="F309" s="27" t="str">
        <f>IF(ISBLANK(E309), "", Table2[[#This Row],[unique_id]])</f>
        <v>template_kitchen_coffee_machine_plug_proxy</v>
      </c>
      <c r="G309" s="27" t="s">
        <v>135</v>
      </c>
      <c r="H309" s="27" t="s">
        <v>713</v>
      </c>
      <c r="I309" s="27" t="s">
        <v>314</v>
      </c>
      <c r="O309" s="28" t="s">
        <v>1133</v>
      </c>
      <c r="P309" s="27" t="s">
        <v>172</v>
      </c>
      <c r="Q309" s="27" t="s">
        <v>1084</v>
      </c>
      <c r="R309" s="27" t="s">
        <v>1094</v>
      </c>
      <c r="S309" s="27" t="str">
        <f>S310</f>
        <v>Kitchen Coffee Machine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I309" s="27" t="str">
        <f t="shared" si="38"/>
        <v/>
      </c>
      <c r="AJ309" s="27" t="str">
        <f t="shared" si="39"/>
        <v/>
      </c>
      <c r="AL309" s="27"/>
      <c r="AM309" s="29"/>
      <c r="AN309" s="27"/>
      <c r="AO309" s="28"/>
      <c r="AP309" s="27" t="s">
        <v>134</v>
      </c>
      <c r="AQ309" s="30" t="s">
        <v>406</v>
      </c>
      <c r="AR309" s="27" t="s">
        <v>244</v>
      </c>
      <c r="AT309" s="27" t="s">
        <v>215</v>
      </c>
      <c r="AW309" s="27"/>
      <c r="AX309" s="27"/>
      <c r="BA309" s="27" t="str">
        <f t="shared" si="40"/>
        <v/>
      </c>
    </row>
    <row r="310" spans="1:53" ht="16" hidden="1" customHeight="1">
      <c r="A310" s="27">
        <v>2566</v>
      </c>
      <c r="B310" s="27" t="s">
        <v>26</v>
      </c>
      <c r="C310" s="27" t="s">
        <v>244</v>
      </c>
      <c r="D310" s="27" t="s">
        <v>134</v>
      </c>
      <c r="E310" s="27" t="s">
        <v>1208</v>
      </c>
      <c r="F310" s="27" t="str">
        <f>IF(ISBLANK(E310), "", Table2[[#This Row],[unique_id]])</f>
        <v>kitchen_coffee_machine_plug</v>
      </c>
      <c r="G310" s="27" t="s">
        <v>135</v>
      </c>
      <c r="H310" s="27" t="s">
        <v>713</v>
      </c>
      <c r="I310" s="27" t="s">
        <v>314</v>
      </c>
      <c r="M310" s="27" t="s">
        <v>275</v>
      </c>
      <c r="O310" s="28" t="s">
        <v>1133</v>
      </c>
      <c r="P310" s="27" t="s">
        <v>172</v>
      </c>
      <c r="Q310" s="27" t="s">
        <v>1084</v>
      </c>
      <c r="R310" s="27" t="s">
        <v>1094</v>
      </c>
      <c r="S310" s="27" t="str">
        <f>_xlfn.CONCAT( Table2[[#This Row],[device_suggested_area]], " ",Table2[[#This Row],[friendly_name]])</f>
        <v>Kitchen Coffee Machine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8"/>
      <c r="W310" s="28"/>
      <c r="X310" s="28"/>
      <c r="Y310" s="28"/>
      <c r="AE310" s="27" t="s">
        <v>265</v>
      </c>
      <c r="AG310" s="28"/>
      <c r="AI310" s="27" t="str">
        <f t="shared" si="38"/>
        <v/>
      </c>
      <c r="AJ310" s="27" t="str">
        <f t="shared" si="39"/>
        <v/>
      </c>
      <c r="AL310" s="27"/>
      <c r="AM310" s="29"/>
      <c r="AN310" s="27" t="str">
        <f>IF(OR(ISBLANK(AW310), ISBLANK(AX310)), "", LOWER(_xlfn.CONCAT(Table2[[#This Row],[device_manufacturer]], "-",Table2[[#This Row],[device_suggested_area]], "-", Table2[[#This Row],[device_identifiers]])))</f>
        <v>tplink-kitchen-coffee-machine</v>
      </c>
      <c r="AO310" s="28" t="s">
        <v>407</v>
      </c>
      <c r="AP310" s="27" t="s">
        <v>442</v>
      </c>
      <c r="AQ310" s="27" t="s">
        <v>406</v>
      </c>
      <c r="AR310" s="27" t="str">
        <f>IF(OR(ISBLANK(AW310), ISBLANK(AX310)), "", Table2[[#This Row],[device_via_device]])</f>
        <v>TPLink</v>
      </c>
      <c r="AS310" s="27" t="s">
        <v>1148</v>
      </c>
      <c r="AT310" s="27" t="s">
        <v>215</v>
      </c>
      <c r="AV310" s="27" t="s">
        <v>534</v>
      </c>
      <c r="AW310" s="27" t="s">
        <v>391</v>
      </c>
      <c r="AX310" s="27" t="s">
        <v>522</v>
      </c>
      <c r="BA310" s="27" t="str">
        <f t="shared" si="40"/>
        <v>[["mac", "60:a4:b7:1f:71:0a"], ["ip", "10.0.6.76"]]</v>
      </c>
    </row>
    <row r="311" spans="1:53" ht="16" hidden="1" customHeight="1">
      <c r="A311" s="27">
        <v>2567</v>
      </c>
      <c r="B311" s="27" t="s">
        <v>26</v>
      </c>
      <c r="C311" s="27" t="s">
        <v>1163</v>
      </c>
      <c r="D311" s="27" t="s">
        <v>149</v>
      </c>
      <c r="E311" s="34" t="str">
        <f>_xlfn.CONCAT("template_", E312, "_proxy")</f>
        <v>template_kitchen_fridge_plug_proxy</v>
      </c>
      <c r="F311" s="27" t="str">
        <f>IF(ISBLANK(E311), "", Table2[[#This Row],[unique_id]])</f>
        <v>template_kitchen_fridge_plug_proxy</v>
      </c>
      <c r="G311" s="27" t="s">
        <v>234</v>
      </c>
      <c r="H311" s="27" t="s">
        <v>713</v>
      </c>
      <c r="I311" s="27" t="s">
        <v>314</v>
      </c>
      <c r="O311" s="28" t="s">
        <v>1133</v>
      </c>
      <c r="P311" s="27" t="s">
        <v>172</v>
      </c>
      <c r="Q311" s="27" t="s">
        <v>1083</v>
      </c>
      <c r="R311" s="27" t="s">
        <v>1095</v>
      </c>
      <c r="S311" s="27" t="str">
        <f>S312</f>
        <v>Kitchen Fridge</v>
      </c>
      <c r="T31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8"/>
      <c r="W311" s="28"/>
      <c r="X311" s="28"/>
      <c r="Y311" s="28"/>
      <c r="AG311" s="28"/>
      <c r="AI311" s="27" t="str">
        <f t="shared" si="38"/>
        <v/>
      </c>
      <c r="AJ311" s="27" t="str">
        <f t="shared" si="39"/>
        <v/>
      </c>
      <c r="AL311" s="27"/>
      <c r="AM311" s="29"/>
      <c r="AN311" s="27"/>
      <c r="AO311" s="28"/>
      <c r="AP311" s="27" t="s">
        <v>134</v>
      </c>
      <c r="AQ311" s="27" t="s">
        <v>405</v>
      </c>
      <c r="AR311" s="27" t="s">
        <v>244</v>
      </c>
      <c r="AT311" s="27" t="s">
        <v>215</v>
      </c>
      <c r="AW311" s="27"/>
      <c r="AX311" s="27"/>
      <c r="BA311" s="27" t="str">
        <f t="shared" si="40"/>
        <v/>
      </c>
    </row>
    <row r="312" spans="1:53" ht="16" hidden="1" customHeight="1">
      <c r="A312" s="27">
        <v>2568</v>
      </c>
      <c r="B312" s="27" t="s">
        <v>26</v>
      </c>
      <c r="C312" s="27" t="s">
        <v>244</v>
      </c>
      <c r="D312" s="27" t="s">
        <v>134</v>
      </c>
      <c r="E312" s="27" t="s">
        <v>1209</v>
      </c>
      <c r="F312" s="27" t="str">
        <f>IF(ISBLANK(E312), "", Table2[[#This Row],[unique_id]])</f>
        <v>kitchen_fridge_plug</v>
      </c>
      <c r="G312" s="27" t="s">
        <v>234</v>
      </c>
      <c r="H312" s="27" t="s">
        <v>713</v>
      </c>
      <c r="I312" s="27" t="s">
        <v>314</v>
      </c>
      <c r="M312" s="27" t="s">
        <v>275</v>
      </c>
      <c r="O312" s="28" t="s">
        <v>1133</v>
      </c>
      <c r="P312" s="27" t="s">
        <v>172</v>
      </c>
      <c r="Q312" s="27" t="s">
        <v>1083</v>
      </c>
      <c r="R312" s="27" t="s">
        <v>1095</v>
      </c>
      <c r="S312" s="27" t="str">
        <f>Table2[[#This Row],[friendly_name]]</f>
        <v>Kitchen Fridge</v>
      </c>
      <c r="T31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8"/>
      <c r="W312" s="28"/>
      <c r="X312" s="28"/>
      <c r="Y312" s="28"/>
      <c r="AE312" s="27" t="s">
        <v>266</v>
      </c>
      <c r="AG312" s="28"/>
      <c r="AI312" s="27" t="str">
        <f t="shared" si="38"/>
        <v/>
      </c>
      <c r="AJ312" s="27" t="str">
        <f t="shared" si="39"/>
        <v/>
      </c>
      <c r="AL312" s="27"/>
      <c r="AM312" s="29"/>
      <c r="AN312" s="27" t="str">
        <f>IF(OR(ISBLANK(AW312), ISBLANK(AX312)), "", LOWER(_xlfn.CONCAT(Table2[[#This Row],[device_manufacturer]], "-",Table2[[#This Row],[device_suggested_area]], "-", Table2[[#This Row],[device_identifiers]])))</f>
        <v>tplink-kitchen-fridge</v>
      </c>
      <c r="AO312" s="28" t="s">
        <v>408</v>
      </c>
      <c r="AP312" s="27" t="s">
        <v>412</v>
      </c>
      <c r="AQ312" s="27" t="s">
        <v>405</v>
      </c>
      <c r="AR312" s="27" t="str">
        <f>IF(OR(ISBLANK(AW312), ISBLANK(AX312)), "", Table2[[#This Row],[device_via_device]])</f>
        <v>TPLink</v>
      </c>
      <c r="AS312" s="27" t="s">
        <v>1148</v>
      </c>
      <c r="AT312" s="27" t="s">
        <v>215</v>
      </c>
      <c r="AV312" s="27" t="s">
        <v>534</v>
      </c>
      <c r="AW312" s="27" t="s">
        <v>392</v>
      </c>
      <c r="AX312" s="27" t="s">
        <v>523</v>
      </c>
      <c r="BA312" s="27" t="str">
        <f t="shared" si="40"/>
        <v>[["mac", "ac:84:c6:54:96:50"], ["ip", "10.0.6.77"]]</v>
      </c>
    </row>
    <row r="313" spans="1:53" ht="16" hidden="1" customHeight="1">
      <c r="A313" s="27">
        <v>2569</v>
      </c>
      <c r="B313" s="27" t="s">
        <v>26</v>
      </c>
      <c r="C313" s="27" t="s">
        <v>1163</v>
      </c>
      <c r="D313" s="27" t="s">
        <v>149</v>
      </c>
      <c r="E313" s="34" t="str">
        <f>_xlfn.CONCAT("template_", E314, "_proxy")</f>
        <v>template_deck_freezer_plug_proxy</v>
      </c>
      <c r="F313" s="27" t="str">
        <f>IF(ISBLANK(E313), "", Table2[[#This Row],[unique_id]])</f>
        <v>template_deck_freezer_plug_proxy</v>
      </c>
      <c r="G313" s="27" t="s">
        <v>235</v>
      </c>
      <c r="H313" s="27" t="s">
        <v>713</v>
      </c>
      <c r="I313" s="27" t="s">
        <v>314</v>
      </c>
      <c r="O313" s="28" t="s">
        <v>1133</v>
      </c>
      <c r="P313" s="27" t="s">
        <v>172</v>
      </c>
      <c r="Q313" s="27" t="s">
        <v>1083</v>
      </c>
      <c r="R313" s="27" t="s">
        <v>1095</v>
      </c>
      <c r="S313" s="27" t="str">
        <f>S314</f>
        <v>Deck Freezer</v>
      </c>
      <c r="T31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8"/>
      <c r="W313" s="28"/>
      <c r="X313" s="28"/>
      <c r="Y313" s="28"/>
      <c r="AG313" s="28"/>
      <c r="AI313" s="27" t="str">
        <f t="shared" si="38"/>
        <v/>
      </c>
      <c r="AJ313" s="27" t="str">
        <f t="shared" si="39"/>
        <v/>
      </c>
      <c r="AL313" s="27"/>
      <c r="AM313" s="29"/>
      <c r="AN313" s="27"/>
      <c r="AO313" s="28"/>
      <c r="AP313" s="27" t="s">
        <v>134</v>
      </c>
      <c r="AQ313" s="27" t="s">
        <v>405</v>
      </c>
      <c r="AR313" s="27" t="s">
        <v>244</v>
      </c>
      <c r="AT313" s="27" t="s">
        <v>403</v>
      </c>
      <c r="AW313" s="27"/>
      <c r="AX313" s="32"/>
      <c r="BA313" s="27" t="str">
        <f t="shared" si="40"/>
        <v/>
      </c>
    </row>
    <row r="314" spans="1:53" ht="16" hidden="1" customHeight="1">
      <c r="A314" s="27">
        <v>2570</v>
      </c>
      <c r="B314" s="27" t="s">
        <v>26</v>
      </c>
      <c r="C314" s="27" t="s">
        <v>244</v>
      </c>
      <c r="D314" s="27" t="s">
        <v>134</v>
      </c>
      <c r="E314" s="27" t="s">
        <v>1210</v>
      </c>
      <c r="F314" s="27" t="str">
        <f>IF(ISBLANK(E314), "", Table2[[#This Row],[unique_id]])</f>
        <v>deck_freezer_plug</v>
      </c>
      <c r="G314" s="27" t="s">
        <v>235</v>
      </c>
      <c r="H314" s="27" t="s">
        <v>713</v>
      </c>
      <c r="I314" s="27" t="s">
        <v>314</v>
      </c>
      <c r="M314" s="27" t="s">
        <v>275</v>
      </c>
      <c r="O314" s="28" t="s">
        <v>1133</v>
      </c>
      <c r="P314" s="27" t="s">
        <v>172</v>
      </c>
      <c r="Q314" s="27" t="s">
        <v>1083</v>
      </c>
      <c r="R314" s="27" t="s">
        <v>1095</v>
      </c>
      <c r="S314" s="27" t="str">
        <f>Table2[[#This Row],[friendly_name]]</f>
        <v>Deck Freezer</v>
      </c>
      <c r="T31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8"/>
      <c r="W314" s="28"/>
      <c r="X314" s="28"/>
      <c r="Y314" s="28"/>
      <c r="AE314" s="27" t="s">
        <v>267</v>
      </c>
      <c r="AG314" s="28"/>
      <c r="AI314" s="27" t="str">
        <f t="shared" si="38"/>
        <v/>
      </c>
      <c r="AJ314" s="27" t="str">
        <f t="shared" si="39"/>
        <v/>
      </c>
      <c r="AL314" s="27"/>
      <c r="AM314" s="29"/>
      <c r="AN314" s="27" t="str">
        <f>IF(OR(ISBLANK(AW314), ISBLANK(AX314)), "", LOWER(_xlfn.CONCAT(Table2[[#This Row],[device_manufacturer]], "-",Table2[[#This Row],[device_suggested_area]], "-", Table2[[#This Row],[device_identifiers]])))</f>
        <v>tplink-deck-freezer</v>
      </c>
      <c r="AO314" s="28" t="s">
        <v>408</v>
      </c>
      <c r="AP314" s="27" t="s">
        <v>413</v>
      </c>
      <c r="AQ314" s="27" t="s">
        <v>405</v>
      </c>
      <c r="AR314" s="27" t="str">
        <f>IF(OR(ISBLANK(AW314), ISBLANK(AX314)), "", Table2[[#This Row],[device_via_device]])</f>
        <v>TPLink</v>
      </c>
      <c r="AS314" s="27" t="s">
        <v>1148</v>
      </c>
      <c r="AT314" s="27" t="s">
        <v>403</v>
      </c>
      <c r="AV314" s="27" t="s">
        <v>534</v>
      </c>
      <c r="AW314" s="27" t="s">
        <v>393</v>
      </c>
      <c r="AX314" s="27" t="s">
        <v>524</v>
      </c>
      <c r="BA314" s="27" t="str">
        <f t="shared" si="40"/>
        <v>[["mac", "ac:84:c6:54:9e:cf"], ["ip", "10.0.6.78"]]</v>
      </c>
    </row>
    <row r="315" spans="1:53" ht="16" hidden="1" customHeight="1">
      <c r="A315" s="27">
        <v>2571</v>
      </c>
      <c r="B315" s="27" t="s">
        <v>26</v>
      </c>
      <c r="C315" s="27" t="s">
        <v>1163</v>
      </c>
      <c r="D315" s="27" t="s">
        <v>149</v>
      </c>
      <c r="E315" s="34" t="str">
        <f>_xlfn.CONCAT("template_", E316, "_proxy")</f>
        <v>template_study_battery_charger_plug_proxy</v>
      </c>
      <c r="F315" s="27" t="str">
        <f>IF(ISBLANK(E315), "", Table2[[#This Row],[unique_id]])</f>
        <v>template_study_battery_charger_plug_proxy</v>
      </c>
      <c r="G315" s="27" t="s">
        <v>242</v>
      </c>
      <c r="H315" s="27" t="s">
        <v>713</v>
      </c>
      <c r="I315" s="27" t="s">
        <v>314</v>
      </c>
      <c r="O315" s="28" t="s">
        <v>1133</v>
      </c>
      <c r="P315" s="27" t="s">
        <v>172</v>
      </c>
      <c r="Q315" s="27" t="s">
        <v>1083</v>
      </c>
      <c r="R315" s="27" t="s">
        <v>713</v>
      </c>
      <c r="S315" s="27" t="str">
        <f>S316</f>
        <v>Study Battery Charger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I315" s="27" t="str">
        <f t="shared" si="38"/>
        <v/>
      </c>
      <c r="AJ315" s="27" t="str">
        <f t="shared" si="39"/>
        <v/>
      </c>
      <c r="AL315" s="27"/>
      <c r="AM315" s="29"/>
      <c r="AN315" s="27"/>
      <c r="AO315" s="28"/>
      <c r="AP315" s="27" t="s">
        <v>134</v>
      </c>
      <c r="AQ315" s="30" t="s">
        <v>406</v>
      </c>
      <c r="AR315" s="27" t="s">
        <v>244</v>
      </c>
      <c r="AT315" s="27" t="s">
        <v>402</v>
      </c>
      <c r="AW315" s="27"/>
      <c r="AX315" s="32"/>
      <c r="BA315" s="27" t="str">
        <f t="shared" si="40"/>
        <v/>
      </c>
    </row>
    <row r="316" spans="1:53" ht="16" hidden="1" customHeight="1">
      <c r="A316" s="27">
        <v>2572</v>
      </c>
      <c r="B316" s="27" t="s">
        <v>26</v>
      </c>
      <c r="C316" s="27" t="s">
        <v>244</v>
      </c>
      <c r="D316" s="27" t="s">
        <v>134</v>
      </c>
      <c r="E316" s="27" t="s">
        <v>1211</v>
      </c>
      <c r="F316" s="27" t="str">
        <f>IF(ISBLANK(E316), "", Table2[[#This Row],[unique_id]])</f>
        <v>study_battery_charger_plug</v>
      </c>
      <c r="G316" s="27" t="s">
        <v>242</v>
      </c>
      <c r="H316" s="27" t="s">
        <v>713</v>
      </c>
      <c r="I316" s="27" t="s">
        <v>314</v>
      </c>
      <c r="M316" s="27" t="s">
        <v>275</v>
      </c>
      <c r="O316" s="28" t="s">
        <v>1133</v>
      </c>
      <c r="P316" s="27" t="s">
        <v>172</v>
      </c>
      <c r="Q316" s="27" t="s">
        <v>1083</v>
      </c>
      <c r="R316" s="27" t="s">
        <v>713</v>
      </c>
      <c r="S316" s="27" t="str">
        <f>_xlfn.CONCAT( Table2[[#This Row],[device_suggested_area]], " ",Table2[[#This Row],[friendly_name]])</f>
        <v>Study Battery Charger</v>
      </c>
      <c r="T31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8"/>
      <c r="W316" s="28"/>
      <c r="X316" s="28"/>
      <c r="Y316" s="28"/>
      <c r="AE316" s="27" t="s">
        <v>273</v>
      </c>
      <c r="AG316" s="28"/>
      <c r="AI316" s="27" t="str">
        <f t="shared" si="38"/>
        <v/>
      </c>
      <c r="AJ316" s="27" t="str">
        <f t="shared" si="39"/>
        <v/>
      </c>
      <c r="AL316" s="27"/>
      <c r="AM316" s="29"/>
      <c r="AN316" s="27" t="str">
        <f>IF(OR(ISBLANK(AW316), ISBLANK(AX316)), "", LOWER(_xlfn.CONCAT(Table2[[#This Row],[device_manufacturer]], "-",Table2[[#This Row],[device_suggested_area]], "-", Table2[[#This Row],[device_identifiers]])))</f>
        <v>tplink-study-battery-charger</v>
      </c>
      <c r="AO316" s="28" t="s">
        <v>407</v>
      </c>
      <c r="AP316" s="27" t="s">
        <v>438</v>
      </c>
      <c r="AQ316" s="30" t="s">
        <v>406</v>
      </c>
      <c r="AR316" s="27" t="str">
        <f>IF(OR(ISBLANK(AW316), ISBLANK(AX316)), "", Table2[[#This Row],[device_via_device]])</f>
        <v>TPLink</v>
      </c>
      <c r="AS316" s="27" t="s">
        <v>1148</v>
      </c>
      <c r="AT316" s="27" t="s">
        <v>402</v>
      </c>
      <c r="AV316" s="27" t="s">
        <v>534</v>
      </c>
      <c r="AW316" s="27" t="s">
        <v>386</v>
      </c>
      <c r="AX316" s="27" t="s">
        <v>517</v>
      </c>
      <c r="BA316" s="27" t="str">
        <f t="shared" si="40"/>
        <v>[["mac", "5c:a6:e6:25:64:e9"], ["ip", "10.0.6.71"]]</v>
      </c>
    </row>
    <row r="317" spans="1:53" ht="16" hidden="1" customHeight="1">
      <c r="A317" s="27">
        <v>2573</v>
      </c>
      <c r="B317" s="27" t="s">
        <v>26</v>
      </c>
      <c r="C317" s="27" t="s">
        <v>1163</v>
      </c>
      <c r="D317" s="27" t="s">
        <v>149</v>
      </c>
      <c r="E317" s="34" t="str">
        <f>_xlfn.CONCAT("template_", E318, "_proxy")</f>
        <v>template_laundry_vacuum_charger_plug_proxy</v>
      </c>
      <c r="F317" s="27" t="str">
        <f>IF(ISBLANK(E317), "", Table2[[#This Row],[unique_id]])</f>
        <v>template_laundry_vacuum_charger_plug_proxy</v>
      </c>
      <c r="G317" s="27" t="s">
        <v>241</v>
      </c>
      <c r="H317" s="27" t="s">
        <v>713</v>
      </c>
      <c r="I317" s="27" t="s">
        <v>314</v>
      </c>
      <c r="O317" s="28" t="s">
        <v>1133</v>
      </c>
      <c r="P317" s="27" t="s">
        <v>172</v>
      </c>
      <c r="Q317" s="27" t="s">
        <v>1083</v>
      </c>
      <c r="R317" s="27" t="s">
        <v>713</v>
      </c>
      <c r="S317" s="27" t="str">
        <f>S318</f>
        <v>Laundry Vacuum Charger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I317" s="27" t="str">
        <f t="shared" si="38"/>
        <v/>
      </c>
      <c r="AJ317" s="27" t="str">
        <f t="shared" si="39"/>
        <v/>
      </c>
      <c r="AL317" s="27"/>
      <c r="AM317" s="29"/>
      <c r="AN317" s="27"/>
      <c r="AO317" s="28"/>
      <c r="AP317" s="27" t="s">
        <v>134</v>
      </c>
      <c r="AQ317" s="30" t="s">
        <v>406</v>
      </c>
      <c r="AR317" s="27" t="s">
        <v>244</v>
      </c>
      <c r="AT317" s="27" t="s">
        <v>223</v>
      </c>
      <c r="AW317" s="27"/>
      <c r="AX317" s="27"/>
      <c r="BA317" s="27" t="str">
        <f t="shared" si="40"/>
        <v/>
      </c>
    </row>
    <row r="318" spans="1:53" ht="16" hidden="1" customHeight="1">
      <c r="A318" s="27">
        <v>2574</v>
      </c>
      <c r="B318" s="27" t="s">
        <v>26</v>
      </c>
      <c r="C318" s="27" t="s">
        <v>244</v>
      </c>
      <c r="D318" s="27" t="s">
        <v>134</v>
      </c>
      <c r="E318" s="27" t="s">
        <v>1212</v>
      </c>
      <c r="F318" s="27" t="str">
        <f>IF(ISBLANK(E318), "", Table2[[#This Row],[unique_id]])</f>
        <v>laundry_vacuum_charger_plug</v>
      </c>
      <c r="G318" s="27" t="s">
        <v>241</v>
      </c>
      <c r="H318" s="27" t="s">
        <v>713</v>
      </c>
      <c r="I318" s="27" t="s">
        <v>314</v>
      </c>
      <c r="M318" s="27" t="s">
        <v>275</v>
      </c>
      <c r="O318" s="28" t="s">
        <v>1133</v>
      </c>
      <c r="P318" s="27" t="s">
        <v>172</v>
      </c>
      <c r="Q318" s="27" t="s">
        <v>1083</v>
      </c>
      <c r="R318" s="27" t="s">
        <v>713</v>
      </c>
      <c r="S318" s="27" t="str">
        <f>_xlfn.CONCAT( Table2[[#This Row],[device_suggested_area]], " ",Table2[[#This Row],[friendly_name]])</f>
        <v>Laundry Vacuum Charger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8"/>
      <c r="W318" s="28"/>
      <c r="X318" s="28"/>
      <c r="Y318" s="28"/>
      <c r="AE318" s="27" t="s">
        <v>273</v>
      </c>
      <c r="AG318" s="28"/>
      <c r="AI318" s="27" t="str">
        <f t="shared" si="38"/>
        <v/>
      </c>
      <c r="AJ318" s="27" t="str">
        <f t="shared" si="39"/>
        <v/>
      </c>
      <c r="AL318" s="27"/>
      <c r="AM318" s="29"/>
      <c r="AN318" s="27" t="str">
        <f>IF(OR(ISBLANK(AW318), ISBLANK(AX318)), "", LOWER(_xlfn.CONCAT(Table2[[#This Row],[device_manufacturer]], "-",Table2[[#This Row],[device_suggested_area]], "-", Table2[[#This Row],[device_identifiers]])))</f>
        <v>tplink-laundry-vacuum-charger</v>
      </c>
      <c r="AO318" s="28" t="s">
        <v>407</v>
      </c>
      <c r="AP318" s="27" t="s">
        <v>439</v>
      </c>
      <c r="AQ318" s="30" t="s">
        <v>406</v>
      </c>
      <c r="AR318" s="27" t="str">
        <f>IF(OR(ISBLANK(AW318), ISBLANK(AX318)), "", Table2[[#This Row],[device_via_device]])</f>
        <v>TPLink</v>
      </c>
      <c r="AS318" s="27" t="s">
        <v>1149</v>
      </c>
      <c r="AT318" s="27" t="s">
        <v>223</v>
      </c>
      <c r="AV318" s="27" t="s">
        <v>534</v>
      </c>
      <c r="AW318" s="27" t="s">
        <v>387</v>
      </c>
      <c r="AX318" s="27" t="s">
        <v>518</v>
      </c>
      <c r="BA318" s="27" t="str">
        <f t="shared" si="40"/>
        <v>[["mac", "5c:a6:e6:25:57:fd"], ["ip", "10.0.6.72"]]</v>
      </c>
    </row>
    <row r="319" spans="1:53" ht="16" hidden="1" customHeight="1">
      <c r="A319" s="27">
        <v>2575</v>
      </c>
      <c r="B319" s="27" t="s">
        <v>26</v>
      </c>
      <c r="C319" s="27" t="s">
        <v>1163</v>
      </c>
      <c r="D319" s="27" t="s">
        <v>149</v>
      </c>
      <c r="E319" s="34" t="str">
        <f>_xlfn.CONCAT("template_", E320, "_proxy")</f>
        <v>template_ada_tablet_outlet_plug_proxy</v>
      </c>
      <c r="F319" s="27" t="str">
        <f>IF(ISBLANK(E319), "", Table2[[#This Row],[unique_id]])</f>
        <v>template_ada_tablet_outlet_plug_proxy</v>
      </c>
      <c r="G319" s="27" t="s">
        <v>1179</v>
      </c>
      <c r="H319" s="27" t="s">
        <v>713</v>
      </c>
      <c r="I319" s="27" t="s">
        <v>314</v>
      </c>
      <c r="O319" s="28" t="s">
        <v>1133</v>
      </c>
      <c r="P319" s="27" t="s">
        <v>172</v>
      </c>
      <c r="Q319" s="27" t="s">
        <v>1083</v>
      </c>
      <c r="R319" s="42" t="s">
        <v>1068</v>
      </c>
      <c r="S319" s="27" t="str">
        <f>_xlfn.CONCAT( "", "",Table2[[#This Row],[friendly_name]])</f>
        <v>Ada Tablet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I319" s="27" t="str">
        <f t="shared" si="38"/>
        <v/>
      </c>
      <c r="AJ319" s="27" t="str">
        <f t="shared" si="39"/>
        <v/>
      </c>
      <c r="AK319" s="30"/>
      <c r="AL319" s="27"/>
      <c r="AM319" s="19"/>
      <c r="AN319" s="27"/>
      <c r="AO319" s="28"/>
      <c r="AP319" s="27" t="s">
        <v>134</v>
      </c>
      <c r="AQ319" s="30" t="s">
        <v>406</v>
      </c>
      <c r="AR319" s="27" t="s">
        <v>244</v>
      </c>
      <c r="AT319" s="27" t="s">
        <v>203</v>
      </c>
      <c r="AW319" s="27"/>
      <c r="AX319" s="27"/>
    </row>
    <row r="320" spans="1:53" ht="16" hidden="1" customHeight="1">
      <c r="A320" s="27">
        <v>2576</v>
      </c>
      <c r="B320" s="27" t="s">
        <v>26</v>
      </c>
      <c r="C320" s="27" t="s">
        <v>244</v>
      </c>
      <c r="D320" s="27" t="s">
        <v>134</v>
      </c>
      <c r="E320" s="27" t="s">
        <v>1213</v>
      </c>
      <c r="F320" s="27" t="str">
        <f>IF(ISBLANK(E320), "", Table2[[#This Row],[unique_id]])</f>
        <v>ada_tablet_outlet_plug</v>
      </c>
      <c r="G320" s="27" t="s">
        <v>1179</v>
      </c>
      <c r="H320" s="27" t="s">
        <v>713</v>
      </c>
      <c r="I320" s="27" t="s">
        <v>314</v>
      </c>
      <c r="M320" s="27" t="s">
        <v>275</v>
      </c>
      <c r="O320" s="28" t="s">
        <v>1133</v>
      </c>
      <c r="P320" s="27" t="s">
        <v>172</v>
      </c>
      <c r="Q320" s="27" t="s">
        <v>1083</v>
      </c>
      <c r="R320" s="42" t="s">
        <v>1068</v>
      </c>
      <c r="S320" s="27" t="str">
        <f>_xlfn.CONCAT( "", "",Table2[[#This Row],[friendly_name]])</f>
        <v>Ada Tablet</v>
      </c>
      <c r="T32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8"/>
      <c r="W320" s="28"/>
      <c r="X320" s="28"/>
      <c r="Y320" s="28"/>
      <c r="AE320" s="27" t="s">
        <v>1181</v>
      </c>
      <c r="AG320" s="28"/>
      <c r="AI320" s="27" t="str">
        <f t="shared" si="38"/>
        <v/>
      </c>
      <c r="AJ320" s="27" t="str">
        <f t="shared" si="39"/>
        <v/>
      </c>
      <c r="AK320" s="30"/>
      <c r="AL320" s="27"/>
      <c r="AM320" s="19"/>
      <c r="AN320" s="27" t="str">
        <f>IF(OR(ISBLANK(AW320), ISBLANK(AX320)), "", LOWER(_xlfn.CONCAT(Table2[[#This Row],[device_manufacturer]], "-",Table2[[#This Row],[device_suggested_area]], "-", Table2[[#This Row],[device_identifiers]])))</f>
        <v>tplink-lounge-ada-tablet</v>
      </c>
      <c r="AO320" s="28" t="s">
        <v>407</v>
      </c>
      <c r="AP320" s="27" t="s">
        <v>1180</v>
      </c>
      <c r="AQ320" s="30" t="s">
        <v>406</v>
      </c>
      <c r="AR320" s="27" t="str">
        <f>IF(OR(ISBLANK(AW320), ISBLANK(AX320)), "", Table2[[#This Row],[device_via_device]])</f>
        <v>TPLink</v>
      </c>
      <c r="AS320" s="27" t="s">
        <v>1148</v>
      </c>
      <c r="AT320" s="27" t="s">
        <v>203</v>
      </c>
      <c r="AV320" s="27" t="s">
        <v>534</v>
      </c>
      <c r="AW320" s="27" t="s">
        <v>1150</v>
      </c>
      <c r="AX320" s="27" t="s">
        <v>810</v>
      </c>
      <c r="BA320" s="27" t="str">
        <f t="shared" ref="BA320:BA351" si="41">IF(AND(ISBLANK(AW320), ISBLANK(AX320)), "", _xlfn.CONCAT("[", IF(ISBLANK(AW320), "", _xlfn.CONCAT("[""mac"", """, AW320, """]")), IF(ISBLANK(AX320), "", _xlfn.CONCAT(", [""ip"", """, AX320, """]")), "]"))</f>
        <v>[["mac", "5c:a6:e6:25:59:03"], ["ip", "10.0.6.90"]]</v>
      </c>
    </row>
    <row r="321" spans="1:53" ht="16" hidden="1" customHeight="1">
      <c r="A321" s="27">
        <v>2577</v>
      </c>
      <c r="B321" s="27" t="s">
        <v>26</v>
      </c>
      <c r="C321" s="27" t="s">
        <v>1163</v>
      </c>
      <c r="D321" s="27" t="s">
        <v>149</v>
      </c>
      <c r="E321" s="34" t="str">
        <f>_xlfn.CONCAT("template_", E322, "_proxy")</f>
        <v>template_server_flo_outlet_plug_proxy</v>
      </c>
      <c r="F321" s="27" t="str">
        <f>IF(ISBLANK(E321), "", Table2[[#This Row],[unique_id]])</f>
        <v>template_server_flo_outlet_plug_proxy</v>
      </c>
      <c r="G321" s="27" t="s">
        <v>1160</v>
      </c>
      <c r="H321" s="27" t="s">
        <v>713</v>
      </c>
      <c r="I321" s="27" t="s">
        <v>314</v>
      </c>
      <c r="O321" s="28" t="s">
        <v>1133</v>
      </c>
      <c r="R321" s="27" t="s">
        <v>1154</v>
      </c>
      <c r="S321" s="27" t="str">
        <f>_xlfn.CONCAT( "", "",Table2[[#This Row],[friendly_name]])</f>
        <v>Server Flo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I321" s="27" t="str">
        <f t="shared" si="38"/>
        <v/>
      </c>
      <c r="AJ321" s="27" t="str">
        <f t="shared" si="39"/>
        <v/>
      </c>
      <c r="AK321" s="30"/>
      <c r="AL321" s="27"/>
      <c r="AM321" s="19"/>
      <c r="AN321" s="27"/>
      <c r="AO321" s="28"/>
      <c r="AP321" s="27" t="s">
        <v>134</v>
      </c>
      <c r="AQ321" s="30" t="s">
        <v>406</v>
      </c>
      <c r="AR321" s="27" t="s">
        <v>244</v>
      </c>
      <c r="AT321" s="27" t="s">
        <v>28</v>
      </c>
      <c r="AW321" s="27"/>
      <c r="AX321" s="27"/>
      <c r="BA321" s="27" t="str">
        <f t="shared" si="41"/>
        <v/>
      </c>
    </row>
    <row r="322" spans="1:53" ht="16" hidden="1" customHeight="1">
      <c r="A322" s="27">
        <v>2578</v>
      </c>
      <c r="B322" s="27" t="s">
        <v>26</v>
      </c>
      <c r="C322" s="27" t="s">
        <v>244</v>
      </c>
      <c r="D322" s="27" t="s">
        <v>134</v>
      </c>
      <c r="E322" s="27" t="s">
        <v>1214</v>
      </c>
      <c r="F322" s="27" t="str">
        <f>IF(ISBLANK(E322), "", Table2[[#This Row],[unique_id]])</f>
        <v>server_flo_outlet_plug</v>
      </c>
      <c r="G322" s="27" t="s">
        <v>1160</v>
      </c>
      <c r="H322" s="27" t="s">
        <v>713</v>
      </c>
      <c r="I322" s="27" t="s">
        <v>314</v>
      </c>
      <c r="M322" s="27" t="s">
        <v>275</v>
      </c>
      <c r="O322" s="28" t="s">
        <v>1133</v>
      </c>
      <c r="R322" s="27" t="s">
        <v>1154</v>
      </c>
      <c r="S322" s="27" t="str">
        <f>_xlfn.CONCAT( "", "",Table2[[#This Row],[friendly_name]])</f>
        <v>Server Flo</v>
      </c>
      <c r="T32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8"/>
      <c r="W322" s="28"/>
      <c r="X322" s="28"/>
      <c r="Y322" s="28"/>
      <c r="AE322" s="27" t="s">
        <v>270</v>
      </c>
      <c r="AG322" s="28"/>
      <c r="AI322" s="27" t="str">
        <f t="shared" si="38"/>
        <v/>
      </c>
      <c r="AJ322" s="27" t="str">
        <f t="shared" si="39"/>
        <v/>
      </c>
      <c r="AK322" s="30"/>
      <c r="AL322" s="27"/>
      <c r="AM322" s="19"/>
      <c r="AN322" s="27" t="str">
        <f>IF(OR(ISBLANK(AW322), ISBLANK(AX322)), "", LOWER(_xlfn.CONCAT(Table2[[#This Row],[device_manufacturer]], "-",Table2[[#This Row],[device_suggested_area]], "-", Table2[[#This Row],[device_identifiers]])))</f>
        <v>tplink-rack-macbook-flo</v>
      </c>
      <c r="AO322" s="28" t="s">
        <v>407</v>
      </c>
      <c r="AP322" s="27" t="s">
        <v>444</v>
      </c>
      <c r="AQ322" s="30" t="s">
        <v>406</v>
      </c>
      <c r="AR322" s="27" t="str">
        <f>IF(OR(ISBLANK(AW322), ISBLANK(AX322)), "", Table2[[#This Row],[device_via_device]])</f>
        <v>TPLink</v>
      </c>
      <c r="AS322" s="27" t="s">
        <v>1149</v>
      </c>
      <c r="AT322" s="27" t="s">
        <v>28</v>
      </c>
      <c r="AV322" s="27" t="s">
        <v>534</v>
      </c>
      <c r="AW322" s="27" t="s">
        <v>1157</v>
      </c>
      <c r="AX322" s="27" t="s">
        <v>1151</v>
      </c>
      <c r="BA322" s="27" t="str">
        <f t="shared" si="41"/>
        <v>[["mac", "5c:a6:e6:25:56:a7"], ["ip", "10.0.6.91"]]</v>
      </c>
    </row>
    <row r="323" spans="1:53" ht="16" hidden="1" customHeight="1">
      <c r="A323" s="27">
        <v>2579</v>
      </c>
      <c r="B323" s="27" t="s">
        <v>26</v>
      </c>
      <c r="C323" s="27" t="s">
        <v>1163</v>
      </c>
      <c r="D323" s="27" t="s">
        <v>149</v>
      </c>
      <c r="E323" s="34" t="str">
        <f>_xlfn.CONCAT("template_", E324, "_proxy")</f>
        <v>template_server_meg_outlet_plug_proxy</v>
      </c>
      <c r="F323" s="27" t="str">
        <f>IF(ISBLANK(E323), "", Table2[[#This Row],[unique_id]])</f>
        <v>template_server_meg_outlet_plug_proxy</v>
      </c>
      <c r="G323" s="35" t="s">
        <v>1159</v>
      </c>
      <c r="H323" s="27" t="s">
        <v>713</v>
      </c>
      <c r="I323" s="27" t="s">
        <v>314</v>
      </c>
      <c r="O323" s="28" t="s">
        <v>1133</v>
      </c>
      <c r="R323" s="27" t="s">
        <v>1154</v>
      </c>
      <c r="S323" s="27" t="str">
        <f>_xlfn.CONCAT( "", "",Table2[[#This Row],[friendly_name]])</f>
        <v>Server Meg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I323" s="27" t="str">
        <f t="shared" si="38"/>
        <v/>
      </c>
      <c r="AJ323" s="27" t="str">
        <f t="shared" si="39"/>
        <v/>
      </c>
      <c r="AK323" s="30"/>
      <c r="AL323" s="27"/>
      <c r="AM323" s="19"/>
      <c r="AN323" s="27"/>
      <c r="AO323" s="28"/>
      <c r="AP323" s="27" t="s">
        <v>134</v>
      </c>
      <c r="AQ323" s="30" t="s">
        <v>406</v>
      </c>
      <c r="AR323" s="27" t="s">
        <v>244</v>
      </c>
      <c r="AT323" s="27" t="s">
        <v>28</v>
      </c>
      <c r="AW323" s="27"/>
      <c r="AX323" s="27"/>
      <c r="BA323" s="27" t="str">
        <f t="shared" si="41"/>
        <v/>
      </c>
    </row>
    <row r="324" spans="1:53" ht="16" hidden="1" customHeight="1">
      <c r="A324" s="27">
        <v>2580</v>
      </c>
      <c r="B324" s="27" t="s">
        <v>26</v>
      </c>
      <c r="C324" s="27" t="s">
        <v>244</v>
      </c>
      <c r="D324" s="27" t="s">
        <v>134</v>
      </c>
      <c r="E324" s="27" t="s">
        <v>1215</v>
      </c>
      <c r="F324" s="27" t="str">
        <f>IF(ISBLANK(E324), "", Table2[[#This Row],[unique_id]])</f>
        <v>server_meg_outlet_plug</v>
      </c>
      <c r="G324" s="35" t="s">
        <v>1159</v>
      </c>
      <c r="H324" s="27" t="s">
        <v>713</v>
      </c>
      <c r="I324" s="27" t="s">
        <v>314</v>
      </c>
      <c r="M324" s="27" t="s">
        <v>275</v>
      </c>
      <c r="O324" s="28" t="s">
        <v>1133</v>
      </c>
      <c r="R324" s="27" t="s">
        <v>1154</v>
      </c>
      <c r="S324" s="27" t="str">
        <f>_xlfn.CONCAT( "", "",Table2[[#This Row],[friendly_name]])</f>
        <v>Server Meg</v>
      </c>
      <c r="T32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8"/>
      <c r="W324" s="28"/>
      <c r="X324" s="28"/>
      <c r="Y324" s="28"/>
      <c r="AE324" s="27" t="s">
        <v>270</v>
      </c>
      <c r="AG324" s="28"/>
      <c r="AI324" s="27" t="str">
        <f t="shared" si="38"/>
        <v/>
      </c>
      <c r="AJ324" s="27" t="str">
        <f t="shared" si="39"/>
        <v/>
      </c>
      <c r="AK324" s="30"/>
      <c r="AL324" s="27"/>
      <c r="AM324" s="19"/>
      <c r="AN324" s="27" t="str">
        <f>IF(OR(ISBLANK(AW324), ISBLANK(AX324)), "", LOWER(_xlfn.CONCAT(Table2[[#This Row],[device_manufacturer]], "-",Table2[[#This Row],[device_suggested_area]], "-", Table2[[#This Row],[device_identifiers]])))</f>
        <v>tplink-rack-macmini-meg</v>
      </c>
      <c r="AO324" s="28" t="s">
        <v>407</v>
      </c>
      <c r="AP324" s="27" t="s">
        <v>800</v>
      </c>
      <c r="AQ324" s="30" t="s">
        <v>406</v>
      </c>
      <c r="AR324" s="27" t="str">
        <f>IF(OR(ISBLANK(AW324), ISBLANK(AX324)), "", Table2[[#This Row],[device_via_device]])</f>
        <v>TPLink</v>
      </c>
      <c r="AS324" s="27" t="s">
        <v>1149</v>
      </c>
      <c r="AT324" s="27" t="s">
        <v>28</v>
      </c>
      <c r="AV324" s="27" t="s">
        <v>534</v>
      </c>
      <c r="AW324" s="27" t="s">
        <v>1156</v>
      </c>
      <c r="AX324" s="27" t="s">
        <v>1152</v>
      </c>
      <c r="BA324" s="27" t="str">
        <f t="shared" si="41"/>
        <v>[["mac", "5c:a6:e6:25:59:c0"], ["ip", "10.0.6.92"]]</v>
      </c>
    </row>
    <row r="325" spans="1:53" ht="16" hidden="1" customHeight="1">
      <c r="A325" s="27">
        <v>2581</v>
      </c>
      <c r="B325" s="27" t="s">
        <v>26</v>
      </c>
      <c r="C325" s="27" t="s">
        <v>1163</v>
      </c>
      <c r="D325" s="27" t="s">
        <v>149</v>
      </c>
      <c r="E325" s="34" t="str">
        <f>_xlfn.CONCAT("template_", E326, "_proxy")</f>
        <v>template_rack_outlet_plug_proxy</v>
      </c>
      <c r="F325" s="27" t="str">
        <f>IF(ISBLANK(E325), "", Table2[[#This Row],[unique_id]])</f>
        <v>template_rack_outlet_plug_proxy</v>
      </c>
      <c r="G325" s="27" t="s">
        <v>233</v>
      </c>
      <c r="H325" s="27" t="s">
        <v>713</v>
      </c>
      <c r="I325" s="27" t="s">
        <v>314</v>
      </c>
      <c r="O325" s="28" t="s">
        <v>1133</v>
      </c>
      <c r="P325" s="27" t="s">
        <v>172</v>
      </c>
      <c r="Q325" s="27" t="s">
        <v>1083</v>
      </c>
      <c r="R325" s="27" t="s">
        <v>1085</v>
      </c>
      <c r="S325" s="27" t="str">
        <f>S326</f>
        <v>Server Rack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8"/>
      <c r="W325" s="28"/>
      <c r="X325" s="28"/>
      <c r="Y325" s="28"/>
      <c r="AG325" s="28"/>
      <c r="AI325" s="27" t="str">
        <f t="shared" si="38"/>
        <v/>
      </c>
      <c r="AJ325" s="27" t="str">
        <f t="shared" si="39"/>
        <v/>
      </c>
      <c r="AL325" s="27"/>
      <c r="AM325" s="29"/>
      <c r="AN325" s="27"/>
      <c r="AO325" s="28"/>
      <c r="AP325" s="27" t="s">
        <v>134</v>
      </c>
      <c r="AQ325" s="27" t="s">
        <v>405</v>
      </c>
      <c r="AR325" s="27" t="s">
        <v>244</v>
      </c>
      <c r="AT325" s="27" t="s">
        <v>28</v>
      </c>
      <c r="AW325" s="27"/>
      <c r="AX325" s="27"/>
      <c r="BA325" s="27" t="str">
        <f t="shared" si="41"/>
        <v/>
      </c>
    </row>
    <row r="326" spans="1:53" ht="16" hidden="1" customHeight="1">
      <c r="A326" s="27">
        <v>2582</v>
      </c>
      <c r="B326" s="27" t="s">
        <v>26</v>
      </c>
      <c r="C326" s="27" t="s">
        <v>244</v>
      </c>
      <c r="D326" s="27" t="s">
        <v>134</v>
      </c>
      <c r="E326" s="27" t="s">
        <v>1216</v>
      </c>
      <c r="F326" s="27" t="str">
        <f>IF(ISBLANK(E326), "", Table2[[#This Row],[unique_id]])</f>
        <v>rack_outlet_plug</v>
      </c>
      <c r="G326" s="27" t="s">
        <v>233</v>
      </c>
      <c r="H326" s="27" t="s">
        <v>713</v>
      </c>
      <c r="I326" s="27" t="s">
        <v>314</v>
      </c>
      <c r="M326" s="27" t="s">
        <v>275</v>
      </c>
      <c r="O326" s="28" t="s">
        <v>1133</v>
      </c>
      <c r="P326" s="27" t="s">
        <v>172</v>
      </c>
      <c r="Q326" s="27" t="s">
        <v>1083</v>
      </c>
      <c r="R326" s="27" t="s">
        <v>1085</v>
      </c>
      <c r="S326" s="27" t="str">
        <f>_xlfn.CONCAT( "", "",Table2[[#This Row],[friendly_name]])</f>
        <v>Server Rack</v>
      </c>
      <c r="T32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6" s="28"/>
      <c r="W326" s="28"/>
      <c r="X326" s="28"/>
      <c r="Y326" s="28"/>
      <c r="AE326" s="27" t="s">
        <v>270</v>
      </c>
      <c r="AG326" s="28"/>
      <c r="AI326" s="27" t="str">
        <f t="shared" si="38"/>
        <v/>
      </c>
      <c r="AJ326" s="27" t="str">
        <f t="shared" si="39"/>
        <v/>
      </c>
      <c r="AL326" s="27"/>
      <c r="AM326" s="29"/>
      <c r="AN326" s="27" t="str">
        <f>IF(OR(ISBLANK(AW326), ISBLANK(AX326)), "", LOWER(_xlfn.CONCAT(Table2[[#This Row],[device_manufacturer]], "-",Table2[[#This Row],[device_suggested_area]], "-", Table2[[#This Row],[device_identifiers]])))</f>
        <v>tplink-rack-outlet</v>
      </c>
      <c r="AO326" s="28" t="s">
        <v>408</v>
      </c>
      <c r="AP326" s="27" t="s">
        <v>417</v>
      </c>
      <c r="AQ326" s="27" t="s">
        <v>405</v>
      </c>
      <c r="AR326" s="27" t="str">
        <f>IF(OR(ISBLANK(AW326), ISBLANK(AX326)), "", Table2[[#This Row],[device_via_device]])</f>
        <v>TPLink</v>
      </c>
      <c r="AS326" s="27" t="s">
        <v>1148</v>
      </c>
      <c r="AT326" s="27" t="s">
        <v>28</v>
      </c>
      <c r="AV326" s="27" t="s">
        <v>534</v>
      </c>
      <c r="AW326" s="27" t="s">
        <v>401</v>
      </c>
      <c r="AX326" s="27" t="s">
        <v>532</v>
      </c>
      <c r="BA326" s="27" t="str">
        <f t="shared" si="41"/>
        <v>[["mac", "ac:84:c6:54:95:8b"], ["ip", "10.0.6.86"]]</v>
      </c>
    </row>
    <row r="327" spans="1:53" ht="16" hidden="1" customHeight="1">
      <c r="A327" s="27">
        <v>2583</v>
      </c>
      <c r="B327" s="27" t="s">
        <v>26</v>
      </c>
      <c r="C327" s="27" t="s">
        <v>1163</v>
      </c>
      <c r="D327" s="27" t="s">
        <v>149</v>
      </c>
      <c r="E327" s="34" t="str">
        <f>_xlfn.CONCAT("template_", E328, "_proxy")</f>
        <v>template_roof_network_switch_plug_proxy</v>
      </c>
      <c r="F327" s="27" t="str">
        <f>IF(ISBLANK(E327), "", Table2[[#This Row],[unique_id]])</f>
        <v>template_roof_network_switch_plug_proxy</v>
      </c>
      <c r="G327" s="27" t="s">
        <v>230</v>
      </c>
      <c r="H327" s="27" t="s">
        <v>713</v>
      </c>
      <c r="I327" s="27" t="s">
        <v>314</v>
      </c>
      <c r="O327" s="28" t="s">
        <v>1133</v>
      </c>
      <c r="P327" s="27" t="s">
        <v>172</v>
      </c>
      <c r="Q327" s="27" t="s">
        <v>1083</v>
      </c>
      <c r="R327" s="27" t="s">
        <v>1085</v>
      </c>
      <c r="S327" s="27" t="str">
        <f>S328</f>
        <v>Network Switch</v>
      </c>
      <c r="T32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28"/>
      <c r="W327" s="28"/>
      <c r="X327" s="28"/>
      <c r="Y327" s="28"/>
      <c r="AG327" s="28"/>
      <c r="AI327" s="27" t="str">
        <f t="shared" si="38"/>
        <v/>
      </c>
      <c r="AJ327" s="27" t="str">
        <f t="shared" si="39"/>
        <v/>
      </c>
      <c r="AL327" s="27"/>
      <c r="AM327" s="29"/>
      <c r="AN327" s="27"/>
      <c r="AO327" s="28"/>
      <c r="AP327" s="27" t="s">
        <v>134</v>
      </c>
      <c r="AQ327" s="27" t="s">
        <v>405</v>
      </c>
      <c r="AR327" s="27" t="s">
        <v>244</v>
      </c>
      <c r="AT327" s="27" t="s">
        <v>38</v>
      </c>
      <c r="AW327" s="27"/>
      <c r="AX327" s="27"/>
      <c r="BA327" s="27" t="str">
        <f t="shared" si="41"/>
        <v/>
      </c>
    </row>
    <row r="328" spans="1:53" ht="16" hidden="1" customHeight="1">
      <c r="A328" s="27">
        <v>2584</v>
      </c>
      <c r="B328" s="27" t="s">
        <v>26</v>
      </c>
      <c r="C328" s="27" t="s">
        <v>244</v>
      </c>
      <c r="D328" s="27" t="s">
        <v>134</v>
      </c>
      <c r="E328" s="27" t="s">
        <v>1217</v>
      </c>
      <c r="F328" s="27" t="str">
        <f>IF(ISBLANK(E328), "", Table2[[#This Row],[unique_id]])</f>
        <v>roof_network_switch_plug</v>
      </c>
      <c r="G328" s="27" t="s">
        <v>230</v>
      </c>
      <c r="H328" s="27" t="s">
        <v>713</v>
      </c>
      <c r="I328" s="27" t="s">
        <v>314</v>
      </c>
      <c r="M328" s="27" t="s">
        <v>275</v>
      </c>
      <c r="O328" s="28" t="s">
        <v>1133</v>
      </c>
      <c r="P328" s="27" t="s">
        <v>172</v>
      </c>
      <c r="Q328" s="27" t="s">
        <v>1083</v>
      </c>
      <c r="R328" s="27" t="s">
        <v>1085</v>
      </c>
      <c r="S328" s="27" t="str">
        <f>_xlfn.CONCAT( "", "",Table2[[#This Row],[friendly_name]])</f>
        <v>Network Switch</v>
      </c>
      <c r="T32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8" s="28"/>
      <c r="W328" s="28"/>
      <c r="X328" s="28"/>
      <c r="Y328" s="28"/>
      <c r="AE328" s="27" t="s">
        <v>271</v>
      </c>
      <c r="AG328" s="28"/>
      <c r="AI328" s="27" t="str">
        <f t="shared" si="38"/>
        <v/>
      </c>
      <c r="AJ328" s="27" t="str">
        <f t="shared" si="39"/>
        <v/>
      </c>
      <c r="AL328" s="27"/>
      <c r="AM328" s="29"/>
      <c r="AN328" s="27" t="str">
        <f>IF(OR(ISBLANK(AW328), ISBLANK(AX328)), "", LOWER(_xlfn.CONCAT(Table2[[#This Row],[device_manufacturer]], "-",Table2[[#This Row],[device_suggested_area]], "-", Table2[[#This Row],[device_identifiers]])))</f>
        <v>tplink-roof-network-switch</v>
      </c>
      <c r="AO328" s="28" t="s">
        <v>408</v>
      </c>
      <c r="AP328" s="27" t="s">
        <v>543</v>
      </c>
      <c r="AQ328" s="27" t="s">
        <v>405</v>
      </c>
      <c r="AR328" s="27" t="str">
        <f>IF(OR(ISBLANK(AW328), ISBLANK(AX328)), "", Table2[[#This Row],[device_via_device]])</f>
        <v>TPLink</v>
      </c>
      <c r="AS328" s="27" t="s">
        <v>1148</v>
      </c>
      <c r="AT328" s="27" t="s">
        <v>38</v>
      </c>
      <c r="AV328" s="27" t="s">
        <v>534</v>
      </c>
      <c r="AW328" s="27" t="s">
        <v>399</v>
      </c>
      <c r="AX328" s="27" t="s">
        <v>530</v>
      </c>
      <c r="BA328" s="27" t="str">
        <f t="shared" si="41"/>
        <v>[["mac", "ac:84:c6:0d:20:9e"], ["ip", "10.0.6.84"]]</v>
      </c>
    </row>
    <row r="329" spans="1:53" ht="16" hidden="1" customHeight="1">
      <c r="A329" s="27">
        <v>2585</v>
      </c>
      <c r="B329" s="27" t="s">
        <v>26</v>
      </c>
      <c r="C329" s="27" t="s">
        <v>1163</v>
      </c>
      <c r="D329" s="27" t="s">
        <v>149</v>
      </c>
      <c r="E329" s="34" t="str">
        <f>_xlfn.CONCAT("template_", E330, "_proxy")</f>
        <v>template_rack_internet_modem_plug_proxy</v>
      </c>
      <c r="F329" s="27" t="str">
        <f>IF(ISBLANK(E329), "", Table2[[#This Row],[unique_id]])</f>
        <v>template_rack_internet_modem_plug_proxy</v>
      </c>
      <c r="G329" s="27" t="s">
        <v>232</v>
      </c>
      <c r="H329" s="27" t="s">
        <v>713</v>
      </c>
      <c r="I329" s="27" t="s">
        <v>314</v>
      </c>
      <c r="O329" s="28" t="s">
        <v>1133</v>
      </c>
      <c r="R329" s="27" t="s">
        <v>1155</v>
      </c>
      <c r="S329" s="27" t="str">
        <f>_xlfn.CONCAT( "", "",Table2[[#This Row],[friendly_name]])</f>
        <v>Internet Modem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I329" s="27" t="str">
        <f t="shared" si="38"/>
        <v/>
      </c>
      <c r="AJ329" s="27" t="str">
        <f t="shared" si="39"/>
        <v/>
      </c>
      <c r="AL329" s="27"/>
      <c r="AM329" s="29"/>
      <c r="AN329" s="27"/>
      <c r="AO329" s="28"/>
      <c r="AP329" s="27" t="s">
        <v>134</v>
      </c>
      <c r="AQ329" s="30" t="s">
        <v>406</v>
      </c>
      <c r="AR329" s="27" t="s">
        <v>244</v>
      </c>
      <c r="AT329" s="27" t="s">
        <v>28</v>
      </c>
      <c r="AW329" s="27"/>
      <c r="AX329" s="27"/>
      <c r="BA329" s="27" t="str">
        <f t="shared" si="41"/>
        <v/>
      </c>
    </row>
    <row r="330" spans="1:53" ht="16" hidden="1" customHeight="1">
      <c r="A330" s="27">
        <v>2586</v>
      </c>
      <c r="B330" s="27" t="s">
        <v>26</v>
      </c>
      <c r="C330" s="27" t="s">
        <v>244</v>
      </c>
      <c r="D330" s="27" t="s">
        <v>134</v>
      </c>
      <c r="E330" s="27" t="s">
        <v>1218</v>
      </c>
      <c r="F330" s="27" t="str">
        <f>IF(ISBLANK(E330), "", Table2[[#This Row],[unique_id]])</f>
        <v>rack_internet_modem_plug</v>
      </c>
      <c r="G330" s="27" t="s">
        <v>232</v>
      </c>
      <c r="H330" s="27" t="s">
        <v>713</v>
      </c>
      <c r="I330" s="27" t="s">
        <v>314</v>
      </c>
      <c r="M330" s="27" t="s">
        <v>275</v>
      </c>
      <c r="O330" s="28" t="s">
        <v>1133</v>
      </c>
      <c r="R330" s="27" t="s">
        <v>1155</v>
      </c>
      <c r="S330" s="27" t="str">
        <f>_xlfn.CONCAT( "", "",Table2[[#This Row],[friendly_name]])</f>
        <v>Internet Modem</v>
      </c>
      <c r="T33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0" s="28"/>
      <c r="W330" s="28"/>
      <c r="X330" s="28"/>
      <c r="Y330" s="28"/>
      <c r="AE330" s="27" t="s">
        <v>272</v>
      </c>
      <c r="AG330" s="28"/>
      <c r="AI330" s="27" t="str">
        <f t="shared" si="38"/>
        <v/>
      </c>
      <c r="AJ330" s="27" t="str">
        <f t="shared" si="39"/>
        <v/>
      </c>
      <c r="AL330" s="27"/>
      <c r="AM330" s="29"/>
      <c r="AN330" s="27" t="str">
        <f>IF(OR(ISBLANK(AW330), ISBLANK(AX330)), "", LOWER(_xlfn.CONCAT(Table2[[#This Row],[device_manufacturer]], "-",Table2[[#This Row],[device_suggested_area]], "-", Table2[[#This Row],[device_identifiers]])))</f>
        <v>tplink-rack-modem</v>
      </c>
      <c r="AO330" s="28" t="s">
        <v>407</v>
      </c>
      <c r="AP330" s="27" t="s">
        <v>418</v>
      </c>
      <c r="AQ330" s="30" t="s">
        <v>406</v>
      </c>
      <c r="AR330" s="27" t="str">
        <f>IF(OR(ISBLANK(AW330), ISBLANK(AX330)), "", Table2[[#This Row],[device_via_device]])</f>
        <v>TPLink</v>
      </c>
      <c r="AS330" s="27" t="s">
        <v>1148</v>
      </c>
      <c r="AT330" s="27" t="s">
        <v>28</v>
      </c>
      <c r="AV330" s="27" t="s">
        <v>534</v>
      </c>
      <c r="AW330" s="27" t="s">
        <v>400</v>
      </c>
      <c r="AX330" s="27" t="s">
        <v>531</v>
      </c>
      <c r="BA330" s="27" t="str">
        <f t="shared" si="41"/>
        <v>[["mac", "10:27:f5:31:f6:7e"], ["ip", "10.0.6.85"]]</v>
      </c>
    </row>
    <row r="331" spans="1:53" ht="16" hidden="1" customHeight="1">
      <c r="A331" s="27">
        <v>2587</v>
      </c>
      <c r="B331" s="27" t="s">
        <v>26</v>
      </c>
      <c r="C331" s="27" t="s">
        <v>443</v>
      </c>
      <c r="D331" s="27" t="s">
        <v>134</v>
      </c>
      <c r="E331" s="30" t="s">
        <v>881</v>
      </c>
      <c r="F331" s="27" t="str">
        <f>IF(ISBLANK(E331), "", Table2[[#This Row],[unique_id]])</f>
        <v>deck_fans_outlet</v>
      </c>
      <c r="G331" s="27" t="s">
        <v>884</v>
      </c>
      <c r="H331" s="27" t="s">
        <v>713</v>
      </c>
      <c r="I331" s="27" t="s">
        <v>314</v>
      </c>
      <c r="M331" s="27" t="s">
        <v>275</v>
      </c>
      <c r="O331" s="28" t="s">
        <v>1133</v>
      </c>
      <c r="P331" s="27" t="s">
        <v>172</v>
      </c>
      <c r="Q331" s="27" t="s">
        <v>1083</v>
      </c>
      <c r="R331" s="27" t="s">
        <v>1085</v>
      </c>
      <c r="S331" s="27" t="s">
        <v>1177</v>
      </c>
      <c r="T331" s="34" t="s">
        <v>1176</v>
      </c>
      <c r="V331" s="28"/>
      <c r="W331" s="28" t="s">
        <v>666</v>
      </c>
      <c r="X331" s="28"/>
      <c r="Y331" s="38" t="s">
        <v>1080</v>
      </c>
      <c r="AE331" s="27" t="s">
        <v>269</v>
      </c>
      <c r="AG331" s="28"/>
      <c r="AI331" s="27" t="str">
        <f t="shared" si="38"/>
        <v/>
      </c>
      <c r="AJ331" s="27" t="str">
        <f t="shared" si="39"/>
        <v/>
      </c>
      <c r="AL331" s="27"/>
      <c r="AM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N331" s="27" t="str">
        <f>LOWER(_xlfn.CONCAT(Table2[[#This Row],[device_suggested_area]], "-",Table2[[#This Row],[device_identifiers]]))</f>
        <v>deck-fans-outlet</v>
      </c>
      <c r="AO331" s="38" t="s">
        <v>888</v>
      </c>
      <c r="AP331" s="34" t="s">
        <v>890</v>
      </c>
      <c r="AQ331" s="34" t="s">
        <v>886</v>
      </c>
      <c r="AR331" s="27" t="s">
        <v>443</v>
      </c>
      <c r="AT331" s="27" t="s">
        <v>403</v>
      </c>
      <c r="AW331" s="27" t="s">
        <v>891</v>
      </c>
      <c r="AX331" s="27"/>
      <c r="BA331" s="27" t="str">
        <f t="shared" si="41"/>
        <v>[["mac", "0x00178801086168ac"]]</v>
      </c>
    </row>
    <row r="332" spans="1:53" ht="16" hidden="1" customHeight="1">
      <c r="A332" s="27">
        <v>2588</v>
      </c>
      <c r="B332" s="27" t="s">
        <v>26</v>
      </c>
      <c r="C332" s="27" t="s">
        <v>443</v>
      </c>
      <c r="D332" s="27" t="s">
        <v>134</v>
      </c>
      <c r="E332" s="30" t="s">
        <v>882</v>
      </c>
      <c r="F332" s="27" t="str">
        <f>IF(ISBLANK(E332), "", Table2[[#This Row],[unique_id]])</f>
        <v>kitchen_fan_outlet</v>
      </c>
      <c r="G332" s="27" t="s">
        <v>883</v>
      </c>
      <c r="H332" s="27" t="s">
        <v>713</v>
      </c>
      <c r="I332" s="27" t="s">
        <v>314</v>
      </c>
      <c r="M332" s="27" t="s">
        <v>275</v>
      </c>
      <c r="O332" s="28" t="s">
        <v>1133</v>
      </c>
      <c r="P332" s="27" t="s">
        <v>172</v>
      </c>
      <c r="Q332" s="27" t="s">
        <v>1083</v>
      </c>
      <c r="R332" s="27" t="s">
        <v>1085</v>
      </c>
      <c r="S332" s="27" t="s">
        <v>1177</v>
      </c>
      <c r="T332" s="34" t="s">
        <v>1176</v>
      </c>
      <c r="V332" s="28"/>
      <c r="W332" s="28" t="s">
        <v>666</v>
      </c>
      <c r="X332" s="28"/>
      <c r="Y332" s="38" t="s">
        <v>1080</v>
      </c>
      <c r="AE332" s="27" t="s">
        <v>269</v>
      </c>
      <c r="AG332" s="28"/>
      <c r="AI332" s="27" t="str">
        <f t="shared" si="38"/>
        <v/>
      </c>
      <c r="AJ332" s="27" t="str">
        <f t="shared" si="39"/>
        <v/>
      </c>
      <c r="AL332" s="27"/>
      <c r="AM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N332" s="27" t="str">
        <f>LOWER(_xlfn.CONCAT(Table2[[#This Row],[device_suggested_area]], "-",Table2[[#This Row],[device_identifiers]]))</f>
        <v>kitchen-fan-outlet</v>
      </c>
      <c r="AO332" s="38" t="s">
        <v>888</v>
      </c>
      <c r="AP332" s="34" t="s">
        <v>889</v>
      </c>
      <c r="AQ332" s="34" t="s">
        <v>886</v>
      </c>
      <c r="AR332" s="27" t="s">
        <v>443</v>
      </c>
      <c r="AT332" s="27" t="s">
        <v>215</v>
      </c>
      <c r="AW332" s="27" t="s">
        <v>892</v>
      </c>
      <c r="AX332" s="27"/>
      <c r="BA332" s="27" t="str">
        <f t="shared" si="41"/>
        <v>[["mac", "0x0017880109d4659c"]]</v>
      </c>
    </row>
    <row r="333" spans="1:53" ht="16" hidden="1" customHeight="1">
      <c r="A333" s="27">
        <v>2589</v>
      </c>
      <c r="B333" s="27" t="s">
        <v>26</v>
      </c>
      <c r="C333" s="27" t="s">
        <v>443</v>
      </c>
      <c r="D333" s="27" t="s">
        <v>134</v>
      </c>
      <c r="E333" s="30" t="s">
        <v>880</v>
      </c>
      <c r="F333" s="27" t="str">
        <f>IF(ISBLANK(E333), "", Table2[[#This Row],[unique_id]])</f>
        <v>edwin_wardrobe_outlet</v>
      </c>
      <c r="G333" s="27" t="s">
        <v>893</v>
      </c>
      <c r="H333" s="27" t="s">
        <v>713</v>
      </c>
      <c r="I333" s="27" t="s">
        <v>314</v>
      </c>
      <c r="M333" s="27" t="s">
        <v>275</v>
      </c>
      <c r="O333" s="28" t="s">
        <v>1133</v>
      </c>
      <c r="P333" s="27" t="s">
        <v>172</v>
      </c>
      <c r="Q333" s="27" t="s">
        <v>1083</v>
      </c>
      <c r="R333" s="27" t="s">
        <v>1085</v>
      </c>
      <c r="S333" s="27" t="s">
        <v>1177</v>
      </c>
      <c r="T333" s="34" t="s">
        <v>1176</v>
      </c>
      <c r="V333" s="28"/>
      <c r="W333" s="28" t="s">
        <v>666</v>
      </c>
      <c r="X333" s="28"/>
      <c r="Y333" s="38" t="s">
        <v>1080</v>
      </c>
      <c r="Z333" s="38"/>
      <c r="AA333" s="38"/>
      <c r="AE333" s="27" t="s">
        <v>269</v>
      </c>
      <c r="AG333" s="28"/>
      <c r="AI333" s="27" t="str">
        <f t="shared" si="38"/>
        <v/>
      </c>
      <c r="AJ333" s="27" t="str">
        <f t="shared" si="39"/>
        <v/>
      </c>
      <c r="AL333" s="27"/>
      <c r="AM3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N333" s="27" t="str">
        <f>LOWER(_xlfn.CONCAT(Table2[[#This Row],[device_suggested_area]], "-",Table2[[#This Row],[device_identifiers]]))</f>
        <v>edwin-wardrobe-outlet</v>
      </c>
      <c r="AO333" s="38" t="s">
        <v>888</v>
      </c>
      <c r="AP333" s="34" t="s">
        <v>887</v>
      </c>
      <c r="AQ333" s="34" t="s">
        <v>886</v>
      </c>
      <c r="AR333" s="27" t="s">
        <v>443</v>
      </c>
      <c r="AT333" s="27" t="s">
        <v>127</v>
      </c>
      <c r="AW333" s="27" t="s">
        <v>885</v>
      </c>
      <c r="AX333" s="27"/>
      <c r="BA333" s="27" t="str">
        <f t="shared" si="41"/>
        <v>[["mac", "0x0017880108fd8633"]]</v>
      </c>
    </row>
    <row r="334" spans="1:53" s="46" customFormat="1" ht="16" customHeight="1">
      <c r="A334" s="46">
        <v>2590</v>
      </c>
      <c r="B334" s="46" t="s">
        <v>26</v>
      </c>
      <c r="C334" s="46" t="s">
        <v>998</v>
      </c>
      <c r="D334" s="46" t="s">
        <v>134</v>
      </c>
      <c r="E334" s="51" t="s">
        <v>1279</v>
      </c>
      <c r="F334" s="51" t="str">
        <f>IF(ISBLANK(E334), "", Table2[[#This Row],[unique_id]])</f>
        <v>rack_fans_plug</v>
      </c>
      <c r="G334" s="46" t="s">
        <v>806</v>
      </c>
      <c r="H334" s="46" t="s">
        <v>713</v>
      </c>
      <c r="I334" s="46" t="s">
        <v>314</v>
      </c>
      <c r="M334" s="46" t="s">
        <v>275</v>
      </c>
      <c r="O334" s="47"/>
      <c r="V334" s="47"/>
      <c r="W334" s="47"/>
      <c r="X334" s="47"/>
      <c r="Y334" s="47"/>
      <c r="Z334" s="47"/>
      <c r="AA334" s="47" t="s">
        <v>1283</v>
      </c>
      <c r="AE334" s="46" t="s">
        <v>809</v>
      </c>
      <c r="AG334" s="47"/>
      <c r="AI334" s="46" t="str">
        <f t="shared" si="38"/>
        <v/>
      </c>
      <c r="AJ334" s="46" t="str">
        <f t="shared" si="39"/>
        <v/>
      </c>
      <c r="AM334" s="48"/>
      <c r="AN334" s="46" t="str">
        <f>IF(OR(ISBLANK(AW334), ISBLANK(AX334)), "", LOWER(_xlfn.CONCAT(Table2[[#This Row],[device_manufacturer]], "-",Table2[[#This Row],[device_suggested_area]], "-", Table2[[#This Row],[device_identifiers]])))</f>
        <v>sonoff-rack-fans</v>
      </c>
      <c r="AO334" s="47" t="s">
        <v>1277</v>
      </c>
      <c r="AP334" s="46" t="s">
        <v>808</v>
      </c>
      <c r="AQ334" s="52" t="s">
        <v>1090</v>
      </c>
      <c r="AR334" s="46" t="s">
        <v>378</v>
      </c>
      <c r="AS334" s="46" t="str">
        <f>_xlfn.CONCAT("{ ""base"": 1, ""name"": """, Table2[[#This Row],[device_manufacturer]], " ", Table2[[#This Row],[device_model]], """ }")</f>
        <v>{ "base": 1, "name": "Sonoff BASICR2" }</v>
      </c>
      <c r="AT334" s="46" t="s">
        <v>28</v>
      </c>
      <c r="AV334" s="46" t="s">
        <v>534</v>
      </c>
      <c r="AW334" s="46" t="s">
        <v>807</v>
      </c>
      <c r="AX334" s="46" t="s">
        <v>1153</v>
      </c>
      <c r="BA334" s="46" t="str">
        <f t="shared" si="41"/>
        <v>[["mac", "4c:eb:d6:b5:a5:28"], ["ip", "10.0.6.93"]]</v>
      </c>
    </row>
    <row r="335" spans="1:53" ht="16" hidden="1" customHeight="1">
      <c r="A335" s="27">
        <v>2591</v>
      </c>
      <c r="B335" s="27" t="s">
        <v>26</v>
      </c>
      <c r="C335" s="27" t="s">
        <v>612</v>
      </c>
      <c r="D335" s="27" t="s">
        <v>27</v>
      </c>
      <c r="E335" s="27" t="s">
        <v>1172</v>
      </c>
      <c r="F335" s="27" t="str">
        <f>IF(ISBLANK(E335), "", Table2[[#This Row],[unique_id]])</f>
        <v>garden_repeater_linkquality</v>
      </c>
      <c r="G335" s="27" t="s">
        <v>1003</v>
      </c>
      <c r="H335" s="27" t="s">
        <v>713</v>
      </c>
      <c r="I335" s="27" t="s">
        <v>314</v>
      </c>
      <c r="O335" s="28" t="s">
        <v>1133</v>
      </c>
      <c r="P335" s="27" t="s">
        <v>172</v>
      </c>
      <c r="Q335" s="27" t="s">
        <v>1083</v>
      </c>
      <c r="R335" s="27" t="s">
        <v>1085</v>
      </c>
      <c r="S335" s="27" t="s">
        <v>1177</v>
      </c>
      <c r="T335" s="34" t="s">
        <v>1175</v>
      </c>
      <c r="V335" s="28"/>
      <c r="W335" s="28" t="s">
        <v>666</v>
      </c>
      <c r="X335" s="28"/>
      <c r="Y335" s="38" t="s">
        <v>1080</v>
      </c>
      <c r="AG335" s="28"/>
      <c r="AI335" s="27" t="str">
        <f t="shared" si="38"/>
        <v/>
      </c>
      <c r="AJ335" s="27" t="str">
        <f t="shared" si="39"/>
        <v/>
      </c>
      <c r="AL335" s="27"/>
      <c r="AM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N335" s="27" t="s">
        <v>1004</v>
      </c>
      <c r="AO335" s="28" t="s">
        <v>999</v>
      </c>
      <c r="AP335" s="27" t="s">
        <v>1000</v>
      </c>
      <c r="AQ335" s="30" t="s">
        <v>1001</v>
      </c>
      <c r="AR335" s="27" t="s">
        <v>612</v>
      </c>
      <c r="AT335" s="27" t="s">
        <v>776</v>
      </c>
      <c r="AW335" s="27" t="s">
        <v>1002</v>
      </c>
      <c r="AX335" s="27"/>
      <c r="BA335" s="27" t="str">
        <f t="shared" si="41"/>
        <v>[["mac", "0x2c1165fffec5a3f6"]]</v>
      </c>
    </row>
    <row r="336" spans="1:53" ht="16" hidden="1" customHeight="1">
      <c r="A336" s="27">
        <v>2592</v>
      </c>
      <c r="B336" s="27" t="s">
        <v>26</v>
      </c>
      <c r="C336" s="27" t="s">
        <v>612</v>
      </c>
      <c r="D336" s="27" t="s">
        <v>27</v>
      </c>
      <c r="E336" s="27" t="s">
        <v>1173</v>
      </c>
      <c r="F336" s="27" t="str">
        <f>IF(ISBLANK(E336), "", Table2[[#This Row],[unique_id]])</f>
        <v>landing_repeater_linkquality</v>
      </c>
      <c r="G336" s="27" t="s">
        <v>1006</v>
      </c>
      <c r="H336" s="27" t="s">
        <v>713</v>
      </c>
      <c r="I336" s="27" t="s">
        <v>314</v>
      </c>
      <c r="O336" s="28" t="s">
        <v>1133</v>
      </c>
      <c r="P336" s="27" t="s">
        <v>172</v>
      </c>
      <c r="Q336" s="27" t="s">
        <v>1083</v>
      </c>
      <c r="R336" s="27" t="s">
        <v>1085</v>
      </c>
      <c r="S336" s="27" t="s">
        <v>1177</v>
      </c>
      <c r="T336" s="34" t="s">
        <v>1175</v>
      </c>
      <c r="V336" s="28"/>
      <c r="W336" s="28" t="s">
        <v>666</v>
      </c>
      <c r="X336" s="28"/>
      <c r="Y336" s="38" t="s">
        <v>1080</v>
      </c>
      <c r="AG336" s="28"/>
      <c r="AI336" s="27" t="str">
        <f t="shared" si="38"/>
        <v/>
      </c>
      <c r="AJ336" s="27" t="str">
        <f t="shared" si="39"/>
        <v/>
      </c>
      <c r="AL336" s="27"/>
      <c r="AM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N336" s="27" t="s">
        <v>1008</v>
      </c>
      <c r="AO336" s="28" t="s">
        <v>999</v>
      </c>
      <c r="AP336" s="27" t="s">
        <v>1000</v>
      </c>
      <c r="AQ336" s="30" t="s">
        <v>1001</v>
      </c>
      <c r="AR336" s="27" t="s">
        <v>612</v>
      </c>
      <c r="AT336" s="27" t="s">
        <v>756</v>
      </c>
      <c r="AW336" s="27" t="s">
        <v>1010</v>
      </c>
      <c r="AX336" s="27"/>
      <c r="BA336" s="27" t="str">
        <f t="shared" si="41"/>
        <v>[["mac", "0x2c1165fffebaa93c"]]</v>
      </c>
    </row>
    <row r="337" spans="1:53" ht="16" hidden="1" customHeight="1">
      <c r="A337" s="27">
        <v>2593</v>
      </c>
      <c r="B337" s="27" t="s">
        <v>26</v>
      </c>
      <c r="C337" s="27" t="s">
        <v>612</v>
      </c>
      <c r="D337" s="27" t="s">
        <v>27</v>
      </c>
      <c r="E337" s="27" t="s">
        <v>1174</v>
      </c>
      <c r="F337" s="27" t="str">
        <f>IF(ISBLANK(E337), "", Table2[[#This Row],[unique_id]])</f>
        <v>driveway_repeater_linkquality</v>
      </c>
      <c r="G337" s="27" t="s">
        <v>1005</v>
      </c>
      <c r="H337" s="27" t="s">
        <v>713</v>
      </c>
      <c r="I337" s="27" t="s">
        <v>314</v>
      </c>
      <c r="O337" s="28" t="s">
        <v>1133</v>
      </c>
      <c r="P337" s="27" t="s">
        <v>172</v>
      </c>
      <c r="Q337" s="27" t="s">
        <v>1083</v>
      </c>
      <c r="R337" s="27" t="s">
        <v>1085</v>
      </c>
      <c r="S337" s="27" t="s">
        <v>1177</v>
      </c>
      <c r="T337" s="34" t="s">
        <v>1175</v>
      </c>
      <c r="V337" s="28"/>
      <c r="W337" s="28" t="s">
        <v>666</v>
      </c>
      <c r="X337" s="28"/>
      <c r="Y337" s="38" t="s">
        <v>1080</v>
      </c>
      <c r="AG337" s="28"/>
      <c r="AI337" s="27" t="str">
        <f t="shared" si="38"/>
        <v/>
      </c>
      <c r="AJ337" s="27" t="str">
        <f t="shared" si="39"/>
        <v/>
      </c>
      <c r="AL337" s="27"/>
      <c r="AM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N337" s="27" t="s">
        <v>1009</v>
      </c>
      <c r="AO337" s="28" t="s">
        <v>999</v>
      </c>
      <c r="AP337" s="27" t="s">
        <v>1000</v>
      </c>
      <c r="AQ337" s="30" t="s">
        <v>1001</v>
      </c>
      <c r="AR337" s="27" t="s">
        <v>612</v>
      </c>
      <c r="AT337" s="27" t="s">
        <v>1007</v>
      </c>
      <c r="AW337" s="27" t="s">
        <v>1011</v>
      </c>
      <c r="AX337" s="27"/>
      <c r="BA337" s="27" t="str">
        <f t="shared" si="41"/>
        <v>[["mac", "0x50325ffffe47b8fa"]]</v>
      </c>
    </row>
    <row r="338" spans="1:53" ht="16" hidden="1" customHeight="1">
      <c r="A338" s="27">
        <v>2594</v>
      </c>
      <c r="B338" s="27" t="s">
        <v>26</v>
      </c>
      <c r="C338" s="27" t="s">
        <v>594</v>
      </c>
      <c r="D338" s="27" t="s">
        <v>377</v>
      </c>
      <c r="E338" s="27" t="s">
        <v>376</v>
      </c>
      <c r="F338" s="27" t="str">
        <f>IF(ISBLANK(E338), "", Table2[[#This Row],[unique_id]])</f>
        <v>column_break</v>
      </c>
      <c r="G338" s="27" t="s">
        <v>373</v>
      </c>
      <c r="H338" s="27" t="s">
        <v>713</v>
      </c>
      <c r="I338" s="27" t="s">
        <v>314</v>
      </c>
      <c r="M338" s="27" t="s">
        <v>374</v>
      </c>
      <c r="N338" s="27" t="s">
        <v>375</v>
      </c>
      <c r="T338" s="27"/>
      <c r="V338" s="28"/>
      <c r="W338" s="28"/>
      <c r="X338" s="28"/>
      <c r="Y338" s="28"/>
      <c r="AG338" s="28"/>
      <c r="AJ338" s="27" t="str">
        <f t="shared" si="39"/>
        <v/>
      </c>
      <c r="AL338" s="27"/>
      <c r="AM338" s="29"/>
      <c r="AN338" s="27"/>
      <c r="AO338" s="28"/>
      <c r="AW338" s="27"/>
      <c r="AX338" s="27"/>
      <c r="BA338" s="27" t="str">
        <f t="shared" si="41"/>
        <v/>
      </c>
    </row>
    <row r="339" spans="1:53" ht="16" hidden="1" customHeight="1">
      <c r="A339" s="30">
        <v>2600</v>
      </c>
      <c r="B339" s="27" t="s">
        <v>26</v>
      </c>
      <c r="C339" s="27" t="s">
        <v>151</v>
      </c>
      <c r="D339" s="27" t="s">
        <v>337</v>
      </c>
      <c r="E339" s="27" t="s">
        <v>1276</v>
      </c>
      <c r="F339" s="27" t="str">
        <f>IF(ISBLANK(E339), "", Table2[[#This Row],[unique_id]])</f>
        <v>lighting_reset_adaptive_lighting_all</v>
      </c>
      <c r="G339" s="27" t="s">
        <v>1137</v>
      </c>
      <c r="H339" s="27" t="s">
        <v>733</v>
      </c>
      <c r="I339" s="27" t="s">
        <v>314</v>
      </c>
      <c r="M339" s="27" t="s">
        <v>275</v>
      </c>
      <c r="T339" s="27"/>
      <c r="V339" s="28"/>
      <c r="W339" s="28"/>
      <c r="X339" s="28"/>
      <c r="Y339" s="28"/>
      <c r="AE339" s="27" t="s">
        <v>315</v>
      </c>
      <c r="AG339" s="28"/>
      <c r="AI339" s="27" t="str">
        <f t="shared" ref="AI339:AI360" si="42">IF(ISBLANK(AH339),  "", _xlfn.CONCAT("haas/entity/sensor/", LOWER(C339), "/", E339, "/config"))</f>
        <v/>
      </c>
      <c r="AJ339" s="27" t="str">
        <f t="shared" si="39"/>
        <v/>
      </c>
      <c r="AL339" s="27"/>
      <c r="AM339" s="29"/>
      <c r="AN339" s="27"/>
      <c r="AO339" s="28"/>
      <c r="AT339" s="27" t="s">
        <v>172</v>
      </c>
      <c r="AW339" s="27"/>
      <c r="AX339" s="27"/>
      <c r="BA339" s="27" t="str">
        <f t="shared" si="41"/>
        <v/>
      </c>
    </row>
    <row r="340" spans="1:53" ht="16" hidden="1" customHeight="1">
      <c r="A340" s="30">
        <v>2601</v>
      </c>
      <c r="B340" s="27" t="s">
        <v>26</v>
      </c>
      <c r="C340" s="27" t="s">
        <v>151</v>
      </c>
      <c r="D340" s="27" t="s">
        <v>337</v>
      </c>
      <c r="E340" t="s">
        <v>719</v>
      </c>
      <c r="F340" s="27" t="str">
        <f>IF(ISBLANK(E340), "", Table2[[#This Row],[unique_id]])</f>
        <v>lighting_reset_adaptive_lighting_ada_lamp</v>
      </c>
      <c r="G340" t="s">
        <v>204</v>
      </c>
      <c r="H340" s="27" t="s">
        <v>733</v>
      </c>
      <c r="I340" s="27" t="s">
        <v>314</v>
      </c>
      <c r="J340" s="27" t="s">
        <v>718</v>
      </c>
      <c r="M340" s="27" t="s">
        <v>275</v>
      </c>
      <c r="T340" s="27"/>
      <c r="V340" s="28"/>
      <c r="W340" s="28"/>
      <c r="X340" s="28"/>
      <c r="Y340" s="28"/>
      <c r="AE340" s="27" t="s">
        <v>315</v>
      </c>
      <c r="AG340" s="28"/>
      <c r="AI340" s="27" t="str">
        <f t="shared" si="42"/>
        <v/>
      </c>
      <c r="AJ340" s="27" t="str">
        <f t="shared" si="39"/>
        <v/>
      </c>
      <c r="AL340" s="27"/>
      <c r="AM340" s="19"/>
      <c r="AN340" s="27"/>
      <c r="AO340" s="28"/>
      <c r="AT340" s="27" t="s">
        <v>130</v>
      </c>
      <c r="AU340" s="27" t="s">
        <v>980</v>
      </c>
      <c r="AW340" s="27"/>
      <c r="AX340" s="27"/>
      <c r="BA340" s="27" t="str">
        <f t="shared" si="41"/>
        <v/>
      </c>
    </row>
    <row r="341" spans="1:53" ht="16" hidden="1" customHeight="1">
      <c r="A341" s="30">
        <v>2602</v>
      </c>
      <c r="B341" s="27" t="s">
        <v>26</v>
      </c>
      <c r="C341" s="27" t="s">
        <v>151</v>
      </c>
      <c r="D341" s="27" t="s">
        <v>337</v>
      </c>
      <c r="E341" t="s">
        <v>711</v>
      </c>
      <c r="F341" s="27" t="str">
        <f>IF(ISBLANK(E341), "", Table2[[#This Row],[unique_id]])</f>
        <v>lighting_reset_adaptive_lighting_edwin_lamp</v>
      </c>
      <c r="G341" t="s">
        <v>214</v>
      </c>
      <c r="H341" s="27" t="s">
        <v>733</v>
      </c>
      <c r="I341" s="27" t="s">
        <v>314</v>
      </c>
      <c r="J341" s="27" t="s">
        <v>718</v>
      </c>
      <c r="M341" s="27" t="s">
        <v>275</v>
      </c>
      <c r="T341" s="27"/>
      <c r="V341" s="28"/>
      <c r="W341" s="28"/>
      <c r="X341" s="28"/>
      <c r="Y341" s="28"/>
      <c r="AE341" s="27" t="s">
        <v>315</v>
      </c>
      <c r="AG341" s="28"/>
      <c r="AI341" s="27" t="str">
        <f t="shared" si="42"/>
        <v/>
      </c>
      <c r="AJ341" s="27" t="str">
        <f t="shared" si="39"/>
        <v/>
      </c>
      <c r="AL341" s="27"/>
      <c r="AM341" s="29"/>
      <c r="AN341" s="27"/>
      <c r="AO341" s="28"/>
      <c r="AT341" s="27" t="s">
        <v>127</v>
      </c>
      <c r="AU341" s="27" t="s">
        <v>980</v>
      </c>
      <c r="AW341" s="27"/>
      <c r="AX341" s="27"/>
      <c r="BA341" s="27" t="str">
        <f t="shared" si="41"/>
        <v/>
      </c>
    </row>
    <row r="342" spans="1:53" ht="16" hidden="1" customHeight="1">
      <c r="A342" s="30">
        <v>2603</v>
      </c>
      <c r="B342" s="27" t="s">
        <v>26</v>
      </c>
      <c r="C342" s="27" t="s">
        <v>151</v>
      </c>
      <c r="D342" s="27" t="s">
        <v>337</v>
      </c>
      <c r="E342" t="s">
        <v>720</v>
      </c>
      <c r="F342" s="27" t="str">
        <f>IF(ISBLANK(E342), "", Table2[[#This Row],[unique_id]])</f>
        <v>lighting_reset_adaptive_lighting_edwin_night_light</v>
      </c>
      <c r="G342" t="s">
        <v>535</v>
      </c>
      <c r="H342" s="27" t="s">
        <v>733</v>
      </c>
      <c r="I342" s="27" t="s">
        <v>314</v>
      </c>
      <c r="J342" s="27" t="s">
        <v>731</v>
      </c>
      <c r="M342" s="27" t="s">
        <v>275</v>
      </c>
      <c r="T342" s="27"/>
      <c r="V342" s="28"/>
      <c r="W342" s="28"/>
      <c r="X342" s="28"/>
      <c r="Y342" s="28"/>
      <c r="AE342" s="27" t="s">
        <v>315</v>
      </c>
      <c r="AG342" s="28"/>
      <c r="AI342" s="27" t="str">
        <f t="shared" si="42"/>
        <v/>
      </c>
      <c r="AJ342" s="27" t="str">
        <f t="shared" si="39"/>
        <v/>
      </c>
      <c r="AL342" s="27"/>
      <c r="AM342" s="29"/>
      <c r="AN342" s="27"/>
      <c r="AO342" s="28"/>
      <c r="AT342" s="27" t="s">
        <v>127</v>
      </c>
      <c r="AU342" s="27" t="s">
        <v>980</v>
      </c>
      <c r="AW342" s="27"/>
      <c r="AX342" s="27"/>
      <c r="BA342" s="27" t="str">
        <f t="shared" si="41"/>
        <v/>
      </c>
    </row>
    <row r="343" spans="1:53" ht="16" hidden="1" customHeight="1">
      <c r="A343" s="30">
        <v>2604</v>
      </c>
      <c r="B343" s="27" t="s">
        <v>26</v>
      </c>
      <c r="C343" s="27" t="s">
        <v>151</v>
      </c>
      <c r="D343" s="27" t="s">
        <v>337</v>
      </c>
      <c r="E343" t="s">
        <v>721</v>
      </c>
      <c r="F343" s="27" t="str">
        <f>IF(ISBLANK(E343), "", Table2[[#This Row],[unique_id]])</f>
        <v>lighting_reset_adaptive_lighting_hallway_main</v>
      </c>
      <c r="G343" t="s">
        <v>209</v>
      </c>
      <c r="H343" s="27" t="s">
        <v>733</v>
      </c>
      <c r="I343" s="27" t="s">
        <v>314</v>
      </c>
      <c r="J343" s="27" t="s">
        <v>740</v>
      </c>
      <c r="M343" s="27" t="s">
        <v>275</v>
      </c>
      <c r="T343" s="27"/>
      <c r="V343" s="28"/>
      <c r="W343" s="28"/>
      <c r="X343" s="28"/>
      <c r="Y343" s="28"/>
      <c r="AE343" s="27" t="s">
        <v>315</v>
      </c>
      <c r="AG343" s="28"/>
      <c r="AI343" s="27" t="str">
        <f t="shared" si="42"/>
        <v/>
      </c>
      <c r="AJ343" s="27" t="str">
        <f t="shared" si="39"/>
        <v/>
      </c>
      <c r="AL343" s="27"/>
      <c r="AM343" s="29"/>
      <c r="AN343" s="27"/>
      <c r="AO343" s="28"/>
      <c r="AT343" s="27" t="s">
        <v>498</v>
      </c>
      <c r="AW343" s="27"/>
      <c r="AX343" s="27"/>
      <c r="BA343" s="27" t="str">
        <f t="shared" si="41"/>
        <v/>
      </c>
    </row>
    <row r="344" spans="1:53" ht="16" hidden="1" customHeight="1">
      <c r="A344" s="30">
        <v>2605</v>
      </c>
      <c r="B344" s="27" t="s">
        <v>26</v>
      </c>
      <c r="C344" s="27" t="s">
        <v>151</v>
      </c>
      <c r="D344" s="27" t="s">
        <v>337</v>
      </c>
      <c r="E344" t="s">
        <v>1258</v>
      </c>
      <c r="F344" s="27" t="str">
        <f>IF(ISBLANK(E344), "", Table2[[#This Row],[unique_id]])</f>
        <v>lighting_reset_adaptive_lighting_hallway_sconces</v>
      </c>
      <c r="G344" t="s">
        <v>1239</v>
      </c>
      <c r="H344" s="27" t="s">
        <v>733</v>
      </c>
      <c r="I344" s="27" t="s">
        <v>314</v>
      </c>
      <c r="J344" s="27" t="s">
        <v>1259</v>
      </c>
      <c r="M344" s="27" t="s">
        <v>275</v>
      </c>
      <c r="T344" s="27"/>
      <c r="V344" s="28"/>
      <c r="W344" s="28"/>
      <c r="X344" s="28"/>
      <c r="Y344" s="28"/>
      <c r="AE344" s="27" t="s">
        <v>315</v>
      </c>
      <c r="AG344" s="28"/>
      <c r="AI344" s="27" t="str">
        <f t="shared" si="42"/>
        <v/>
      </c>
      <c r="AJ344" s="27" t="str">
        <f t="shared" si="39"/>
        <v/>
      </c>
      <c r="AL344" s="27"/>
      <c r="AM344" s="29"/>
      <c r="AN344" s="27"/>
      <c r="AO344" s="28"/>
      <c r="AT344" s="27" t="s">
        <v>498</v>
      </c>
      <c r="AW344" s="27"/>
      <c r="AX344" s="27"/>
      <c r="BA344" s="27" t="str">
        <f t="shared" si="41"/>
        <v/>
      </c>
    </row>
    <row r="345" spans="1:53" ht="16" hidden="1" customHeight="1">
      <c r="A345" s="30">
        <v>2606</v>
      </c>
      <c r="B345" s="27" t="s">
        <v>26</v>
      </c>
      <c r="C345" s="27" t="s">
        <v>151</v>
      </c>
      <c r="D345" s="27" t="s">
        <v>337</v>
      </c>
      <c r="E345" t="s">
        <v>722</v>
      </c>
      <c r="F345" s="27" t="str">
        <f>IF(ISBLANK(E345), "", Table2[[#This Row],[unique_id]])</f>
        <v>lighting_reset_adaptive_lighting_dining_main</v>
      </c>
      <c r="G345" t="s">
        <v>138</v>
      </c>
      <c r="H345" s="27" t="s">
        <v>733</v>
      </c>
      <c r="I345" s="27" t="s">
        <v>314</v>
      </c>
      <c r="J345" s="27" t="s">
        <v>740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I345" s="27" t="str">
        <f t="shared" si="42"/>
        <v/>
      </c>
      <c r="AJ345" s="27" t="str">
        <f t="shared" si="39"/>
        <v/>
      </c>
      <c r="AL345" s="27"/>
      <c r="AM345" s="29"/>
      <c r="AN345" s="27"/>
      <c r="AO345" s="28"/>
      <c r="AT345" s="27" t="s">
        <v>202</v>
      </c>
      <c r="AW345" s="27"/>
      <c r="AX345" s="27"/>
      <c r="BA345" s="27" t="str">
        <f t="shared" si="41"/>
        <v/>
      </c>
    </row>
    <row r="346" spans="1:53" ht="16" hidden="1" customHeight="1">
      <c r="A346" s="30">
        <v>2607</v>
      </c>
      <c r="B346" s="27" t="s">
        <v>26</v>
      </c>
      <c r="C346" s="27" t="s">
        <v>151</v>
      </c>
      <c r="D346" s="27" t="s">
        <v>337</v>
      </c>
      <c r="E346" t="s">
        <v>723</v>
      </c>
      <c r="F346" s="27" t="str">
        <f>IF(ISBLANK(E346), "", Table2[[#This Row],[unique_id]])</f>
        <v>lighting_reset_adaptive_lighting_lounge_main</v>
      </c>
      <c r="G346" t="s">
        <v>216</v>
      </c>
      <c r="H346" s="27" t="s">
        <v>733</v>
      </c>
      <c r="I346" s="27" t="s">
        <v>314</v>
      </c>
      <c r="J346" s="27" t="s">
        <v>740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I346" s="27" t="str">
        <f t="shared" si="42"/>
        <v/>
      </c>
      <c r="AJ346" s="27" t="str">
        <f t="shared" si="39"/>
        <v/>
      </c>
      <c r="AL346" s="27"/>
      <c r="AM346" s="29"/>
      <c r="AN346" s="27"/>
      <c r="AO346" s="28"/>
      <c r="AT346" s="27" t="s">
        <v>203</v>
      </c>
      <c r="AW346" s="27"/>
      <c r="AX346" s="27"/>
      <c r="BA346" s="27" t="str">
        <f t="shared" si="41"/>
        <v/>
      </c>
    </row>
    <row r="347" spans="1:53" ht="16" hidden="1" customHeight="1">
      <c r="A347" s="30">
        <v>2608</v>
      </c>
      <c r="B347" s="27" t="s">
        <v>26</v>
      </c>
      <c r="C347" s="27" t="s">
        <v>151</v>
      </c>
      <c r="D347" s="27" t="s">
        <v>337</v>
      </c>
      <c r="E347" t="s">
        <v>798</v>
      </c>
      <c r="F347" s="27" t="str">
        <f>IF(ISBLANK(E347), "", Table2[[#This Row],[unique_id]])</f>
        <v>lighting_reset_adaptive_lighting_lounge_lamp</v>
      </c>
      <c r="G347" t="s">
        <v>753</v>
      </c>
      <c r="H347" s="27" t="s">
        <v>733</v>
      </c>
      <c r="I347" s="27" t="s">
        <v>314</v>
      </c>
      <c r="J347" s="27" t="s">
        <v>718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I347" s="27" t="str">
        <f t="shared" si="42"/>
        <v/>
      </c>
      <c r="AJ347" s="27" t="str">
        <f t="shared" si="39"/>
        <v/>
      </c>
      <c r="AL347" s="27"/>
      <c r="AM347" s="29"/>
      <c r="AN347" s="27"/>
      <c r="AO347" s="28"/>
      <c r="AT347" s="27" t="s">
        <v>172</v>
      </c>
      <c r="AU347" s="27" t="s">
        <v>980</v>
      </c>
      <c r="AW347" s="27"/>
      <c r="AX347" s="27"/>
      <c r="BA347" s="27" t="str">
        <f t="shared" si="41"/>
        <v/>
      </c>
    </row>
    <row r="348" spans="1:53" ht="16" hidden="1" customHeight="1">
      <c r="A348" s="30">
        <v>2609</v>
      </c>
      <c r="B348" s="27" t="s">
        <v>26</v>
      </c>
      <c r="C348" s="27" t="s">
        <v>151</v>
      </c>
      <c r="D348" s="27" t="s">
        <v>337</v>
      </c>
      <c r="E348" t="s">
        <v>724</v>
      </c>
      <c r="F348" s="27" t="str">
        <f>IF(ISBLANK(E348), "", Table2[[#This Row],[unique_id]])</f>
        <v>lighting_reset_adaptive_lighting_parents_main</v>
      </c>
      <c r="G348" t="s">
        <v>205</v>
      </c>
      <c r="H348" s="27" t="s">
        <v>733</v>
      </c>
      <c r="I348" s="27" t="s">
        <v>314</v>
      </c>
      <c r="J348" s="27" t="s">
        <v>740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I348" s="27" t="str">
        <f t="shared" si="42"/>
        <v/>
      </c>
      <c r="AJ348" s="27" t="str">
        <f t="shared" si="39"/>
        <v/>
      </c>
      <c r="AK348" s="32"/>
      <c r="AL348" s="27"/>
      <c r="AM348" s="29"/>
      <c r="AN348" s="27"/>
      <c r="AO348" s="28"/>
      <c r="AT348" s="27" t="s">
        <v>201</v>
      </c>
      <c r="AW348" s="27"/>
      <c r="AX348" s="27"/>
      <c r="BA348" s="27" t="str">
        <f t="shared" si="41"/>
        <v/>
      </c>
    </row>
    <row r="349" spans="1:53" ht="16" hidden="1" customHeight="1">
      <c r="A349" s="30">
        <v>2610</v>
      </c>
      <c r="B349" s="27" t="s">
        <v>26</v>
      </c>
      <c r="C349" s="27" t="s">
        <v>151</v>
      </c>
      <c r="D349" s="27" t="s">
        <v>337</v>
      </c>
      <c r="E349" t="s">
        <v>1260</v>
      </c>
      <c r="F349" s="27" t="str">
        <f>IF(ISBLANK(E349), "", Table2[[#This Row],[unique_id]])</f>
        <v>lighting_reset_adaptive_lighting_parents_jane_bedside</v>
      </c>
      <c r="G349" t="s">
        <v>1248</v>
      </c>
      <c r="H349" s="27" t="s">
        <v>733</v>
      </c>
      <c r="I349" s="27" t="s">
        <v>314</v>
      </c>
      <c r="J349" s="27" t="s">
        <v>1262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I349" s="27" t="str">
        <f t="shared" si="42"/>
        <v/>
      </c>
      <c r="AJ349" s="27" t="str">
        <f t="shared" si="39"/>
        <v/>
      </c>
      <c r="AL349" s="27"/>
      <c r="AM349" s="29"/>
      <c r="AN349" s="27"/>
      <c r="AO349" s="28"/>
      <c r="AT349" s="27" t="s">
        <v>201</v>
      </c>
      <c r="AW349" s="27"/>
      <c r="AX349" s="27"/>
      <c r="BA349" s="27" t="str">
        <f t="shared" si="41"/>
        <v/>
      </c>
    </row>
    <row r="350" spans="1:53" ht="16" hidden="1" customHeight="1">
      <c r="A350" s="30">
        <v>2611</v>
      </c>
      <c r="B350" s="27" t="s">
        <v>26</v>
      </c>
      <c r="C350" s="27" t="s">
        <v>151</v>
      </c>
      <c r="D350" s="27" t="s">
        <v>337</v>
      </c>
      <c r="E350" t="s">
        <v>1261</v>
      </c>
      <c r="F350" s="27" t="str">
        <f>IF(ISBLANK(E350), "", Table2[[#This Row],[unique_id]])</f>
        <v>lighting_reset_adaptive_lighting_parents_graham_bedside</v>
      </c>
      <c r="G350" t="s">
        <v>1249</v>
      </c>
      <c r="H350" s="27" t="s">
        <v>733</v>
      </c>
      <c r="I350" s="27" t="s">
        <v>314</v>
      </c>
      <c r="J350" s="27" t="s">
        <v>1263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I350" s="27" t="str">
        <f t="shared" si="42"/>
        <v/>
      </c>
      <c r="AJ350" s="27" t="str">
        <f t="shared" si="39"/>
        <v/>
      </c>
      <c r="AL350" s="27"/>
      <c r="AM350" s="29"/>
      <c r="AN350" s="27"/>
      <c r="AO350" s="28"/>
      <c r="AT350" s="27" t="s">
        <v>201</v>
      </c>
      <c r="AW350" s="27"/>
      <c r="AX350" s="27"/>
      <c r="BA350" s="27" t="str">
        <f t="shared" si="41"/>
        <v/>
      </c>
    </row>
    <row r="351" spans="1:53" ht="16" hidden="1" customHeight="1">
      <c r="A351" s="30">
        <v>2612</v>
      </c>
      <c r="B351" s="27" t="s">
        <v>26</v>
      </c>
      <c r="C351" s="27" t="s">
        <v>151</v>
      </c>
      <c r="D351" s="27" t="s">
        <v>337</v>
      </c>
      <c r="E351" t="s">
        <v>1264</v>
      </c>
      <c r="F351" s="27" t="str">
        <f>IF(ISBLANK(E351), "", Table2[[#This Row],[unique_id]])</f>
        <v>lighting_reset_adaptive_lighting_study_lamp</v>
      </c>
      <c r="G351" t="s">
        <v>1065</v>
      </c>
      <c r="H351" s="27" t="s">
        <v>733</v>
      </c>
      <c r="I351" s="27" t="s">
        <v>314</v>
      </c>
      <c r="J351" s="27" t="s">
        <v>718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I351" s="27" t="str">
        <f t="shared" si="42"/>
        <v/>
      </c>
      <c r="AJ351" s="27" t="str">
        <f t="shared" si="39"/>
        <v/>
      </c>
      <c r="AL351" s="27"/>
      <c r="AM351" s="29"/>
      <c r="AN351" s="27"/>
      <c r="AO351" s="28"/>
      <c r="AT351" s="27" t="s">
        <v>402</v>
      </c>
      <c r="AW351" s="27"/>
      <c r="AX351" s="27"/>
      <c r="BA351" s="27" t="str">
        <f t="shared" si="41"/>
        <v/>
      </c>
    </row>
    <row r="352" spans="1:53" ht="16" hidden="1" customHeight="1">
      <c r="A352" s="30">
        <v>2613</v>
      </c>
      <c r="B352" s="27" t="s">
        <v>26</v>
      </c>
      <c r="C352" s="27" t="s">
        <v>151</v>
      </c>
      <c r="D352" s="27" t="s">
        <v>337</v>
      </c>
      <c r="E352" t="s">
        <v>725</v>
      </c>
      <c r="F352" s="27" t="str">
        <f>IF(ISBLANK(E352), "", Table2[[#This Row],[unique_id]])</f>
        <v>lighting_reset_adaptive_lighting_kitchen_main</v>
      </c>
      <c r="G352" t="s">
        <v>211</v>
      </c>
      <c r="H352" s="27" t="s">
        <v>733</v>
      </c>
      <c r="I352" s="27" t="s">
        <v>314</v>
      </c>
      <c r="J352" s="27" t="s">
        <v>740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I352" s="27" t="str">
        <f t="shared" si="42"/>
        <v/>
      </c>
      <c r="AJ352" s="27" t="str">
        <f t="shared" si="39"/>
        <v/>
      </c>
      <c r="AL352" s="27"/>
      <c r="AM352" s="29"/>
      <c r="AN352" s="27"/>
      <c r="AO352" s="28"/>
      <c r="AT352" s="27" t="s">
        <v>215</v>
      </c>
      <c r="AW352" s="27"/>
      <c r="AX352" s="27"/>
      <c r="BA352" s="27" t="str">
        <f t="shared" ref="BA352:BA376" si="43">IF(AND(ISBLANK(AW352), ISBLANK(AX352)), "", _xlfn.CONCAT("[", IF(ISBLANK(AW352), "", _xlfn.CONCAT("[""mac"", """, AW352, """]")), IF(ISBLANK(AX352), "", _xlfn.CONCAT(", [""ip"", """, AX352, """]")), "]"))</f>
        <v/>
      </c>
    </row>
    <row r="353" spans="1:53" ht="16" hidden="1" customHeight="1">
      <c r="A353" s="30">
        <v>2614</v>
      </c>
      <c r="B353" s="27" t="s">
        <v>26</v>
      </c>
      <c r="C353" s="27" t="s">
        <v>151</v>
      </c>
      <c r="D353" s="27" t="s">
        <v>337</v>
      </c>
      <c r="E353" t="s">
        <v>726</v>
      </c>
      <c r="F353" s="27" t="str">
        <f>IF(ISBLANK(E353), "", Table2[[#This Row],[unique_id]])</f>
        <v>lighting_reset_adaptive_lighting_laundry_main</v>
      </c>
      <c r="G353" t="s">
        <v>213</v>
      </c>
      <c r="H353" s="27" t="s">
        <v>733</v>
      </c>
      <c r="I353" s="27" t="s">
        <v>314</v>
      </c>
      <c r="J353" s="27" t="s">
        <v>740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I353" s="27" t="str">
        <f t="shared" si="42"/>
        <v/>
      </c>
      <c r="AJ353" s="27" t="str">
        <f t="shared" si="39"/>
        <v/>
      </c>
      <c r="AK353" s="32"/>
      <c r="AL353" s="27"/>
      <c r="AM353" s="29"/>
      <c r="AN353" s="27"/>
      <c r="AO353" s="28"/>
      <c r="AT353" s="27" t="s">
        <v>223</v>
      </c>
      <c r="AW353" s="27"/>
      <c r="AX353" s="27"/>
      <c r="BA353" s="27" t="str">
        <f t="shared" si="43"/>
        <v/>
      </c>
    </row>
    <row r="354" spans="1:53" ht="16" hidden="1" customHeight="1">
      <c r="A354" s="30">
        <v>2615</v>
      </c>
      <c r="B354" s="27" t="s">
        <v>26</v>
      </c>
      <c r="C354" s="27" t="s">
        <v>151</v>
      </c>
      <c r="D354" s="27" t="s">
        <v>337</v>
      </c>
      <c r="E354" t="s">
        <v>727</v>
      </c>
      <c r="F354" s="27" t="str">
        <f>IF(ISBLANK(E354), "", Table2[[#This Row],[unique_id]])</f>
        <v>lighting_reset_adaptive_lighting_pantry_main</v>
      </c>
      <c r="G354" t="s">
        <v>212</v>
      </c>
      <c r="H354" s="27" t="s">
        <v>733</v>
      </c>
      <c r="I354" s="27" t="s">
        <v>314</v>
      </c>
      <c r="J354" s="27" t="s">
        <v>740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I354" s="27" t="str">
        <f t="shared" si="42"/>
        <v/>
      </c>
      <c r="AJ354" s="27" t="str">
        <f t="shared" si="39"/>
        <v/>
      </c>
      <c r="AL354" s="27"/>
      <c r="AM354" s="29"/>
      <c r="AN354" s="27"/>
      <c r="AO354" s="28"/>
      <c r="AT354" s="27" t="s">
        <v>221</v>
      </c>
      <c r="AW354" s="27"/>
      <c r="AX354" s="27"/>
      <c r="BA354" s="27" t="str">
        <f t="shared" si="43"/>
        <v/>
      </c>
    </row>
    <row r="355" spans="1:53" ht="16" hidden="1" customHeight="1">
      <c r="A355" s="30">
        <v>2616</v>
      </c>
      <c r="B355" s="27" t="s">
        <v>26</v>
      </c>
      <c r="C355" s="27" t="s">
        <v>151</v>
      </c>
      <c r="D355" s="27" t="s">
        <v>337</v>
      </c>
      <c r="E355" t="s">
        <v>745</v>
      </c>
      <c r="F355" s="27" t="str">
        <f>IF(ISBLANK(E355), "", Table2[[#This Row],[unique_id]])</f>
        <v>lighting_reset_adaptive_lighting_office_main</v>
      </c>
      <c r="G355" t="s">
        <v>208</v>
      </c>
      <c r="H355" s="27" t="s">
        <v>733</v>
      </c>
      <c r="I355" s="27" t="s">
        <v>314</v>
      </c>
      <c r="J355" s="27" t="s">
        <v>740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I355" s="27" t="str">
        <f t="shared" si="42"/>
        <v/>
      </c>
      <c r="AJ355" s="27" t="str">
        <f t="shared" si="39"/>
        <v/>
      </c>
      <c r="AL355" s="27"/>
      <c r="AM355" s="29"/>
      <c r="AN355" s="27"/>
      <c r="AO355" s="28"/>
      <c r="AT355" s="27" t="s">
        <v>222</v>
      </c>
      <c r="AW355" s="27"/>
      <c r="AX355" s="27"/>
      <c r="BA355" s="27" t="str">
        <f t="shared" si="43"/>
        <v/>
      </c>
    </row>
    <row r="356" spans="1:53" ht="16" hidden="1" customHeight="1">
      <c r="A356" s="30">
        <v>2617</v>
      </c>
      <c r="B356" s="27" t="s">
        <v>26</v>
      </c>
      <c r="C356" s="27" t="s">
        <v>151</v>
      </c>
      <c r="D356" s="27" t="s">
        <v>337</v>
      </c>
      <c r="E356" t="s">
        <v>728</v>
      </c>
      <c r="F356" s="27" t="str">
        <f>IF(ISBLANK(E356), "", Table2[[#This Row],[unique_id]])</f>
        <v>lighting_reset_adaptive_lighting_bathroom_main</v>
      </c>
      <c r="G356" t="s">
        <v>207</v>
      </c>
      <c r="H356" s="27" t="s">
        <v>733</v>
      </c>
      <c r="I356" s="27" t="s">
        <v>314</v>
      </c>
      <c r="J356" s="27" t="s">
        <v>740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I356" s="27" t="str">
        <f t="shared" si="42"/>
        <v/>
      </c>
      <c r="AJ356" s="27" t="str">
        <f t="shared" si="39"/>
        <v/>
      </c>
      <c r="AL356" s="27"/>
      <c r="AM356" s="29"/>
      <c r="AN356" s="27"/>
      <c r="AO356" s="28"/>
      <c r="AT356" s="27" t="s">
        <v>404</v>
      </c>
      <c r="AW356" s="27"/>
      <c r="AX356" s="27"/>
      <c r="BA356" s="27" t="str">
        <f t="shared" si="43"/>
        <v/>
      </c>
    </row>
    <row r="357" spans="1:53" ht="16" hidden="1" customHeight="1">
      <c r="A357" s="30">
        <v>2618</v>
      </c>
      <c r="B357" s="27" t="s">
        <v>26</v>
      </c>
      <c r="C357" s="27" t="s">
        <v>151</v>
      </c>
      <c r="D357" s="27" t="s">
        <v>337</v>
      </c>
      <c r="E357" t="s">
        <v>1265</v>
      </c>
      <c r="F357" s="27" t="str">
        <f>IF(ISBLANK(E357), "", Table2[[#This Row],[unique_id]])</f>
        <v>lighting_reset_adaptive_lighting_bathroom_sconces</v>
      </c>
      <c r="G357" t="s">
        <v>1245</v>
      </c>
      <c r="H357" s="27" t="s">
        <v>733</v>
      </c>
      <c r="I357" s="27" t="s">
        <v>314</v>
      </c>
      <c r="J357" s="27" t="s">
        <v>1259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I357" s="27" t="str">
        <f t="shared" si="42"/>
        <v/>
      </c>
      <c r="AJ357" s="27" t="str">
        <f t="shared" si="39"/>
        <v/>
      </c>
      <c r="AL357" s="27"/>
      <c r="AM357" s="29"/>
      <c r="AN357" s="27"/>
      <c r="AO357" s="28"/>
      <c r="AT357" s="27" t="s">
        <v>404</v>
      </c>
      <c r="AW357" s="27"/>
      <c r="AX357" s="27"/>
      <c r="BA357" s="27" t="str">
        <f t="shared" si="43"/>
        <v/>
      </c>
    </row>
    <row r="358" spans="1:53" ht="16" hidden="1" customHeight="1">
      <c r="A358" s="30">
        <v>2619</v>
      </c>
      <c r="B358" s="27" t="s">
        <v>26</v>
      </c>
      <c r="C358" s="27" t="s">
        <v>151</v>
      </c>
      <c r="D358" s="27" t="s">
        <v>337</v>
      </c>
      <c r="E358" t="s">
        <v>729</v>
      </c>
      <c r="F358" s="27" t="str">
        <f>IF(ISBLANK(E358), "", Table2[[#This Row],[unique_id]])</f>
        <v>lighting_reset_adaptive_lighting_ensuite_main</v>
      </c>
      <c r="G358" t="s">
        <v>206</v>
      </c>
      <c r="H358" s="27" t="s">
        <v>733</v>
      </c>
      <c r="I358" s="27" t="s">
        <v>314</v>
      </c>
      <c r="J358" s="27" t="s">
        <v>740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I358" s="27" t="str">
        <f t="shared" si="42"/>
        <v/>
      </c>
      <c r="AJ358" s="27" t="str">
        <f t="shared" si="39"/>
        <v/>
      </c>
      <c r="AL358" s="27"/>
      <c r="AM358" s="29"/>
      <c r="AN358" s="27"/>
      <c r="AO358" s="28"/>
      <c r="AT358" s="27" t="s">
        <v>477</v>
      </c>
      <c r="AW358" s="27"/>
      <c r="AX358" s="27"/>
      <c r="BA358" s="27" t="str">
        <f t="shared" si="43"/>
        <v/>
      </c>
    </row>
    <row r="359" spans="1:53" ht="16" hidden="1" customHeight="1">
      <c r="A359" s="30">
        <v>2620</v>
      </c>
      <c r="B359" s="27" t="s">
        <v>26</v>
      </c>
      <c r="C359" s="27" t="s">
        <v>151</v>
      </c>
      <c r="D359" s="27" t="s">
        <v>337</v>
      </c>
      <c r="E359" t="s">
        <v>1266</v>
      </c>
      <c r="F359" s="27" t="str">
        <f>IF(ISBLANK(E359), "", Table2[[#This Row],[unique_id]])</f>
        <v>lighting_reset_adaptive_lighting_ensuite_sconces</v>
      </c>
      <c r="G359" t="s">
        <v>1224</v>
      </c>
      <c r="H359" s="27" t="s">
        <v>733</v>
      </c>
      <c r="I359" s="27" t="s">
        <v>314</v>
      </c>
      <c r="J359" s="27" t="s">
        <v>1259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I359" s="27" t="str">
        <f t="shared" si="42"/>
        <v/>
      </c>
      <c r="AJ359" s="27" t="str">
        <f t="shared" si="39"/>
        <v/>
      </c>
      <c r="AL359" s="27"/>
      <c r="AM359" s="29"/>
      <c r="AN359" s="27"/>
      <c r="AO359" s="28"/>
      <c r="AT359" s="27" t="s">
        <v>477</v>
      </c>
      <c r="AW359" s="27"/>
      <c r="AX359" s="27"/>
      <c r="BA359" s="27" t="str">
        <f t="shared" si="43"/>
        <v/>
      </c>
    </row>
    <row r="360" spans="1:53" ht="16" hidden="1" customHeight="1">
      <c r="A360" s="30">
        <v>2621</v>
      </c>
      <c r="B360" s="27" t="s">
        <v>26</v>
      </c>
      <c r="C360" s="27" t="s">
        <v>151</v>
      </c>
      <c r="D360" s="27" t="s">
        <v>337</v>
      </c>
      <c r="E360" t="s">
        <v>730</v>
      </c>
      <c r="F360" s="27" t="str">
        <f>IF(ISBLANK(E360), "", Table2[[#This Row],[unique_id]])</f>
        <v>lighting_reset_adaptive_lighting_wardrobe_main</v>
      </c>
      <c r="G360" t="s">
        <v>210</v>
      </c>
      <c r="H360" s="27" t="s">
        <v>733</v>
      </c>
      <c r="I360" s="27" t="s">
        <v>314</v>
      </c>
      <c r="J360" s="27" t="s">
        <v>740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I360" s="27" t="str">
        <f t="shared" si="42"/>
        <v/>
      </c>
      <c r="AJ360" s="27" t="str">
        <f t="shared" si="39"/>
        <v/>
      </c>
      <c r="AL360" s="27"/>
      <c r="AM360" s="29"/>
      <c r="AN360" s="27"/>
      <c r="AO360" s="28"/>
      <c r="AT360" s="27" t="s">
        <v>674</v>
      </c>
      <c r="AW360" s="27"/>
      <c r="AX360" s="27"/>
      <c r="BA360" s="27" t="str">
        <f t="shared" si="43"/>
        <v/>
      </c>
    </row>
    <row r="361" spans="1:53" ht="16" hidden="1" customHeight="1">
      <c r="A361" s="30">
        <v>2622</v>
      </c>
      <c r="B361" s="27" t="s">
        <v>26</v>
      </c>
      <c r="C361" s="27" t="s">
        <v>594</v>
      </c>
      <c r="D361" s="27" t="s">
        <v>377</v>
      </c>
      <c r="E361" s="27" t="s">
        <v>376</v>
      </c>
      <c r="F361" s="27" t="str">
        <f>IF(ISBLANK(E361), "", Table2[[#This Row],[unique_id]])</f>
        <v>column_break</v>
      </c>
      <c r="G361" s="27" t="s">
        <v>373</v>
      </c>
      <c r="H361" s="27" t="s">
        <v>733</v>
      </c>
      <c r="I361" s="27" t="s">
        <v>314</v>
      </c>
      <c r="M361" s="27" t="s">
        <v>374</v>
      </c>
      <c r="N361" s="27" t="s">
        <v>375</v>
      </c>
      <c r="T361" s="27"/>
      <c r="V361" s="28"/>
      <c r="W361" s="28"/>
      <c r="X361" s="28"/>
      <c r="Y361" s="28"/>
      <c r="AG361" s="28"/>
      <c r="AJ361" s="27" t="str">
        <f t="shared" si="39"/>
        <v/>
      </c>
      <c r="AK361" s="32"/>
      <c r="AL361" s="27"/>
      <c r="AM361" s="29"/>
      <c r="AN361" s="27"/>
      <c r="AO361" s="28"/>
      <c r="AW361" s="27"/>
      <c r="AX361" s="27"/>
      <c r="BA361" s="27" t="str">
        <f t="shared" si="43"/>
        <v/>
      </c>
    </row>
    <row r="362" spans="1:53" ht="16" hidden="1" customHeight="1">
      <c r="A362" s="27">
        <v>2640</v>
      </c>
      <c r="B362" s="27" t="s">
        <v>26</v>
      </c>
      <c r="C362" s="27" t="s">
        <v>151</v>
      </c>
      <c r="D362" s="27" t="s">
        <v>868</v>
      </c>
      <c r="E362" s="27" t="s">
        <v>869</v>
      </c>
      <c r="F362" s="27" t="str">
        <f>IF(ISBLANK(E362), "", Table2[[#This Row],[unique_id]])</f>
        <v>synchronize_devices</v>
      </c>
      <c r="G362" s="27" t="s">
        <v>871</v>
      </c>
      <c r="H362" s="27" t="s">
        <v>870</v>
      </c>
      <c r="I362" s="27" t="s">
        <v>314</v>
      </c>
      <c r="M362" s="27" t="s">
        <v>275</v>
      </c>
      <c r="T362" s="27"/>
      <c r="V362" s="28"/>
      <c r="W362" s="28"/>
      <c r="X362" s="28"/>
      <c r="Y362" s="28"/>
      <c r="AG362" s="28"/>
      <c r="AI362" s="27" t="str">
        <f t="shared" ref="AI362:AI369" si="44">IF(ISBLANK(AH362),  "", _xlfn.CONCAT("haas/entity/sensor/", LOWER(C362), "/", E362, "/config"))</f>
        <v/>
      </c>
      <c r="AJ362" s="27" t="str">
        <f t="shared" si="39"/>
        <v/>
      </c>
      <c r="AK362" s="30"/>
      <c r="AL362" s="27"/>
      <c r="AM362" s="19"/>
      <c r="AN362" s="27"/>
      <c r="AO362" s="28"/>
      <c r="AQ362" s="32"/>
      <c r="AW362" s="27"/>
      <c r="AX362" s="27"/>
      <c r="BA362" s="27" t="str">
        <f t="shared" si="43"/>
        <v/>
      </c>
    </row>
    <row r="363" spans="1:53" ht="16" hidden="1" customHeight="1">
      <c r="A363" s="27">
        <v>2650</v>
      </c>
      <c r="B363" s="27" t="s">
        <v>26</v>
      </c>
      <c r="C363" s="27" t="s">
        <v>246</v>
      </c>
      <c r="D363" s="27" t="s">
        <v>145</v>
      </c>
      <c r="E363" s="27" t="s">
        <v>146</v>
      </c>
      <c r="F363" s="27" t="str">
        <f>IF(ISBLANK(E363), "", Table2[[#This Row],[unique_id]])</f>
        <v>ada_home</v>
      </c>
      <c r="G363" s="27" t="s">
        <v>194</v>
      </c>
      <c r="H363" s="27" t="s">
        <v>1068</v>
      </c>
      <c r="I363" s="27" t="s">
        <v>144</v>
      </c>
      <c r="M363" s="27" t="s">
        <v>136</v>
      </c>
      <c r="N363" s="27" t="s">
        <v>288</v>
      </c>
      <c r="O363" s="28" t="s">
        <v>1133</v>
      </c>
      <c r="P363" s="27" t="s">
        <v>172</v>
      </c>
      <c r="Q363" s="27" t="s">
        <v>1083</v>
      </c>
      <c r="R363" s="42" t="s">
        <v>1068</v>
      </c>
      <c r="S363" s="27" t="str">
        <f>_xlfn.CONCAT( Table2[[#This Row],[device_suggested_area]], " ",Table2[[#This Row],[powercalc_group_3]])</f>
        <v>Ada Audio Visual Devices</v>
      </c>
      <c r="T363" s="27" t="str">
        <f>_xlfn.CONCAT("name: ", Table2[[#This Row],[friendly_name]])</f>
        <v>name: Ada Home</v>
      </c>
      <c r="V363" s="28"/>
      <c r="W363" s="28"/>
      <c r="X363" s="28"/>
      <c r="Y363" s="28"/>
      <c r="AG363" s="28"/>
      <c r="AI363" s="27" t="str">
        <f t="shared" si="44"/>
        <v/>
      </c>
      <c r="AJ363" s="27" t="str">
        <f t="shared" si="39"/>
        <v/>
      </c>
      <c r="AL363" s="27"/>
      <c r="AM363" s="29"/>
      <c r="AN363" s="27" t="str">
        <f>IF(OR(ISBLANK(AW363), ISBLANK(AX363)), "", LOWER(_xlfn.CONCAT(Table2[[#This Row],[device_manufacturer]], "-",Table2[[#This Row],[device_suggested_area]], "-", Table2[[#This Row],[device_identifiers]])))</f>
        <v>google-ada-home</v>
      </c>
      <c r="AO363" s="28" t="s">
        <v>922</v>
      </c>
      <c r="AP363" s="27" t="s">
        <v>422</v>
      </c>
      <c r="AQ363" s="27" t="s">
        <v>473</v>
      </c>
      <c r="AR363" s="27" t="s">
        <v>246</v>
      </c>
      <c r="AT363" s="27" t="s">
        <v>130</v>
      </c>
      <c r="AV363" s="27" t="s">
        <v>514</v>
      </c>
      <c r="AW363" s="36" t="s">
        <v>559</v>
      </c>
      <c r="AX363" s="30" t="s">
        <v>551</v>
      </c>
      <c r="AY363" s="30"/>
      <c r="AZ363" s="30"/>
      <c r="BA363" s="27" t="str">
        <f t="shared" si="43"/>
        <v>[["mac", "d4:f5:47:1c:cc:2d"], ["ip", "10.0.4.50"]]</v>
      </c>
    </row>
    <row r="364" spans="1:53" ht="16" hidden="1" customHeight="1">
      <c r="A364" s="27">
        <v>2651</v>
      </c>
      <c r="B364" s="27" t="s">
        <v>26</v>
      </c>
      <c r="C364" s="27" t="s">
        <v>246</v>
      </c>
      <c r="D364" s="27" t="s">
        <v>145</v>
      </c>
      <c r="E364" s="27" t="s">
        <v>276</v>
      </c>
      <c r="F364" s="27" t="str">
        <f>IF(ISBLANK(E364), "", Table2[[#This Row],[unique_id]])</f>
        <v>edwin_home</v>
      </c>
      <c r="G364" s="27" t="s">
        <v>277</v>
      </c>
      <c r="H364" s="27" t="s">
        <v>1068</v>
      </c>
      <c r="I364" s="27" t="s">
        <v>144</v>
      </c>
      <c r="M364" s="27" t="s">
        <v>136</v>
      </c>
      <c r="N364" s="27" t="s">
        <v>288</v>
      </c>
      <c r="O364" s="28" t="s">
        <v>1133</v>
      </c>
      <c r="P364" s="27" t="s">
        <v>172</v>
      </c>
      <c r="Q364" s="27" t="s">
        <v>1083</v>
      </c>
      <c r="R364" s="42" t="s">
        <v>1068</v>
      </c>
      <c r="S364" s="27" t="str">
        <f>_xlfn.CONCAT( Table2[[#This Row],[device_suggested_area]], " ",Table2[[#This Row],[powercalc_group_3]])</f>
        <v>Edwin Audio Visual Devices</v>
      </c>
      <c r="T364" s="27" t="str">
        <f>_xlfn.CONCAT("name: ", Table2[[#This Row],[friendly_name]])</f>
        <v>name: Edwin Home</v>
      </c>
      <c r="V364" s="28"/>
      <c r="W364" s="28"/>
      <c r="X364" s="28"/>
      <c r="Y364" s="28"/>
      <c r="AG364" s="28"/>
      <c r="AI364" s="27" t="str">
        <f t="shared" si="44"/>
        <v/>
      </c>
      <c r="AJ364" s="27" t="str">
        <f t="shared" si="39"/>
        <v/>
      </c>
      <c r="AL364" s="27"/>
      <c r="AM364" s="29"/>
      <c r="AN364" s="27" t="str">
        <f>IF(OR(ISBLANK(AW364), ISBLANK(AX364)), "", LOWER(_xlfn.CONCAT(Table2[[#This Row],[device_manufacturer]], "-",Table2[[#This Row],[device_suggested_area]], "-", Table2[[#This Row],[device_identifiers]])))</f>
        <v>google-edwin-home</v>
      </c>
      <c r="AO364" s="28" t="s">
        <v>922</v>
      </c>
      <c r="AP364" s="27" t="s">
        <v>422</v>
      </c>
      <c r="AQ364" s="27" t="s">
        <v>473</v>
      </c>
      <c r="AR364" s="27" t="s">
        <v>246</v>
      </c>
      <c r="AT364" s="27" t="s">
        <v>127</v>
      </c>
      <c r="AV364" s="27" t="s">
        <v>514</v>
      </c>
      <c r="AW364" s="36" t="s">
        <v>558</v>
      </c>
      <c r="AX364" s="30" t="s">
        <v>552</v>
      </c>
      <c r="AY364" s="30"/>
      <c r="AZ364" s="30"/>
      <c r="BA364" s="27" t="str">
        <f t="shared" si="43"/>
        <v>[["mac", "d4:f5:47:25:92:d5"], ["ip", "10.0.4.51"]]</v>
      </c>
    </row>
    <row r="365" spans="1:53" ht="16" hidden="1" customHeight="1">
      <c r="A365" s="27">
        <v>2652</v>
      </c>
      <c r="B365" s="27" t="s">
        <v>26</v>
      </c>
      <c r="C365" s="27" t="s">
        <v>246</v>
      </c>
      <c r="D365" s="27" t="s">
        <v>145</v>
      </c>
      <c r="E365" s="27" t="s">
        <v>284</v>
      </c>
      <c r="F365" s="27" t="str">
        <f>IF(ISBLANK(E365), "", Table2[[#This Row],[unique_id]])</f>
        <v>parents_home</v>
      </c>
      <c r="G365" s="27" t="s">
        <v>278</v>
      </c>
      <c r="H365" s="27" t="s">
        <v>1068</v>
      </c>
      <c r="I365" s="27" t="s">
        <v>144</v>
      </c>
      <c r="M365" s="27" t="s">
        <v>136</v>
      </c>
      <c r="N365" s="27" t="s">
        <v>288</v>
      </c>
      <c r="O365" s="28" t="s">
        <v>1133</v>
      </c>
      <c r="P365" s="27" t="s">
        <v>172</v>
      </c>
      <c r="Q365" s="27" t="s">
        <v>1083</v>
      </c>
      <c r="R365" s="42" t="s">
        <v>1068</v>
      </c>
      <c r="S365" s="27" t="str">
        <f>_xlfn.CONCAT( Table2[[#This Row],[device_suggested_area]], " ",Table2[[#This Row],[powercalc_group_3]])</f>
        <v>Parents Audio Visual Devices</v>
      </c>
      <c r="T365" s="27" t="s">
        <v>1093</v>
      </c>
      <c r="V365" s="28"/>
      <c r="W365" s="28"/>
      <c r="X365" s="28"/>
      <c r="Y365" s="28"/>
      <c r="AG365" s="28"/>
      <c r="AI365" s="27" t="str">
        <f t="shared" si="44"/>
        <v/>
      </c>
      <c r="AJ365" s="27" t="str">
        <f t="shared" si="39"/>
        <v/>
      </c>
      <c r="AL365" s="27"/>
      <c r="AM365" s="29"/>
      <c r="AN365" s="27" t="str">
        <f>IF(OR(ISBLANK(AW365), ISBLANK(AX365)), "", LOWER(_xlfn.CONCAT(Table2[[#This Row],[device_manufacturer]], "-",Table2[[#This Row],[device_suggested_area]], "-", Table2[[#This Row],[device_identifiers]])))</f>
        <v>google-parents-home</v>
      </c>
      <c r="AO365" s="28" t="s">
        <v>922</v>
      </c>
      <c r="AP365" s="27" t="s">
        <v>422</v>
      </c>
      <c r="AQ365" s="27" t="s">
        <v>921</v>
      </c>
      <c r="AR365" s="27" t="s">
        <v>246</v>
      </c>
      <c r="AT365" s="27" t="s">
        <v>201</v>
      </c>
      <c r="AV365" s="27" t="s">
        <v>514</v>
      </c>
      <c r="AW365" s="36" t="s">
        <v>920</v>
      </c>
      <c r="AX365" s="30" t="s">
        <v>919</v>
      </c>
      <c r="AY365" s="30"/>
      <c r="AZ365" s="30"/>
      <c r="BA365" s="27" t="str">
        <f t="shared" si="43"/>
        <v>[["mac", "dc:e5:5b:a5:a3:0d"], ["ip", "10.0.4.55"]]</v>
      </c>
    </row>
    <row r="366" spans="1:53" ht="16" hidden="1" customHeight="1">
      <c r="A366" s="27">
        <v>2653</v>
      </c>
      <c r="B366" s="27" t="s">
        <v>26</v>
      </c>
      <c r="C366" s="27" t="s">
        <v>246</v>
      </c>
      <c r="D366" s="27" t="s">
        <v>145</v>
      </c>
      <c r="E366" s="27" t="s">
        <v>280</v>
      </c>
      <c r="F366" s="27" t="str">
        <f>IF(ISBLANK(E366), "", Table2[[#This Row],[unique_id]])</f>
        <v>kitchen_home</v>
      </c>
      <c r="G366" s="27" t="s">
        <v>279</v>
      </c>
      <c r="H366" s="27" t="s">
        <v>1068</v>
      </c>
      <c r="I366" s="27" t="s">
        <v>144</v>
      </c>
      <c r="M366" s="27" t="s">
        <v>136</v>
      </c>
      <c r="N366" s="27" t="s">
        <v>288</v>
      </c>
      <c r="O366" s="28" t="s">
        <v>1133</v>
      </c>
      <c r="P366" s="27" t="s">
        <v>172</v>
      </c>
      <c r="Q366" s="27" t="s">
        <v>1083</v>
      </c>
      <c r="R366" s="42" t="s">
        <v>1068</v>
      </c>
      <c r="S366" s="27" t="str">
        <f>_xlfn.CONCAT( Table2[[#This Row],[device_suggested_area]], " ",Table2[[#This Row],[powercalc_group_3]])</f>
        <v>Kitchen Audio Visual Devices</v>
      </c>
      <c r="T366" s="27" t="s">
        <v>1093</v>
      </c>
      <c r="V366" s="28"/>
      <c r="W366" s="28"/>
      <c r="X366" s="28"/>
      <c r="Y366" s="28"/>
      <c r="AG366" s="28"/>
      <c r="AI366" s="27" t="str">
        <f t="shared" si="44"/>
        <v/>
      </c>
      <c r="AJ366" s="27" t="str">
        <f t="shared" si="39"/>
        <v/>
      </c>
      <c r="AL366" s="27"/>
      <c r="AM366" s="29"/>
      <c r="AN366" s="27" t="str">
        <f>IF(OR(ISBLANK(AW366), ISBLANK(AX366)), "", LOWER(_xlfn.CONCAT(Table2[[#This Row],[device_manufacturer]], "-",Table2[[#This Row],[device_suggested_area]], "-", Table2[[#This Row],[device_identifiers]])))</f>
        <v>google-kitchen-home</v>
      </c>
      <c r="AO366" s="28" t="s">
        <v>922</v>
      </c>
      <c r="AP366" s="27" t="s">
        <v>422</v>
      </c>
      <c r="AQ366" s="27" t="s">
        <v>921</v>
      </c>
      <c r="AR366" s="27" t="s">
        <v>246</v>
      </c>
      <c r="AT366" s="27" t="s">
        <v>215</v>
      </c>
      <c r="AV366" s="27" t="s">
        <v>514</v>
      </c>
      <c r="AW366" s="36" t="s">
        <v>1053</v>
      </c>
      <c r="AX366" s="30" t="s">
        <v>1052</v>
      </c>
      <c r="AY366" s="30"/>
      <c r="AZ366" s="30"/>
      <c r="BA366" s="27" t="str">
        <f t="shared" si="43"/>
        <v>[["mac", "dc:e5:5b:4c:e9:69"], ["ip", "10.0.4.56"]]</v>
      </c>
    </row>
    <row r="367" spans="1:53" ht="16" hidden="1" customHeight="1">
      <c r="A367" s="27">
        <v>2654</v>
      </c>
      <c r="B367" s="27" t="s">
        <v>26</v>
      </c>
      <c r="C367" s="27" t="s">
        <v>246</v>
      </c>
      <c r="D367" s="27" t="s">
        <v>145</v>
      </c>
      <c r="E367" s="27" t="s">
        <v>872</v>
      </c>
      <c r="F367" s="27" t="str">
        <f>IF(ISBLANK(E367), "", Table2[[#This Row],[unique_id]])</f>
        <v>office_home</v>
      </c>
      <c r="G367" s="27" t="s">
        <v>873</v>
      </c>
      <c r="H367" s="27" t="s">
        <v>1068</v>
      </c>
      <c r="I367" s="27" t="s">
        <v>144</v>
      </c>
      <c r="M367" s="27" t="s">
        <v>136</v>
      </c>
      <c r="N367" s="27" t="s">
        <v>288</v>
      </c>
      <c r="O367" s="28" t="s">
        <v>1133</v>
      </c>
      <c r="P367" s="27" t="s">
        <v>172</v>
      </c>
      <c r="Q367" s="27" t="s">
        <v>1083</v>
      </c>
      <c r="R367" s="42" t="s">
        <v>1068</v>
      </c>
      <c r="S367" s="27" t="str">
        <f>_xlfn.CONCAT( Table2[[#This Row],[device_suggested_area]], " ",Table2[[#This Row],[powercalc_group_3]])</f>
        <v>Office Audio Visual Devices</v>
      </c>
      <c r="T367" s="27" t="str">
        <f>_xlfn.CONCAT("name: ", Table2[[#This Row],[friendly_name]])</f>
        <v>name: Office Home</v>
      </c>
      <c r="V367" s="28"/>
      <c r="W367" s="28"/>
      <c r="X367" s="28"/>
      <c r="Y367" s="28"/>
      <c r="AG367" s="28"/>
      <c r="AI367" s="27" t="str">
        <f t="shared" si="44"/>
        <v/>
      </c>
      <c r="AJ367" s="27" t="str">
        <f t="shared" si="39"/>
        <v/>
      </c>
      <c r="AL367" s="27"/>
      <c r="AM367" s="29"/>
      <c r="AN367" s="27" t="str">
        <f>IF(OR(ISBLANK(AW367), ISBLANK(AX367)), "", LOWER(_xlfn.CONCAT(Table2[[#This Row],[device_manufacturer]], "-",Table2[[#This Row],[device_suggested_area]], "-", Table2[[#This Row],[device_identifiers]])))</f>
        <v>google-office-home</v>
      </c>
      <c r="AO367" s="28" t="s">
        <v>922</v>
      </c>
      <c r="AP367" s="27" t="s">
        <v>422</v>
      </c>
      <c r="AQ367" s="27" t="s">
        <v>473</v>
      </c>
      <c r="AR367" s="27" t="s">
        <v>246</v>
      </c>
      <c r="AT367" s="27" t="s">
        <v>222</v>
      </c>
      <c r="AV367" s="27" t="s">
        <v>514</v>
      </c>
      <c r="AW367" s="36" t="s">
        <v>556</v>
      </c>
      <c r="AX367" s="30" t="s">
        <v>555</v>
      </c>
      <c r="AY367" s="30"/>
      <c r="AZ367" s="30"/>
      <c r="BA367" s="27" t="str">
        <f t="shared" si="43"/>
        <v>[["mac", "d4:f5:47:32:df:7b"], ["ip", "10.0.4.54"]]</v>
      </c>
    </row>
    <row r="368" spans="1:53" ht="16" hidden="1" customHeight="1">
      <c r="A368" s="27">
        <v>2655</v>
      </c>
      <c r="B368" s="27" t="s">
        <v>26</v>
      </c>
      <c r="C368" s="27" t="s">
        <v>246</v>
      </c>
      <c r="D368" s="27" t="s">
        <v>145</v>
      </c>
      <c r="E368" s="27" t="s">
        <v>928</v>
      </c>
      <c r="F368" s="27" t="str">
        <f>IF(ISBLANK(E368), "", Table2[[#This Row],[unique_id]])</f>
        <v>lounge_home</v>
      </c>
      <c r="G368" s="27" t="s">
        <v>929</v>
      </c>
      <c r="H368" s="27" t="s">
        <v>1068</v>
      </c>
      <c r="I368" s="27" t="s">
        <v>144</v>
      </c>
      <c r="M368" s="27" t="s">
        <v>136</v>
      </c>
      <c r="N368" s="27" t="s">
        <v>288</v>
      </c>
      <c r="O368" s="28" t="s">
        <v>1133</v>
      </c>
      <c r="P368" s="27" t="s">
        <v>172</v>
      </c>
      <c r="Q368" s="27" t="s">
        <v>1083</v>
      </c>
      <c r="R368" s="42" t="s">
        <v>1068</v>
      </c>
      <c r="S368" s="27" t="str">
        <f>_xlfn.CONCAT( Table2[[#This Row],[device_suggested_area]], " ",Table2[[#This Row],[powercalc_group_3]])</f>
        <v>Lounge Audio Visual Devices</v>
      </c>
      <c r="T368" s="27" t="str">
        <f>_xlfn.CONCAT("name: ", Table2[[#This Row],[friendly_name]])</f>
        <v>name: Lounge Home</v>
      </c>
      <c r="V368" s="28"/>
      <c r="W368" s="28"/>
      <c r="X368" s="28"/>
      <c r="Y368" s="28"/>
      <c r="AG368" s="28"/>
      <c r="AI368" s="27" t="str">
        <f t="shared" si="44"/>
        <v/>
      </c>
      <c r="AJ368" s="27" t="str">
        <f t="shared" si="39"/>
        <v/>
      </c>
      <c r="AL368" s="27"/>
      <c r="AM368" s="29"/>
      <c r="AN368" s="27" t="str">
        <f>IF(OR(ISBLANK(AW368), ISBLANK(AX368)), "", LOWER(_xlfn.CONCAT(Table2[[#This Row],[device_manufacturer]], "-",Table2[[#This Row],[device_suggested_area]], "-", Table2[[#This Row],[device_identifiers]])))</f>
        <v>google-lounge-home</v>
      </c>
      <c r="AO368" s="28" t="s">
        <v>922</v>
      </c>
      <c r="AP368" s="27" t="s">
        <v>422</v>
      </c>
      <c r="AQ368" s="27" t="s">
        <v>473</v>
      </c>
      <c r="AR368" s="27" t="s">
        <v>246</v>
      </c>
      <c r="AT368" s="27" t="s">
        <v>203</v>
      </c>
      <c r="AV368" s="27" t="s">
        <v>514</v>
      </c>
      <c r="AW368" s="36" t="s">
        <v>557</v>
      </c>
      <c r="AX368" s="30" t="s">
        <v>553</v>
      </c>
      <c r="AY368" s="30"/>
      <c r="AZ368" s="30"/>
      <c r="BA368" s="27" t="str">
        <f t="shared" si="43"/>
        <v>[["mac", "d4:f5:47:8c:d1:7e"], ["ip", "10.0.4.52"]]</v>
      </c>
    </row>
    <row r="369" spans="1:53" ht="16" hidden="1" customHeight="1">
      <c r="A369" s="27">
        <v>2656</v>
      </c>
      <c r="B369" s="27" t="s">
        <v>26</v>
      </c>
      <c r="C369" s="27" t="s">
        <v>246</v>
      </c>
      <c r="D369" s="27" t="s">
        <v>145</v>
      </c>
      <c r="E369" s="27" t="s">
        <v>1178</v>
      </c>
      <c r="F369" s="27" t="str">
        <f>IF(ISBLANK(E369), "", Table2[[#This Row],[unique_id]])</f>
        <v>ada_tablet</v>
      </c>
      <c r="G369" s="27" t="s">
        <v>1179</v>
      </c>
      <c r="H369" s="27" t="s">
        <v>1068</v>
      </c>
      <c r="I369" s="27" t="s">
        <v>144</v>
      </c>
      <c r="M369" s="27" t="s">
        <v>136</v>
      </c>
      <c r="N369" s="27" t="s">
        <v>288</v>
      </c>
      <c r="R369" s="42"/>
      <c r="T369" s="27"/>
      <c r="V369" s="28"/>
      <c r="W369" s="28"/>
      <c r="X369" s="28"/>
      <c r="Y369" s="28"/>
      <c r="AG369" s="28"/>
      <c r="AI369" s="27" t="str">
        <f t="shared" si="44"/>
        <v/>
      </c>
      <c r="AJ369" s="27" t="str">
        <f t="shared" si="39"/>
        <v/>
      </c>
      <c r="AL369" s="27"/>
      <c r="AM369" s="29"/>
      <c r="AN369" s="27" t="str">
        <f>IF(OR(ISBLANK(AW369), ISBLANK(AX369)), "", LOWER(_xlfn.CONCAT(Table2[[#This Row],[device_manufacturer]],  "-", Table2[[#This Row],[device_identifiers]])))</f>
        <v>google-ada-tablet</v>
      </c>
      <c r="AO369" s="28" t="s">
        <v>1186</v>
      </c>
      <c r="AP369" s="27" t="s">
        <v>1180</v>
      </c>
      <c r="AQ369" s="27" t="s">
        <v>1182</v>
      </c>
      <c r="AR369" s="27" t="s">
        <v>246</v>
      </c>
      <c r="AT369" s="27" t="s">
        <v>203</v>
      </c>
      <c r="AV369" s="27" t="s">
        <v>514</v>
      </c>
      <c r="AW369" s="36" t="s">
        <v>1183</v>
      </c>
      <c r="AX369" s="35" t="s">
        <v>1184</v>
      </c>
      <c r="AY369" s="30"/>
      <c r="AZ369" s="30"/>
      <c r="BA369" s="27" t="str">
        <f t="shared" si="43"/>
        <v>[["mac", "32:4c:57:35:08:8d"], ["ip", "10.0.4.57"]]</v>
      </c>
    </row>
    <row r="370" spans="1:53" ht="16" hidden="1" customHeight="1">
      <c r="A370" s="27">
        <v>2657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27" t="str">
        <f>IF(ISBLANK(E370), "", Table2[[#This Row],[unique_id]])</f>
        <v>column_break</v>
      </c>
      <c r="G370" s="27" t="s">
        <v>373</v>
      </c>
      <c r="H370" s="27" t="s">
        <v>1068</v>
      </c>
      <c r="I370" s="27" t="s">
        <v>144</v>
      </c>
      <c r="M370" s="27" t="s">
        <v>374</v>
      </c>
      <c r="N370" s="27" t="s">
        <v>375</v>
      </c>
      <c r="O370" s="43"/>
      <c r="T370" s="27"/>
      <c r="V370" s="28"/>
      <c r="W370" s="28"/>
      <c r="X370" s="28"/>
      <c r="Y370" s="28"/>
      <c r="AG370" s="28"/>
      <c r="AJ370" s="27" t="str">
        <f t="shared" si="39"/>
        <v/>
      </c>
      <c r="AL370" s="27"/>
      <c r="AM370" s="29"/>
      <c r="AN370" s="27"/>
      <c r="AO370" s="28"/>
      <c r="AW370" s="27"/>
      <c r="AX370" s="27"/>
      <c r="BA370" s="27" t="str">
        <f t="shared" si="43"/>
        <v/>
      </c>
    </row>
    <row r="371" spans="1:53" ht="16" hidden="1" customHeight="1">
      <c r="A371" s="27">
        <v>2658</v>
      </c>
      <c r="B371" s="27" t="s">
        <v>26</v>
      </c>
      <c r="C371" s="27" t="s">
        <v>790</v>
      </c>
      <c r="D371" s="27" t="s">
        <v>145</v>
      </c>
      <c r="E371" s="27" t="s">
        <v>867</v>
      </c>
      <c r="F371" s="27" t="str">
        <f>IF(ISBLANK(E371), "", Table2[[#This Row],[unique_id]])</f>
        <v>lg_webos_smart_tv</v>
      </c>
      <c r="G371" s="27" t="s">
        <v>187</v>
      </c>
      <c r="H371" s="27" t="s">
        <v>1068</v>
      </c>
      <c r="I371" s="27" t="s">
        <v>144</v>
      </c>
      <c r="M371" s="27" t="s">
        <v>136</v>
      </c>
      <c r="N371" s="27" t="s">
        <v>288</v>
      </c>
      <c r="R371" s="42"/>
      <c r="T371" s="27"/>
      <c r="V371" s="28"/>
      <c r="W371" s="28"/>
      <c r="X371" s="28"/>
      <c r="Y371" s="28"/>
      <c r="AG371" s="28"/>
      <c r="AI371" s="27" t="str">
        <f>IF(ISBLANK(AH371),  "", _xlfn.CONCAT("haas/entity/sensor/", LOWER(C371), "/", E371, "/config"))</f>
        <v/>
      </c>
      <c r="AJ371" s="27" t="str">
        <f t="shared" si="39"/>
        <v/>
      </c>
      <c r="AL371" s="27"/>
      <c r="AM371" s="29"/>
      <c r="AN371" s="27" t="str">
        <f>IF(OR(ISBLANK(AW371), ISBLANK(AX371)), "", LOWER(_xlfn.CONCAT(Table2[[#This Row],[device_manufacturer]], "-",Table2[[#This Row],[device_suggested_area]], "-", Table2[[#This Row],[device_identifiers]])))</f>
        <v>lg-lounge-tv</v>
      </c>
      <c r="AO371" s="28" t="s">
        <v>793</v>
      </c>
      <c r="AP371" s="27" t="s">
        <v>415</v>
      </c>
      <c r="AQ371" s="27" t="s">
        <v>794</v>
      </c>
      <c r="AR371" s="27" t="s">
        <v>790</v>
      </c>
      <c r="AT371" s="27" t="s">
        <v>203</v>
      </c>
      <c r="AV371" s="27" t="s">
        <v>514</v>
      </c>
      <c r="AW371" s="36" t="s">
        <v>791</v>
      </c>
      <c r="AX371" s="30" t="s">
        <v>792</v>
      </c>
      <c r="AY371" s="30"/>
      <c r="AZ371" s="30"/>
      <c r="BA371" s="27" t="str">
        <f t="shared" si="43"/>
        <v>[["mac", "4c:ba:d7:bf:94:d0"], ["ip", "10.0.4.49"]]</v>
      </c>
    </row>
    <row r="372" spans="1:53" ht="16" hidden="1" customHeight="1">
      <c r="A372" s="27">
        <v>2659</v>
      </c>
      <c r="B372" s="27" t="s">
        <v>789</v>
      </c>
      <c r="C372" s="27" t="s">
        <v>282</v>
      </c>
      <c r="D372" s="27" t="s">
        <v>145</v>
      </c>
      <c r="E372" s="27" t="s">
        <v>283</v>
      </c>
      <c r="F372" s="27" t="str">
        <f>IF(ISBLANK(E372), "", Table2[[#This Row],[unique_id]])</f>
        <v>parents_tv</v>
      </c>
      <c r="G372" s="27" t="s">
        <v>281</v>
      </c>
      <c r="H372" s="27" t="s">
        <v>1068</v>
      </c>
      <c r="I372" s="27" t="s">
        <v>144</v>
      </c>
      <c r="M372" s="27" t="s">
        <v>136</v>
      </c>
      <c r="N372" s="27" t="s">
        <v>288</v>
      </c>
      <c r="T372" s="27"/>
      <c r="V372" s="28"/>
      <c r="W372" s="28"/>
      <c r="X372" s="28"/>
      <c r="Y372" s="28"/>
      <c r="AG372" s="28"/>
      <c r="AI372" s="27" t="str">
        <f>IF(ISBLANK(AH372),  "", _xlfn.CONCAT("haas/entity/sensor/", LOWER(C372), "/", E372, "/config"))</f>
        <v/>
      </c>
      <c r="AJ372" s="27" t="str">
        <f t="shared" ref="AJ372:AJ435" si="45">IF(ISBLANK(AH372),  "", _xlfn.CONCAT(LOWER(C372), "/", E372))</f>
        <v/>
      </c>
      <c r="AL372" s="27"/>
      <c r="AM372" s="29"/>
      <c r="AN372" s="27" t="str">
        <f>IF(OR(ISBLANK(AW372), ISBLANK(AX372)), "", LOWER(_xlfn.CONCAT(Table2[[#This Row],[device_manufacturer]], "-",Table2[[#This Row],[device_suggested_area]], "-", Table2[[#This Row],[device_identifiers]])))</f>
        <v>apple-parents-tv</v>
      </c>
      <c r="AO372" s="28" t="s">
        <v>482</v>
      </c>
      <c r="AP372" s="27" t="s">
        <v>415</v>
      </c>
      <c r="AQ372" s="27" t="s">
        <v>483</v>
      </c>
      <c r="AR372" s="27" t="s">
        <v>282</v>
      </c>
      <c r="AT372" s="27" t="s">
        <v>201</v>
      </c>
      <c r="AV372" s="27" t="s">
        <v>514</v>
      </c>
      <c r="AW372" s="36" t="s">
        <v>485</v>
      </c>
      <c r="AX372" s="30" t="s">
        <v>561</v>
      </c>
      <c r="AY372" s="30"/>
      <c r="AZ372" s="30"/>
      <c r="BA372" s="27" t="str">
        <f t="shared" si="43"/>
        <v>[["mac", "90:dd:5d:ce:1e:96"], ["ip", "10.0.4.47"]]</v>
      </c>
    </row>
    <row r="373" spans="1:53" ht="16" hidden="1" customHeight="1">
      <c r="A373" s="27">
        <v>2660</v>
      </c>
      <c r="B373" s="27" t="s">
        <v>26</v>
      </c>
      <c r="C373" s="27" t="s">
        <v>246</v>
      </c>
      <c r="D373" s="27" t="s">
        <v>145</v>
      </c>
      <c r="E373" s="27" t="s">
        <v>1187</v>
      </c>
      <c r="F373" s="27" t="str">
        <f>IF(ISBLANK(E373), "", Table2[[#This Row],[unique_id]])</f>
        <v>edwin_tablet</v>
      </c>
      <c r="G373" s="27" t="s">
        <v>1188</v>
      </c>
      <c r="H373" s="27" t="s">
        <v>1068</v>
      </c>
      <c r="I373" s="27" t="s">
        <v>144</v>
      </c>
      <c r="M373" s="27" t="s">
        <v>136</v>
      </c>
      <c r="N373" s="27" t="s">
        <v>288</v>
      </c>
      <c r="R373" s="42"/>
      <c r="T373" s="27"/>
      <c r="V373" s="28"/>
      <c r="W373" s="28"/>
      <c r="X373" s="28"/>
      <c r="Y373" s="28"/>
      <c r="AG373" s="28"/>
      <c r="AI373" s="27" t="str">
        <f>IF(ISBLANK(AH373),  "", _xlfn.CONCAT("haas/entity/sensor/", LOWER(C373), "/", E373, "/config"))</f>
        <v/>
      </c>
      <c r="AJ373" s="27" t="str">
        <f t="shared" si="45"/>
        <v/>
      </c>
      <c r="AL373" s="27"/>
      <c r="AM373" s="29"/>
      <c r="AN373" s="27" t="str">
        <f>IF(OR(ISBLANK(AW373), ISBLANK(AX373)), "", LOWER(_xlfn.CONCAT(Table2[[#This Row],[device_manufacturer]],  "-", Table2[[#This Row],[device_identifiers]])))</f>
        <v>google-edwin-tablet</v>
      </c>
      <c r="AO373" s="28" t="s">
        <v>1186</v>
      </c>
      <c r="AP373" s="27" t="s">
        <v>1189</v>
      </c>
      <c r="AQ373" s="27" t="s">
        <v>1182</v>
      </c>
      <c r="AR373" s="27" t="s">
        <v>246</v>
      </c>
      <c r="AT373" s="27" t="s">
        <v>215</v>
      </c>
      <c r="AV373" s="27" t="s">
        <v>514</v>
      </c>
      <c r="AW373" s="36" t="s">
        <v>1195</v>
      </c>
      <c r="AX373" s="35" t="s">
        <v>1185</v>
      </c>
      <c r="AY373" s="30"/>
      <c r="AZ373" s="30"/>
      <c r="BA373" s="27" t="str">
        <f t="shared" si="43"/>
        <v>[["mac", "12:93:f0:d4:3f:cb"], ["ip", "10.0.4.58"]]</v>
      </c>
    </row>
    <row r="374" spans="1:53" ht="16" hidden="1" customHeight="1">
      <c r="A374" s="27">
        <v>2661</v>
      </c>
      <c r="B374" s="27" t="s">
        <v>789</v>
      </c>
      <c r="C374" s="27" t="s">
        <v>246</v>
      </c>
      <c r="D374" s="27" t="s">
        <v>145</v>
      </c>
      <c r="E374" s="27" t="s">
        <v>978</v>
      </c>
      <c r="F374" s="27" t="str">
        <f>IF(ISBLANK(E374), "", Table2[[#This Row],[unique_id]])</f>
        <v>office_tv</v>
      </c>
      <c r="G374" s="27" t="s">
        <v>979</v>
      </c>
      <c r="H374" s="27" t="s">
        <v>1068</v>
      </c>
      <c r="I374" s="27" t="s">
        <v>144</v>
      </c>
      <c r="M374" s="27" t="s">
        <v>136</v>
      </c>
      <c r="N374" s="27" t="s">
        <v>288</v>
      </c>
      <c r="T374" s="27"/>
      <c r="V374" s="28"/>
      <c r="W374" s="28"/>
      <c r="X374" s="28"/>
      <c r="Y374" s="28"/>
      <c r="AG374" s="28"/>
      <c r="AI374" s="27" t="str">
        <f>IF(ISBLANK(AH374),  "", _xlfn.CONCAT("haas/entity/sensor/", LOWER(C374), "/", E374, "/config"))</f>
        <v/>
      </c>
      <c r="AJ374" s="27" t="str">
        <f t="shared" si="45"/>
        <v/>
      </c>
      <c r="AL374" s="27"/>
      <c r="AM374" s="29"/>
      <c r="AN374" s="27" t="str">
        <f>IF(OR(ISBLANK(AW374), ISBLANK(AX374)), "", LOWER(_xlfn.CONCAT(Table2[[#This Row],[device_manufacturer]], "-",Table2[[#This Row],[device_suggested_area]], "-", Table2[[#This Row],[device_identifiers]])))</f>
        <v>google-office-tv</v>
      </c>
      <c r="AO374" s="28" t="s">
        <v>475</v>
      </c>
      <c r="AP374" s="27" t="s">
        <v>415</v>
      </c>
      <c r="AQ374" s="27" t="s">
        <v>474</v>
      </c>
      <c r="AR374" s="27" t="s">
        <v>246</v>
      </c>
      <c r="AT374" s="27" t="s">
        <v>222</v>
      </c>
      <c r="AV374" s="27" t="s">
        <v>514</v>
      </c>
      <c r="AW374" s="36" t="s">
        <v>560</v>
      </c>
      <c r="AX374" s="30" t="s">
        <v>554</v>
      </c>
      <c r="AY374" s="30"/>
      <c r="AZ374" s="30"/>
      <c r="BA374" s="27" t="str">
        <f t="shared" si="43"/>
        <v>[["mac", "48:d6:d5:33:7c:28"], ["ip", "10.0.4.53"]]</v>
      </c>
    </row>
    <row r="375" spans="1:53" ht="16" hidden="1" customHeight="1">
      <c r="A375" s="27">
        <v>2662</v>
      </c>
      <c r="B375" s="27" t="s">
        <v>26</v>
      </c>
      <c r="C375" s="27" t="s">
        <v>594</v>
      </c>
      <c r="D375" s="27" t="s">
        <v>377</v>
      </c>
      <c r="E375" s="27" t="s">
        <v>376</v>
      </c>
      <c r="F375" s="27" t="str">
        <f>IF(ISBLANK(E375), "", Table2[[#This Row],[unique_id]])</f>
        <v>column_break</v>
      </c>
      <c r="G375" s="27" t="s">
        <v>373</v>
      </c>
      <c r="H375" s="27" t="s">
        <v>1068</v>
      </c>
      <c r="I375" s="27" t="s">
        <v>144</v>
      </c>
      <c r="M375" s="27" t="s">
        <v>374</v>
      </c>
      <c r="N375" s="27" t="s">
        <v>375</v>
      </c>
      <c r="T375" s="27"/>
      <c r="V375" s="28"/>
      <c r="W375" s="28"/>
      <c r="X375" s="28"/>
      <c r="Y375" s="28"/>
      <c r="AG375" s="28"/>
      <c r="AJ375" s="27" t="str">
        <f t="shared" si="45"/>
        <v/>
      </c>
      <c r="AL375" s="27"/>
      <c r="AM375" s="29"/>
      <c r="AN375" s="27"/>
      <c r="AO375" s="28"/>
      <c r="AW375" s="27"/>
      <c r="AX375" s="32"/>
      <c r="BA375" s="27" t="str">
        <f t="shared" si="43"/>
        <v/>
      </c>
    </row>
    <row r="376" spans="1:53" ht="16" hidden="1" customHeight="1">
      <c r="A376" s="27">
        <v>2663</v>
      </c>
      <c r="B376" s="27" t="s">
        <v>26</v>
      </c>
      <c r="C376" s="27" t="s">
        <v>189</v>
      </c>
      <c r="D376" s="27" t="s">
        <v>145</v>
      </c>
      <c r="E376" s="27" t="s">
        <v>1057</v>
      </c>
      <c r="F376" s="27" t="str">
        <f>IF(ISBLANK(E376), "", Table2[[#This Row],[unique_id]])</f>
        <v>lounge_arc</v>
      </c>
      <c r="G376" s="27" t="s">
        <v>1060</v>
      </c>
      <c r="H376" s="27" t="s">
        <v>1068</v>
      </c>
      <c r="I376" s="27" t="s">
        <v>144</v>
      </c>
      <c r="M376" s="27" t="s">
        <v>136</v>
      </c>
      <c r="N376" s="27" t="s">
        <v>288</v>
      </c>
      <c r="O376" s="28" t="s">
        <v>1133</v>
      </c>
      <c r="R376" s="42"/>
      <c r="T376" s="27" t="str">
        <f>_xlfn.CONCAT("name: ", Table2[[#This Row],[friendly_name]])</f>
        <v>name: Lounge Arc</v>
      </c>
      <c r="V376" s="28"/>
      <c r="W376" s="28"/>
      <c r="X376" s="28"/>
      <c r="Y376" s="28"/>
      <c r="AG376" s="28"/>
      <c r="AI376" s="27" t="str">
        <f t="shared" ref="AI376:AI392" si="46">IF(ISBLANK(AH376),  "", _xlfn.CONCAT("haas/entity/sensor/", LOWER(C376), "/", E376, "/config"))</f>
        <v/>
      </c>
      <c r="AJ376" s="27" t="str">
        <f t="shared" si="45"/>
        <v/>
      </c>
      <c r="AL376" s="27"/>
      <c r="AM376" s="29"/>
      <c r="AN376" s="27" t="str">
        <f>IF(OR(ISBLANK(AW376), ISBLANK(AX376)), "", LOWER(_xlfn.CONCAT(Table2[[#This Row],[device_manufacturer]], "-",Table2[[#This Row],[device_suggested_area]], "-", Table2[[#This Row],[device_identifiers]])))</f>
        <v>sonos-lounge-arc</v>
      </c>
      <c r="AO376" s="28" t="s">
        <v>421</v>
      </c>
      <c r="AP376" s="27" t="s">
        <v>1168</v>
      </c>
      <c r="AQ376" s="27" t="s">
        <v>795</v>
      </c>
      <c r="AR376" s="27" t="str">
        <f>IF(OR(ISBLANK(AW376), ISBLANK(AX376)), "", Table2[[#This Row],[device_via_device]])</f>
        <v>Sonos</v>
      </c>
      <c r="AT376" s="27" t="s">
        <v>203</v>
      </c>
      <c r="AV376" s="27" t="s">
        <v>514</v>
      </c>
      <c r="AW376" s="27" t="s">
        <v>796</v>
      </c>
      <c r="AX376" s="35" t="s">
        <v>797</v>
      </c>
      <c r="AY376" s="30"/>
      <c r="AZ376" s="30"/>
      <c r="BA376" s="27" t="str">
        <f t="shared" si="43"/>
        <v>[["mac", "38:42:0b:47:73:dc"], ["ip", "10.0.4.43"]]</v>
      </c>
    </row>
    <row r="377" spans="1:53" ht="16" hidden="1" customHeight="1">
      <c r="A377" s="27">
        <v>2664</v>
      </c>
      <c r="B377" s="27" t="s">
        <v>789</v>
      </c>
      <c r="C377" s="27" t="s">
        <v>1163</v>
      </c>
      <c r="D377" s="27" t="s">
        <v>149</v>
      </c>
      <c r="E377" s="27" t="s">
        <v>1165</v>
      </c>
      <c r="F377" s="27" t="str">
        <f>IF(ISBLANK(E377), "", Table2[[#This Row],[unique_id]])</f>
        <v>template_kitchen_move_proxy</v>
      </c>
      <c r="G377" s="27" t="s">
        <v>1061</v>
      </c>
      <c r="H377" s="27" t="s">
        <v>1068</v>
      </c>
      <c r="I377" s="27" t="s">
        <v>144</v>
      </c>
      <c r="O377" s="28" t="s">
        <v>1133</v>
      </c>
      <c r="P377" s="27" t="s">
        <v>172</v>
      </c>
      <c r="Q377" s="27" t="s">
        <v>1083</v>
      </c>
      <c r="R377" s="42" t="s">
        <v>1068</v>
      </c>
      <c r="S377" s="27" t="str">
        <f>_xlfn.CONCAT( Table2[[#This Row],[device_suggested_area]], " ",Table2[[#This Row],[powercalc_group_3]])</f>
        <v>Kitchen Audio Visual Devices</v>
      </c>
      <c r="T377" s="34" t="s">
        <v>1171</v>
      </c>
      <c r="V377" s="28"/>
      <c r="W377" s="28"/>
      <c r="X377" s="28"/>
      <c r="Y377" s="28"/>
      <c r="AG377" s="28"/>
      <c r="AI377" s="27" t="str">
        <f t="shared" si="46"/>
        <v/>
      </c>
      <c r="AJ377" s="27" t="str">
        <f t="shared" si="45"/>
        <v/>
      </c>
      <c r="AL377" s="27"/>
      <c r="AM377" s="29"/>
      <c r="AN377" s="27"/>
      <c r="AO377" s="28"/>
      <c r="AP377" s="27" t="s">
        <v>145</v>
      </c>
      <c r="AQ377" s="27" t="s">
        <v>423</v>
      </c>
      <c r="AR377" s="27" t="s">
        <v>189</v>
      </c>
      <c r="AT377" s="27" t="s">
        <v>215</v>
      </c>
      <c r="AW377" s="27"/>
      <c r="AX377" s="35"/>
      <c r="AY377" s="30"/>
      <c r="AZ377" s="30"/>
    </row>
    <row r="378" spans="1:53" ht="16" hidden="1" customHeight="1">
      <c r="A378" s="27">
        <v>2665</v>
      </c>
      <c r="B378" s="27" t="s">
        <v>26</v>
      </c>
      <c r="C378" s="27" t="s">
        <v>189</v>
      </c>
      <c r="D378" s="27" t="s">
        <v>145</v>
      </c>
      <c r="E378" s="27" t="s">
        <v>1056</v>
      </c>
      <c r="F378" s="27" t="str">
        <f>IF(ISBLANK(E378), "", Table2[[#This Row],[unique_id]])</f>
        <v>kitchen_move</v>
      </c>
      <c r="G378" s="27" t="s">
        <v>1061</v>
      </c>
      <c r="H378" s="27" t="s">
        <v>1068</v>
      </c>
      <c r="I378" s="27" t="s">
        <v>144</v>
      </c>
      <c r="M378" s="27" t="s">
        <v>136</v>
      </c>
      <c r="N378" s="27" t="s">
        <v>288</v>
      </c>
      <c r="O378" s="28" t="s">
        <v>1133</v>
      </c>
      <c r="P378" s="27" t="s">
        <v>172</v>
      </c>
      <c r="Q378" s="27" t="s">
        <v>1083</v>
      </c>
      <c r="R378" s="42" t="s">
        <v>1068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Move</v>
      </c>
      <c r="V378" s="28"/>
      <c r="W378" s="28"/>
      <c r="X378" s="28"/>
      <c r="Y378" s="28"/>
      <c r="AG378" s="28"/>
      <c r="AI378" s="27" t="str">
        <f t="shared" si="46"/>
        <v/>
      </c>
      <c r="AJ378" s="27" t="str">
        <f t="shared" si="45"/>
        <v/>
      </c>
      <c r="AL378" s="27"/>
      <c r="AM378" s="29"/>
      <c r="AN378" s="27" t="str">
        <f>IF(OR(ISBLANK(AW378), ISBLANK(AX378)), "", LOWER(_xlfn.CONCAT(Table2[[#This Row],[device_manufacturer]], "-",Table2[[#This Row],[device_suggested_area]], "-", Table2[[#This Row],[device_identifiers]])))</f>
        <v>sonos-kitchen-move</v>
      </c>
      <c r="AO378" s="28" t="s">
        <v>421</v>
      </c>
      <c r="AP378" s="27" t="s">
        <v>1167</v>
      </c>
      <c r="AQ378" s="27" t="s">
        <v>423</v>
      </c>
      <c r="AR378" s="27" t="str">
        <f>IF(OR(ISBLANK(AW378), ISBLANK(AX378)), "", Table2[[#This Row],[device_via_device]])</f>
        <v>Sonos</v>
      </c>
      <c r="AT378" s="27" t="s">
        <v>215</v>
      </c>
      <c r="AV378" s="27" t="s">
        <v>514</v>
      </c>
      <c r="AW378" s="27" t="s">
        <v>426</v>
      </c>
      <c r="AX378" s="35" t="s">
        <v>588</v>
      </c>
      <c r="AY378" s="30"/>
      <c r="AZ378" s="30"/>
      <c r="BA378" s="27" t="str">
        <f>IF(AND(ISBLANK(AW378), ISBLANK(AX378)), "", _xlfn.CONCAT("[", IF(ISBLANK(AW378), "", _xlfn.CONCAT("[""mac"", """, AW378, """]")), IF(ISBLANK(AX378), "", _xlfn.CONCAT(", [""ip"", """, AX378, """]")), "]"))</f>
        <v>[["mac", "48:a6:b8:e2:50:40"], ["ip", "10.0.4.41"]]</v>
      </c>
    </row>
    <row r="379" spans="1:53" ht="16" hidden="1" customHeight="1">
      <c r="A379" s="27">
        <v>2666</v>
      </c>
      <c r="B379" s="27" t="s">
        <v>26</v>
      </c>
      <c r="C379" s="27" t="s">
        <v>189</v>
      </c>
      <c r="D379" s="27" t="s">
        <v>145</v>
      </c>
      <c r="E379" s="27" t="s">
        <v>1055</v>
      </c>
      <c r="F379" s="27" t="str">
        <f>IF(ISBLANK(E379), "", Table2[[#This Row],[unique_id]])</f>
        <v>kitchen_five</v>
      </c>
      <c r="G379" s="27" t="s">
        <v>1062</v>
      </c>
      <c r="H379" s="27" t="s">
        <v>1068</v>
      </c>
      <c r="I379" s="27" t="s">
        <v>144</v>
      </c>
      <c r="M379" s="27" t="s">
        <v>136</v>
      </c>
      <c r="N379" s="27" t="s">
        <v>288</v>
      </c>
      <c r="O379" s="28" t="s">
        <v>1133</v>
      </c>
      <c r="P379" s="27" t="s">
        <v>172</v>
      </c>
      <c r="Q379" s="27" t="s">
        <v>1083</v>
      </c>
      <c r="R379" s="42" t="s">
        <v>1068</v>
      </c>
      <c r="S379" s="27" t="str">
        <f>_xlfn.CONCAT( Table2[[#This Row],[device_suggested_area]], " ",Table2[[#This Row],[powercalc_group_3]])</f>
        <v>Kitchen Audio Visual Devices</v>
      </c>
      <c r="T379" s="27" t="str">
        <f>_xlfn.CONCAT("name: ", Table2[[#This Row],[friendly_name]])</f>
        <v>name: Kitchen Five</v>
      </c>
      <c r="V379" s="28"/>
      <c r="W379" s="28"/>
      <c r="X379" s="28"/>
      <c r="Y379" s="28"/>
      <c r="AG379" s="28"/>
      <c r="AI379" s="27" t="str">
        <f t="shared" si="46"/>
        <v/>
      </c>
      <c r="AJ379" s="27" t="str">
        <f t="shared" si="45"/>
        <v/>
      </c>
      <c r="AL379" s="27"/>
      <c r="AM379" s="29"/>
      <c r="AN379" s="27" t="str">
        <f>IF(OR(ISBLANK(AW379), ISBLANK(AX379)), "", LOWER(_xlfn.CONCAT(Table2[[#This Row],[device_manufacturer]], "-",Table2[[#This Row],[device_suggested_area]], "-", Table2[[#This Row],[device_identifiers]])))</f>
        <v>sonos-kitchen-five</v>
      </c>
      <c r="AO379" s="28" t="s">
        <v>421</v>
      </c>
      <c r="AP379" s="27" t="s">
        <v>1169</v>
      </c>
      <c r="AQ379" s="27" t="s">
        <v>1170</v>
      </c>
      <c r="AR379" s="27" t="str">
        <f>IF(OR(ISBLANK(AW379), ISBLANK(AX379)), "", Table2[[#This Row],[device_via_device]])</f>
        <v>Sonos</v>
      </c>
      <c r="AT379" s="27" t="s">
        <v>215</v>
      </c>
      <c r="AV379" s="27" t="s">
        <v>514</v>
      </c>
      <c r="AW379" s="34" t="s">
        <v>425</v>
      </c>
      <c r="AX379" s="35" t="s">
        <v>589</v>
      </c>
      <c r="AY379" s="30"/>
      <c r="AZ379" s="30"/>
      <c r="BA379" s="27" t="str">
        <f>IF(AND(ISBLANK(AW379), ISBLANK(AX379)), "", _xlfn.CONCAT("[", IF(ISBLANK(AW379), "", _xlfn.CONCAT("[""mac"", """, AW379, """]")), IF(ISBLANK(AX379), "", _xlfn.CONCAT(", [""ip"", """, AX379, """]")), "]"))</f>
        <v>[["mac", "5c:aa:fd:f1:a3:d4"], ["ip", "10.0.4.42"]]</v>
      </c>
    </row>
    <row r="380" spans="1:53" ht="16" hidden="1" customHeight="1">
      <c r="A380" s="27">
        <v>2667</v>
      </c>
      <c r="B380" s="27" t="s">
        <v>789</v>
      </c>
      <c r="C380" s="27" t="s">
        <v>1163</v>
      </c>
      <c r="D380" s="27" t="s">
        <v>149</v>
      </c>
      <c r="E380" s="27" t="s">
        <v>1166</v>
      </c>
      <c r="F380" s="27" t="str">
        <f>IF(ISBLANK(E380), "", Table2[[#This Row],[unique_id]])</f>
        <v>template_parents_move_proxy</v>
      </c>
      <c r="G380" s="27" t="s">
        <v>1063</v>
      </c>
      <c r="H380" s="27" t="s">
        <v>1068</v>
      </c>
      <c r="I380" s="27" t="s">
        <v>144</v>
      </c>
      <c r="O380" s="28" t="s">
        <v>1133</v>
      </c>
      <c r="P380" s="27" t="s">
        <v>172</v>
      </c>
      <c r="Q380" s="27" t="s">
        <v>1083</v>
      </c>
      <c r="R380" s="42" t="s">
        <v>1068</v>
      </c>
      <c r="S380" s="27" t="str">
        <f>_xlfn.CONCAT( Table2[[#This Row],[device_suggested_area]], " ",Table2[[#This Row],[powercalc_group_3]])</f>
        <v>Parents Audio Visual Devices</v>
      </c>
      <c r="T380" s="34" t="s">
        <v>1171</v>
      </c>
      <c r="V380" s="28"/>
      <c r="W380" s="28"/>
      <c r="X380" s="28"/>
      <c r="Y380" s="28"/>
      <c r="AG380" s="28"/>
      <c r="AI380" s="27" t="str">
        <f t="shared" si="46"/>
        <v/>
      </c>
      <c r="AJ380" s="27" t="str">
        <f t="shared" si="45"/>
        <v/>
      </c>
      <c r="AL380" s="27"/>
      <c r="AM380" s="29"/>
      <c r="AN380" s="27"/>
      <c r="AO380" s="28"/>
      <c r="AP380" s="27" t="s">
        <v>145</v>
      </c>
      <c r="AQ380" s="27" t="s">
        <v>423</v>
      </c>
      <c r="AR380" s="27" t="s">
        <v>189</v>
      </c>
      <c r="AT380" s="27" t="s">
        <v>201</v>
      </c>
      <c r="AW380" s="27"/>
      <c r="AX380" s="30"/>
      <c r="AY380" s="30"/>
      <c r="AZ380" s="30"/>
    </row>
    <row r="381" spans="1:53" ht="16" hidden="1" customHeight="1">
      <c r="A381" s="27">
        <v>2668</v>
      </c>
      <c r="B381" s="27" t="s">
        <v>26</v>
      </c>
      <c r="C381" s="27" t="s">
        <v>189</v>
      </c>
      <c r="D381" s="27" t="s">
        <v>145</v>
      </c>
      <c r="E381" s="27" t="s">
        <v>1054</v>
      </c>
      <c r="F381" s="27" t="str">
        <f>IF(ISBLANK(E381), "", Table2[[#This Row],[unique_id]])</f>
        <v>parents_move</v>
      </c>
      <c r="G381" s="27" t="s">
        <v>1063</v>
      </c>
      <c r="H381" s="27" t="s">
        <v>1068</v>
      </c>
      <c r="I381" s="27" t="s">
        <v>144</v>
      </c>
      <c r="M381" s="27" t="s">
        <v>136</v>
      </c>
      <c r="N381" s="27" t="s">
        <v>288</v>
      </c>
      <c r="O381" s="28" t="s">
        <v>1133</v>
      </c>
      <c r="P381" s="27" t="s">
        <v>172</v>
      </c>
      <c r="Q381" s="27" t="s">
        <v>1083</v>
      </c>
      <c r="R381" s="42" t="s">
        <v>1068</v>
      </c>
      <c r="S381" s="27" t="str">
        <f>_xlfn.CONCAT( Table2[[#This Row],[device_suggested_area]], " ",Table2[[#This Row],[powercalc_group_3]])</f>
        <v>Parents Audio Visual Devices</v>
      </c>
      <c r="T381" s="27" t="str">
        <f>_xlfn.CONCAT("name: ", Table2[[#This Row],[friendly_name]])</f>
        <v>name: Parents Move</v>
      </c>
      <c r="V381" s="28"/>
      <c r="W381" s="28"/>
      <c r="X381" s="28"/>
      <c r="Y381" s="28"/>
      <c r="AG381" s="28"/>
      <c r="AI381" s="27" t="str">
        <f t="shared" si="46"/>
        <v/>
      </c>
      <c r="AJ381" s="27" t="str">
        <f t="shared" si="45"/>
        <v/>
      </c>
      <c r="AL381" s="27"/>
      <c r="AM381" s="29"/>
      <c r="AN381" s="27" t="str">
        <f>IF(OR(ISBLANK(AW381), ISBLANK(AX381)), "", LOWER(_xlfn.CONCAT(Table2[[#This Row],[device_manufacturer]], "-",Table2[[#This Row],[device_suggested_area]], "-", Table2[[#This Row],[device_identifiers]])))</f>
        <v>sonos-parents-move</v>
      </c>
      <c r="AO381" s="28" t="s">
        <v>421</v>
      </c>
      <c r="AP381" s="27" t="s">
        <v>1167</v>
      </c>
      <c r="AQ381" s="27" t="s">
        <v>423</v>
      </c>
      <c r="AR381" s="27" t="str">
        <f>IF(OR(ISBLANK(AW381), ISBLANK(AX381)), "", Table2[[#This Row],[device_via_device]])</f>
        <v>Sonos</v>
      </c>
      <c r="AT381" s="27" t="s">
        <v>201</v>
      </c>
      <c r="AV381" s="27" t="s">
        <v>514</v>
      </c>
      <c r="AW381" s="27" t="s">
        <v>424</v>
      </c>
      <c r="AX381" s="30" t="s">
        <v>587</v>
      </c>
      <c r="AY381" s="30"/>
      <c r="AZ381" s="30"/>
      <c r="BA381" s="27" t="str">
        <f t="shared" ref="BA381:BA444" si="47">IF(AND(ISBLANK(AW381), ISBLANK(AX381)), "", _xlfn.CONCAT("[", IF(ISBLANK(AW381), "", _xlfn.CONCAT("[""mac"", """, AW381, """]")), IF(ISBLANK(AX381), "", _xlfn.CONCAT(", [""ip"", """, AX381, """]")), "]"))</f>
        <v>[["mac", "5c:aa:fd:d1:23:be"], ["ip", "10.0.4.40"]]</v>
      </c>
    </row>
    <row r="382" spans="1:53" ht="16" hidden="1" customHeight="1">
      <c r="A382" s="27">
        <v>2669</v>
      </c>
      <c r="B382" s="27" t="s">
        <v>789</v>
      </c>
      <c r="C382" s="27" t="s">
        <v>282</v>
      </c>
      <c r="D382" s="27" t="s">
        <v>145</v>
      </c>
      <c r="E382" s="27" t="s">
        <v>923</v>
      </c>
      <c r="F382" s="27" t="str">
        <f>IF(ISBLANK(E382), "", Table2[[#This Row],[unique_id]])</f>
        <v>parents_tv_speaker</v>
      </c>
      <c r="G382" s="27" t="s">
        <v>924</v>
      </c>
      <c r="H382" s="27" t="s">
        <v>1068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I382" s="27" t="str">
        <f t="shared" si="46"/>
        <v/>
      </c>
      <c r="AJ382" s="27" t="str">
        <f t="shared" si="45"/>
        <v/>
      </c>
      <c r="AL382" s="27"/>
      <c r="AM382" s="29"/>
      <c r="AN382" s="27" t="str">
        <f>IF(OR(ISBLANK(AW382), ISBLANK(AX382)), "", LOWER(_xlfn.CONCAT(Table2[[#This Row],[device_manufacturer]], "-",Table2[[#This Row],[device_suggested_area]], "-", Table2[[#This Row],[device_identifiers]])))</f>
        <v>apple-parents-tv-speaker</v>
      </c>
      <c r="AO382" s="28" t="s">
        <v>482</v>
      </c>
      <c r="AP382" s="27" t="s">
        <v>925</v>
      </c>
      <c r="AQ382" s="27" t="s">
        <v>481</v>
      </c>
      <c r="AR382" s="27" t="s">
        <v>282</v>
      </c>
      <c r="AT382" s="27" t="s">
        <v>201</v>
      </c>
      <c r="AV382" s="27" t="s">
        <v>514</v>
      </c>
      <c r="AW382" s="36" t="s">
        <v>486</v>
      </c>
      <c r="AX382" s="35" t="s">
        <v>562</v>
      </c>
      <c r="AY382" s="30"/>
      <c r="AZ382" s="30"/>
      <c r="BA382" s="27" t="str">
        <f t="shared" si="47"/>
        <v>[["mac", "d4:a3:3d:5c:8c:28"], ["ip", "10.0.4.48"]]</v>
      </c>
    </row>
    <row r="383" spans="1:53" ht="16" hidden="1" customHeight="1">
      <c r="A383" s="27">
        <v>2700</v>
      </c>
      <c r="B383" s="27" t="s">
        <v>26</v>
      </c>
      <c r="C383" s="27" t="s">
        <v>151</v>
      </c>
      <c r="D383" s="27" t="s">
        <v>337</v>
      </c>
      <c r="E383" s="27" t="s">
        <v>944</v>
      </c>
      <c r="F383" s="27" t="str">
        <f>IF(ISBLANK(E383), "", Table2[[#This Row],[unique_id]])</f>
        <v>back_door_lock_security</v>
      </c>
      <c r="G383" s="27" t="s">
        <v>940</v>
      </c>
      <c r="H383" s="27" t="s">
        <v>913</v>
      </c>
      <c r="I383" s="27" t="s">
        <v>219</v>
      </c>
      <c r="M383" s="27" t="s">
        <v>136</v>
      </c>
      <c r="T383" s="27"/>
      <c r="V383" s="28"/>
      <c r="W383" s="28"/>
      <c r="X383" s="28"/>
      <c r="Y383" s="28"/>
      <c r="AE383" s="27" t="s">
        <v>955</v>
      </c>
      <c r="AG383" s="28"/>
      <c r="AI383" s="27" t="str">
        <f t="shared" si="46"/>
        <v/>
      </c>
      <c r="AJ383" s="27" t="str">
        <f t="shared" si="45"/>
        <v/>
      </c>
      <c r="AL383" s="27"/>
      <c r="AM383" s="29"/>
      <c r="AN383" s="27"/>
      <c r="AO383" s="28"/>
      <c r="AW383" s="36"/>
      <c r="AX383" s="30"/>
      <c r="AY383" s="30"/>
      <c r="AZ383" s="30"/>
      <c r="BA383" s="27" t="str">
        <f t="shared" si="47"/>
        <v/>
      </c>
    </row>
    <row r="384" spans="1:53" ht="16" hidden="1" customHeight="1">
      <c r="A384" s="27">
        <v>2701</v>
      </c>
      <c r="B384" s="27" t="s">
        <v>26</v>
      </c>
      <c r="C384" s="27" t="s">
        <v>151</v>
      </c>
      <c r="D384" s="27" t="s">
        <v>149</v>
      </c>
      <c r="E384" s="27" t="s">
        <v>957</v>
      </c>
      <c r="F384" s="27" t="str">
        <f>IF(ISBLANK(E384), "", Table2[[#This Row],[unique_id]])</f>
        <v>template_back_door_state</v>
      </c>
      <c r="G384" s="27" t="s">
        <v>308</v>
      </c>
      <c r="H384" s="27" t="s">
        <v>913</v>
      </c>
      <c r="I384" s="27" t="s">
        <v>219</v>
      </c>
      <c r="T384" s="27"/>
      <c r="V384" s="28"/>
      <c r="W384" s="28"/>
      <c r="X384" s="28"/>
      <c r="Y384" s="28"/>
      <c r="AG384" s="28"/>
      <c r="AI384" s="27" t="str">
        <f t="shared" si="46"/>
        <v/>
      </c>
      <c r="AJ384" s="27" t="str">
        <f t="shared" si="45"/>
        <v/>
      </c>
      <c r="AL384" s="27"/>
      <c r="AM384" s="29"/>
      <c r="AN384" s="27"/>
      <c r="AO384" s="28"/>
      <c r="AW384" s="36"/>
      <c r="AX384" s="30"/>
      <c r="AY384" s="30"/>
      <c r="AZ384" s="30"/>
      <c r="BA384" s="27" t="str">
        <f t="shared" si="47"/>
        <v/>
      </c>
    </row>
    <row r="385" spans="1:53" ht="16" hidden="1" customHeight="1">
      <c r="A385" s="27">
        <v>2702</v>
      </c>
      <c r="B385" s="27" t="s">
        <v>26</v>
      </c>
      <c r="C385" s="27" t="s">
        <v>901</v>
      </c>
      <c r="D385" s="27" t="s">
        <v>907</v>
      </c>
      <c r="E385" s="27" t="s">
        <v>908</v>
      </c>
      <c r="F385" s="27" t="str">
        <f>IF(ISBLANK(E385), "", Table2[[#This Row],[unique_id]])</f>
        <v>back_door_lock</v>
      </c>
      <c r="G385" s="27" t="s">
        <v>959</v>
      </c>
      <c r="H385" s="27" t="s">
        <v>913</v>
      </c>
      <c r="I385" s="27" t="s">
        <v>219</v>
      </c>
      <c r="M385" s="27" t="s">
        <v>136</v>
      </c>
      <c r="T385" s="27"/>
      <c r="V385" s="28"/>
      <c r="W385" s="28" t="s">
        <v>666</v>
      </c>
      <c r="X385" s="28"/>
      <c r="Y385" s="38" t="s">
        <v>1079</v>
      </c>
      <c r="AG385" s="28"/>
      <c r="AI385" s="27" t="str">
        <f t="shared" si="46"/>
        <v/>
      </c>
      <c r="AJ385" s="27" t="str">
        <f t="shared" si="45"/>
        <v/>
      </c>
      <c r="AL385" s="27"/>
      <c r="AM385" s="29"/>
      <c r="AN385" s="27" t="s">
        <v>906</v>
      </c>
      <c r="AO385" s="28" t="s">
        <v>904</v>
      </c>
      <c r="AP385" s="27" t="s">
        <v>902</v>
      </c>
      <c r="AQ385" s="34" t="s">
        <v>903</v>
      </c>
      <c r="AR385" s="27" t="s">
        <v>901</v>
      </c>
      <c r="AT385" s="27" t="s">
        <v>756</v>
      </c>
      <c r="AW385" s="27" t="s">
        <v>900</v>
      </c>
      <c r="AX385" s="27"/>
      <c r="BA385" s="27" t="str">
        <f t="shared" si="47"/>
        <v>[["mac", "0x000d6f0011274420"]]</v>
      </c>
    </row>
    <row r="386" spans="1:53" ht="16" hidden="1" customHeight="1">
      <c r="A386" s="27">
        <v>2703</v>
      </c>
      <c r="B386" s="27" t="s">
        <v>26</v>
      </c>
      <c r="C386" s="27" t="s">
        <v>378</v>
      </c>
      <c r="D386" s="27" t="s">
        <v>149</v>
      </c>
      <c r="E386" s="27" t="s">
        <v>950</v>
      </c>
      <c r="F386" s="27" t="str">
        <f>IF(ISBLANK(E386), "", Table2[[#This Row],[unique_id]])</f>
        <v>template_back_door_sensor_contact_last</v>
      </c>
      <c r="G386" s="27" t="s">
        <v>958</v>
      </c>
      <c r="H386" s="27" t="s">
        <v>913</v>
      </c>
      <c r="I386" s="27" t="s">
        <v>219</v>
      </c>
      <c r="M386" s="27" t="s">
        <v>136</v>
      </c>
      <c r="T386" s="27"/>
      <c r="V386" s="28"/>
      <c r="W386" s="28" t="s">
        <v>666</v>
      </c>
      <c r="X386" s="28"/>
      <c r="Y386" s="38" t="s">
        <v>1079</v>
      </c>
      <c r="AG386" s="28"/>
      <c r="AI386" s="27" t="str">
        <f t="shared" si="46"/>
        <v/>
      </c>
      <c r="AJ386" s="27" t="str">
        <f t="shared" si="45"/>
        <v/>
      </c>
      <c r="AL386" s="27"/>
      <c r="AM386" s="29"/>
      <c r="AN386" s="27" t="s">
        <v>934</v>
      </c>
      <c r="AO386" s="28" t="s">
        <v>904</v>
      </c>
      <c r="AP386" s="34" t="s">
        <v>931</v>
      </c>
      <c r="AQ386" s="34" t="s">
        <v>932</v>
      </c>
      <c r="AR386" s="27" t="s">
        <v>378</v>
      </c>
      <c r="AT386" s="27" t="s">
        <v>756</v>
      </c>
      <c r="AW386" s="27" t="s">
        <v>935</v>
      </c>
      <c r="AX386" s="27"/>
      <c r="BA386" s="27" t="str">
        <f t="shared" si="47"/>
        <v>[["mac", "0x00124b0029119f9a"]]</v>
      </c>
    </row>
    <row r="387" spans="1:53" ht="16" hidden="1" customHeight="1">
      <c r="A387" s="27">
        <v>2704</v>
      </c>
      <c r="B387" s="27" t="s">
        <v>789</v>
      </c>
      <c r="C387" s="27" t="s">
        <v>245</v>
      </c>
      <c r="D387" s="27" t="s">
        <v>147</v>
      </c>
      <c r="F387" s="27" t="str">
        <f>IF(ISBLANK(E387), "", Table2[[#This Row],[unique_id]])</f>
        <v/>
      </c>
      <c r="G387" s="27" t="s">
        <v>913</v>
      </c>
      <c r="H387" s="27" t="s">
        <v>927</v>
      </c>
      <c r="I387" s="27" t="s">
        <v>219</v>
      </c>
      <c r="T387" s="27"/>
      <c r="V387" s="28"/>
      <c r="W387" s="28"/>
      <c r="X387" s="28"/>
      <c r="Y387" s="28"/>
      <c r="AG387" s="28"/>
      <c r="AI387" s="27" t="str">
        <f t="shared" si="46"/>
        <v/>
      </c>
      <c r="AJ387" s="27" t="str">
        <f t="shared" si="45"/>
        <v/>
      </c>
      <c r="AL387" s="27"/>
      <c r="AM387" s="29"/>
      <c r="AN387" s="27"/>
      <c r="AO387" s="28"/>
      <c r="AQ387" s="34"/>
      <c r="AW387" s="27"/>
      <c r="AX387" s="27"/>
      <c r="BA387" s="27" t="str">
        <f t="shared" si="47"/>
        <v/>
      </c>
    </row>
    <row r="388" spans="1:53" ht="16" hidden="1" customHeight="1">
      <c r="A388" s="27">
        <v>2705</v>
      </c>
      <c r="B388" s="27" t="s">
        <v>26</v>
      </c>
      <c r="C388" s="27" t="s">
        <v>151</v>
      </c>
      <c r="D388" s="27" t="s">
        <v>337</v>
      </c>
      <c r="E388" s="27" t="s">
        <v>945</v>
      </c>
      <c r="F388" s="27" t="str">
        <f>IF(ISBLANK(E388), "", Table2[[#This Row],[unique_id]])</f>
        <v>front_door_lock_security</v>
      </c>
      <c r="G388" s="27" t="s">
        <v>940</v>
      </c>
      <c r="H388" s="27" t="s">
        <v>912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E388" s="27" t="s">
        <v>955</v>
      </c>
      <c r="AG388" s="28"/>
      <c r="AI388" s="27" t="str">
        <f t="shared" si="46"/>
        <v/>
      </c>
      <c r="AJ388" s="27" t="str">
        <f t="shared" si="45"/>
        <v/>
      </c>
      <c r="AL388" s="27"/>
      <c r="AM388" s="29"/>
      <c r="AN388" s="27"/>
      <c r="AO388" s="28"/>
      <c r="AW388" s="36"/>
      <c r="AX388" s="30"/>
      <c r="AY388" s="30"/>
      <c r="AZ388" s="30"/>
      <c r="BA388" s="27" t="str">
        <f t="shared" si="47"/>
        <v/>
      </c>
    </row>
    <row r="389" spans="1:53" ht="16" hidden="1" customHeight="1">
      <c r="A389" s="27">
        <v>2706</v>
      </c>
      <c r="B389" s="27" t="s">
        <v>26</v>
      </c>
      <c r="C389" s="27" t="s">
        <v>151</v>
      </c>
      <c r="D389" s="27" t="s">
        <v>149</v>
      </c>
      <c r="E389" s="27" t="s">
        <v>956</v>
      </c>
      <c r="F389" s="27" t="str">
        <f>IF(ISBLANK(E389), "", Table2[[#This Row],[unique_id]])</f>
        <v>template_front_door_state</v>
      </c>
      <c r="G389" s="27" t="s">
        <v>308</v>
      </c>
      <c r="H389" s="27" t="s">
        <v>912</v>
      </c>
      <c r="I389" s="27" t="s">
        <v>219</v>
      </c>
      <c r="T389" s="27"/>
      <c r="V389" s="28"/>
      <c r="W389" s="28"/>
      <c r="X389" s="28"/>
      <c r="Y389" s="28"/>
      <c r="AG389" s="28"/>
      <c r="AI389" s="27" t="str">
        <f t="shared" si="46"/>
        <v/>
      </c>
      <c r="AJ389" s="27" t="str">
        <f t="shared" si="45"/>
        <v/>
      </c>
      <c r="AL389" s="27"/>
      <c r="AM389" s="29"/>
      <c r="AN389" s="27"/>
      <c r="AO389" s="28"/>
      <c r="AW389" s="36"/>
      <c r="AX389" s="30"/>
      <c r="AY389" s="30"/>
      <c r="AZ389" s="30"/>
      <c r="BA389" s="27" t="str">
        <f t="shared" si="47"/>
        <v/>
      </c>
    </row>
    <row r="390" spans="1:53" ht="16" hidden="1" customHeight="1">
      <c r="A390" s="27">
        <v>2707</v>
      </c>
      <c r="B390" s="27" t="s">
        <v>26</v>
      </c>
      <c r="C390" s="27" t="s">
        <v>901</v>
      </c>
      <c r="D390" s="27" t="s">
        <v>907</v>
      </c>
      <c r="E390" s="27" t="s">
        <v>909</v>
      </c>
      <c r="F390" s="27" t="str">
        <f>IF(ISBLANK(E390), "", Table2[[#This Row],[unique_id]])</f>
        <v>front_door_lock</v>
      </c>
      <c r="G390" s="27" t="s">
        <v>959</v>
      </c>
      <c r="H390" s="27" t="s">
        <v>912</v>
      </c>
      <c r="I390" s="27" t="s">
        <v>219</v>
      </c>
      <c r="M390" s="27" t="s">
        <v>136</v>
      </c>
      <c r="T390" s="27"/>
      <c r="V390" s="28"/>
      <c r="W390" s="28" t="s">
        <v>666</v>
      </c>
      <c r="X390" s="28"/>
      <c r="Y390" s="38" t="s">
        <v>1079</v>
      </c>
      <c r="AG390" s="28"/>
      <c r="AI390" s="27" t="str">
        <f t="shared" si="46"/>
        <v/>
      </c>
      <c r="AJ390" s="27" t="str">
        <f t="shared" si="45"/>
        <v/>
      </c>
      <c r="AL390" s="27"/>
      <c r="AM390" s="29"/>
      <c r="AN390" s="27" t="s">
        <v>905</v>
      </c>
      <c r="AO390" s="28" t="s">
        <v>904</v>
      </c>
      <c r="AP390" s="27" t="s">
        <v>902</v>
      </c>
      <c r="AQ390" s="34" t="s">
        <v>903</v>
      </c>
      <c r="AR390" s="27" t="s">
        <v>901</v>
      </c>
      <c r="AT390" s="27" t="s">
        <v>403</v>
      </c>
      <c r="AW390" s="27" t="s">
        <v>910</v>
      </c>
      <c r="AX390" s="27"/>
      <c r="BA390" s="27" t="str">
        <f t="shared" si="47"/>
        <v>[["mac", "0x000d6f001127f08c"]]</v>
      </c>
    </row>
    <row r="391" spans="1:53" ht="16" hidden="1" customHeight="1">
      <c r="A391" s="27">
        <v>2708</v>
      </c>
      <c r="B391" s="27" t="s">
        <v>26</v>
      </c>
      <c r="C391" s="27" t="s">
        <v>378</v>
      </c>
      <c r="D391" s="27" t="s">
        <v>149</v>
      </c>
      <c r="E391" s="27" t="s">
        <v>949</v>
      </c>
      <c r="F391" s="27" t="str">
        <f>IF(ISBLANK(E391), "", Table2[[#This Row],[unique_id]])</f>
        <v>template_front_door_sensor_contact_last</v>
      </c>
      <c r="G391" s="27" t="s">
        <v>958</v>
      </c>
      <c r="H391" s="27" t="s">
        <v>912</v>
      </c>
      <c r="I391" s="27" t="s">
        <v>219</v>
      </c>
      <c r="M391" s="27" t="s">
        <v>136</v>
      </c>
      <c r="T391" s="27"/>
      <c r="V391" s="28"/>
      <c r="W391" s="28" t="s">
        <v>666</v>
      </c>
      <c r="X391" s="28"/>
      <c r="Y391" s="38" t="s">
        <v>1079</v>
      </c>
      <c r="AG391" s="28"/>
      <c r="AI391" s="27" t="str">
        <f t="shared" si="46"/>
        <v/>
      </c>
      <c r="AJ391" s="27" t="str">
        <f t="shared" si="45"/>
        <v/>
      </c>
      <c r="AL391" s="27"/>
      <c r="AM391" s="29"/>
      <c r="AN391" s="27" t="s">
        <v>930</v>
      </c>
      <c r="AO391" s="28" t="s">
        <v>904</v>
      </c>
      <c r="AP391" s="34" t="s">
        <v>931</v>
      </c>
      <c r="AQ391" s="34" t="s">
        <v>932</v>
      </c>
      <c r="AR391" s="27" t="s">
        <v>378</v>
      </c>
      <c r="AT391" s="27" t="s">
        <v>403</v>
      </c>
      <c r="AW391" s="27" t="s">
        <v>933</v>
      </c>
      <c r="AX391" s="27"/>
      <c r="BA391" s="27" t="str">
        <f t="shared" si="47"/>
        <v>[["mac", "0x00124b0029113713"]]</v>
      </c>
    </row>
    <row r="392" spans="1:53" ht="16" hidden="1" customHeight="1">
      <c r="A392" s="27">
        <v>2709</v>
      </c>
      <c r="B392" s="27" t="s">
        <v>789</v>
      </c>
      <c r="C392" s="27" t="s">
        <v>245</v>
      </c>
      <c r="D392" s="27" t="s">
        <v>147</v>
      </c>
      <c r="F392" s="27" t="str">
        <f>IF(ISBLANK(E392), "", Table2[[#This Row],[unique_id]])</f>
        <v/>
      </c>
      <c r="G392" s="27" t="s">
        <v>912</v>
      </c>
      <c r="H392" s="27" t="s">
        <v>926</v>
      </c>
      <c r="I392" s="27" t="s">
        <v>219</v>
      </c>
      <c r="T392" s="27"/>
      <c r="V392" s="28"/>
      <c r="W392" s="28"/>
      <c r="X392" s="28"/>
      <c r="Y392" s="28"/>
      <c r="AG392" s="28"/>
      <c r="AI392" s="27" t="str">
        <f t="shared" si="46"/>
        <v/>
      </c>
      <c r="AJ392" s="27" t="str">
        <f t="shared" si="45"/>
        <v/>
      </c>
      <c r="AL392" s="27"/>
      <c r="AM392" s="29"/>
      <c r="AN392" s="27"/>
      <c r="AO392" s="28"/>
      <c r="AQ392" s="34"/>
      <c r="AW392" s="27"/>
      <c r="AX392" s="27"/>
      <c r="BA392" s="27" t="str">
        <f t="shared" si="47"/>
        <v/>
      </c>
    </row>
    <row r="393" spans="1:53" ht="16" hidden="1" customHeight="1">
      <c r="A393" s="27">
        <v>2710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27" t="str">
        <f>IF(ISBLANK(E393), "", Table2[[#This Row],[unique_id]])</f>
        <v>column_break</v>
      </c>
      <c r="G393" s="27" t="s">
        <v>373</v>
      </c>
      <c r="H393" s="27" t="s">
        <v>915</v>
      </c>
      <c r="I393" s="27" t="s">
        <v>219</v>
      </c>
      <c r="M393" s="27" t="s">
        <v>374</v>
      </c>
      <c r="N393" s="27" t="s">
        <v>375</v>
      </c>
      <c r="T393" s="27"/>
      <c r="V393" s="28"/>
      <c r="W393" s="28"/>
      <c r="X393" s="28"/>
      <c r="Y393" s="28"/>
      <c r="AG393" s="28"/>
      <c r="AJ393" s="27" t="str">
        <f t="shared" si="45"/>
        <v/>
      </c>
      <c r="AL393" s="27"/>
      <c r="AM393" s="29"/>
      <c r="AN393" s="27"/>
      <c r="AO393" s="28"/>
      <c r="AW393" s="27"/>
      <c r="AX393" s="27"/>
      <c r="BA393" s="27" t="str">
        <f t="shared" si="47"/>
        <v/>
      </c>
    </row>
    <row r="394" spans="1:53" ht="16" hidden="1" customHeight="1">
      <c r="A394" s="27">
        <v>2711</v>
      </c>
      <c r="B394" s="27" t="s">
        <v>26</v>
      </c>
      <c r="C394" s="27" t="s">
        <v>245</v>
      </c>
      <c r="D394" s="27" t="s">
        <v>149</v>
      </c>
      <c r="E394" s="27" t="s">
        <v>150</v>
      </c>
      <c r="F394" s="27" t="str">
        <f>IF(ISBLANK(E394), "", Table2[[#This Row],[unique_id]])</f>
        <v>uvc_ada_motion</v>
      </c>
      <c r="G394" s="27" t="s">
        <v>911</v>
      </c>
      <c r="H394" s="27" t="s">
        <v>915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I394" s="27" t="str">
        <f>IF(ISBLANK(AH394),  "", _xlfn.CONCAT("haas/entity/sensor/", LOWER(C394), "/", E394, "/config"))</f>
        <v/>
      </c>
      <c r="AJ394" s="27" t="str">
        <f t="shared" si="45"/>
        <v/>
      </c>
      <c r="AL394" s="27"/>
      <c r="AM394" s="29"/>
      <c r="AN394" s="27"/>
      <c r="AO394" s="28"/>
      <c r="AW394" s="27"/>
      <c r="AX394" s="27"/>
      <c r="BA394" s="27" t="str">
        <f t="shared" si="47"/>
        <v/>
      </c>
    </row>
    <row r="395" spans="1:53" ht="16" hidden="1" customHeight="1">
      <c r="A395" s="27">
        <v>2712</v>
      </c>
      <c r="B395" s="27" t="s">
        <v>26</v>
      </c>
      <c r="C395" s="27" t="s">
        <v>245</v>
      </c>
      <c r="D395" s="27" t="s">
        <v>147</v>
      </c>
      <c r="E395" s="27" t="s">
        <v>148</v>
      </c>
      <c r="F395" s="27" t="str">
        <f>IF(ISBLANK(E395), "", Table2[[#This Row],[unique_id]])</f>
        <v>uvc_ada_medium</v>
      </c>
      <c r="G395" s="27" t="s">
        <v>130</v>
      </c>
      <c r="H395" s="27" t="s">
        <v>917</v>
      </c>
      <c r="I395" s="27" t="s">
        <v>219</v>
      </c>
      <c r="M395" s="27" t="s">
        <v>136</v>
      </c>
      <c r="N395" s="27" t="s">
        <v>289</v>
      </c>
      <c r="T395" s="27"/>
      <c r="V395" s="28"/>
      <c r="W395" s="28"/>
      <c r="X395" s="28"/>
      <c r="Y395" s="28"/>
      <c r="AG395" s="28"/>
      <c r="AI395" s="27" t="str">
        <f>IF(ISBLANK(AH395),  "", _xlfn.CONCAT("haas/entity/sensor/", LOWER(C395), "/", E395, "/config"))</f>
        <v/>
      </c>
      <c r="AJ395" s="27" t="str">
        <f t="shared" si="45"/>
        <v/>
      </c>
      <c r="AK395" s="32"/>
      <c r="AL395" s="27"/>
      <c r="AM395" s="29"/>
      <c r="AN395" s="27" t="s">
        <v>463</v>
      </c>
      <c r="AO395" s="28" t="s">
        <v>465</v>
      </c>
      <c r="AP395" s="27" t="s">
        <v>466</v>
      </c>
      <c r="AQ395" s="27" t="s">
        <v>462</v>
      </c>
      <c r="AR395" s="27" t="s">
        <v>245</v>
      </c>
      <c r="AT395" s="27" t="s">
        <v>130</v>
      </c>
      <c r="AV395" s="27" t="s">
        <v>534</v>
      </c>
      <c r="AW395" s="27" t="s">
        <v>460</v>
      </c>
      <c r="AX395" s="27" t="s">
        <v>489</v>
      </c>
      <c r="BA395" s="27" t="str">
        <f t="shared" si="47"/>
        <v>[["mac", "74:83:c2:3f:6c:4c"], ["ip", "10.0.6.20"]]</v>
      </c>
    </row>
    <row r="396" spans="1:53" ht="16" hidden="1" customHeight="1">
      <c r="A396" s="27">
        <v>2713</v>
      </c>
      <c r="B396" s="27" t="s">
        <v>26</v>
      </c>
      <c r="C396" s="27" t="s">
        <v>594</v>
      </c>
      <c r="D396" s="27" t="s">
        <v>377</v>
      </c>
      <c r="E396" s="27" t="s">
        <v>376</v>
      </c>
      <c r="F396" s="27" t="str">
        <f>IF(ISBLANK(E396), "", Table2[[#This Row],[unique_id]])</f>
        <v>column_break</v>
      </c>
      <c r="G396" s="27" t="s">
        <v>373</v>
      </c>
      <c r="H396" s="27" t="s">
        <v>917</v>
      </c>
      <c r="I396" s="27" t="s">
        <v>219</v>
      </c>
      <c r="M396" s="27" t="s">
        <v>374</v>
      </c>
      <c r="N396" s="27" t="s">
        <v>375</v>
      </c>
      <c r="T396" s="27"/>
      <c r="V396" s="28"/>
      <c r="W396" s="28"/>
      <c r="X396" s="28"/>
      <c r="Y396" s="28"/>
      <c r="AG396" s="28"/>
      <c r="AJ396" s="27" t="str">
        <f t="shared" si="45"/>
        <v/>
      </c>
      <c r="AL396" s="27"/>
      <c r="AM396" s="29"/>
      <c r="AN396" s="27"/>
      <c r="AO396" s="28"/>
      <c r="AW396" s="27"/>
      <c r="AX396" s="27"/>
      <c r="BA396" s="27" t="str">
        <f t="shared" si="47"/>
        <v/>
      </c>
    </row>
    <row r="397" spans="1:53" ht="16" hidden="1" customHeight="1">
      <c r="A397" s="27">
        <v>2714</v>
      </c>
      <c r="B397" s="27" t="s">
        <v>26</v>
      </c>
      <c r="C397" s="27" t="s">
        <v>245</v>
      </c>
      <c r="D397" s="27" t="s">
        <v>149</v>
      </c>
      <c r="E397" s="27" t="s">
        <v>218</v>
      </c>
      <c r="F397" s="27" t="str">
        <f>IF(ISBLANK(E397), "", Table2[[#This Row],[unique_id]])</f>
        <v>uvc_edwin_motion</v>
      </c>
      <c r="G397" s="27" t="s">
        <v>911</v>
      </c>
      <c r="H397" s="27" t="s">
        <v>914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I397" s="27" t="str">
        <f>IF(ISBLANK(AH397),  "", _xlfn.CONCAT("haas/entity/sensor/", LOWER(C397), "/", E397, "/config"))</f>
        <v/>
      </c>
      <c r="AJ397" s="27" t="str">
        <f t="shared" si="45"/>
        <v/>
      </c>
      <c r="AL397" s="27"/>
      <c r="AM397" s="29"/>
      <c r="AN397" s="27"/>
      <c r="AO397" s="28"/>
      <c r="AW397" s="27"/>
      <c r="AX397" s="27"/>
      <c r="BA397" s="27" t="str">
        <f t="shared" si="47"/>
        <v/>
      </c>
    </row>
    <row r="398" spans="1:53" ht="16" hidden="1" customHeight="1">
      <c r="A398" s="27">
        <v>2715</v>
      </c>
      <c r="B398" s="27" t="s">
        <v>26</v>
      </c>
      <c r="C398" s="27" t="s">
        <v>245</v>
      </c>
      <c r="D398" s="27" t="s">
        <v>147</v>
      </c>
      <c r="E398" s="27" t="s">
        <v>217</v>
      </c>
      <c r="F398" s="27" t="str">
        <f>IF(ISBLANK(E398), "", Table2[[#This Row],[unique_id]])</f>
        <v>uvc_edwin_medium</v>
      </c>
      <c r="G398" s="27" t="s">
        <v>127</v>
      </c>
      <c r="H398" s="27" t="s">
        <v>916</v>
      </c>
      <c r="I398" s="27" t="s">
        <v>219</v>
      </c>
      <c r="M398" s="27" t="s">
        <v>136</v>
      </c>
      <c r="N398" s="27" t="s">
        <v>289</v>
      </c>
      <c r="T398" s="27"/>
      <c r="V398" s="28"/>
      <c r="W398" s="28"/>
      <c r="X398" s="28"/>
      <c r="Y398" s="28"/>
      <c r="AG398" s="28"/>
      <c r="AI398" s="27" t="str">
        <f>IF(ISBLANK(AH398),  "", _xlfn.CONCAT("haas/entity/sensor/", LOWER(C398), "/", E398, "/config"))</f>
        <v/>
      </c>
      <c r="AJ398" s="27" t="str">
        <f t="shared" si="45"/>
        <v/>
      </c>
      <c r="AK398" s="32"/>
      <c r="AL398" s="27"/>
      <c r="AM398" s="29"/>
      <c r="AN398" s="27" t="s">
        <v>464</v>
      </c>
      <c r="AO398" s="28" t="s">
        <v>465</v>
      </c>
      <c r="AP398" s="27" t="s">
        <v>466</v>
      </c>
      <c r="AQ398" s="27" t="s">
        <v>462</v>
      </c>
      <c r="AR398" s="27" t="s">
        <v>245</v>
      </c>
      <c r="AT398" s="27" t="s">
        <v>127</v>
      </c>
      <c r="AV398" s="27" t="s">
        <v>534</v>
      </c>
      <c r="AW398" s="27" t="s">
        <v>461</v>
      </c>
      <c r="AX398" s="27" t="s">
        <v>490</v>
      </c>
      <c r="BA398" s="27" t="str">
        <f t="shared" si="47"/>
        <v>[["mac", "74:83:c2:3f:6e:5c"], ["ip", "10.0.6.21"]]</v>
      </c>
    </row>
    <row r="399" spans="1:53" ht="16" hidden="1" customHeight="1">
      <c r="A399" s="27">
        <v>2716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27" t="str">
        <f>IF(ISBLANK(E399), "", Table2[[#This Row],[unique_id]])</f>
        <v>column_break</v>
      </c>
      <c r="G399" s="27" t="s">
        <v>373</v>
      </c>
      <c r="H399" s="27" t="s">
        <v>916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J399" s="27" t="str">
        <f t="shared" si="45"/>
        <v/>
      </c>
      <c r="AL399" s="27"/>
      <c r="AM399" s="29"/>
      <c r="AN399" s="27"/>
      <c r="AO399" s="28"/>
      <c r="AW399" s="27"/>
      <c r="AX399" s="27"/>
      <c r="BA399" s="27" t="str">
        <f t="shared" si="47"/>
        <v/>
      </c>
    </row>
    <row r="400" spans="1:53" ht="16" hidden="1" customHeight="1">
      <c r="A400" s="27">
        <v>2717</v>
      </c>
      <c r="B400" s="27" t="s">
        <v>26</v>
      </c>
      <c r="C400" s="27" t="s">
        <v>133</v>
      </c>
      <c r="D400" s="27" t="s">
        <v>149</v>
      </c>
      <c r="E400" s="27" t="s">
        <v>862</v>
      </c>
      <c r="F400" s="27" t="str">
        <f>IF(ISBLANK(E400), "", Table2[[#This Row],[unique_id]])</f>
        <v>ada_fan_occupancy</v>
      </c>
      <c r="G400" s="27" t="s">
        <v>130</v>
      </c>
      <c r="H400" s="27" t="s">
        <v>918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I400" s="27" t="str">
        <f t="shared" ref="AI400:AI463" si="48">IF(ISBLANK(AH400),  "", _xlfn.CONCAT("haas/entity/sensor/", LOWER(C400), "/", E400, "/config"))</f>
        <v/>
      </c>
      <c r="AJ400" s="27" t="str">
        <f t="shared" si="45"/>
        <v/>
      </c>
      <c r="AL400" s="27"/>
      <c r="AM400" s="29"/>
      <c r="AN400" s="27"/>
      <c r="AO400" s="28"/>
      <c r="AW400" s="27"/>
      <c r="AX400" s="27"/>
      <c r="BA400" s="27" t="str">
        <f t="shared" si="47"/>
        <v/>
      </c>
    </row>
    <row r="401" spans="1:53" ht="16" hidden="1" customHeight="1">
      <c r="A401" s="27">
        <v>2718</v>
      </c>
      <c r="B401" s="27" t="s">
        <v>26</v>
      </c>
      <c r="C401" s="27" t="s">
        <v>133</v>
      </c>
      <c r="D401" s="27" t="s">
        <v>149</v>
      </c>
      <c r="E401" s="27" t="s">
        <v>861</v>
      </c>
      <c r="F401" s="27" t="str">
        <f>IF(ISBLANK(E401), "", Table2[[#This Row],[unique_id]])</f>
        <v>edwin_fan_occupancy</v>
      </c>
      <c r="G401" s="27" t="s">
        <v>127</v>
      </c>
      <c r="H401" s="27" t="s">
        <v>918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I401" s="27" t="str">
        <f t="shared" si="48"/>
        <v/>
      </c>
      <c r="AJ401" s="27" t="str">
        <f t="shared" si="45"/>
        <v/>
      </c>
      <c r="AK401" s="32"/>
      <c r="AL401" s="27"/>
      <c r="AM401" s="29"/>
      <c r="AN401" s="27"/>
      <c r="AO401" s="28"/>
      <c r="AW401" s="27"/>
      <c r="AX401" s="27"/>
      <c r="BA401" s="27" t="str">
        <f t="shared" si="47"/>
        <v/>
      </c>
    </row>
    <row r="402" spans="1:53" ht="16" hidden="1" customHeight="1">
      <c r="A402" s="27">
        <v>2719</v>
      </c>
      <c r="B402" s="27" t="s">
        <v>26</v>
      </c>
      <c r="C402" s="27" t="s">
        <v>133</v>
      </c>
      <c r="D402" s="27" t="s">
        <v>149</v>
      </c>
      <c r="E402" s="27" t="s">
        <v>863</v>
      </c>
      <c r="F402" s="27" t="str">
        <f>IF(ISBLANK(E402), "", Table2[[#This Row],[unique_id]])</f>
        <v>parents_fan_occupancy</v>
      </c>
      <c r="G402" s="27" t="s">
        <v>201</v>
      </c>
      <c r="H402" s="27" t="s">
        <v>918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G402" s="28"/>
      <c r="AI402" s="27" t="str">
        <f t="shared" si="48"/>
        <v/>
      </c>
      <c r="AJ402" s="27" t="str">
        <f t="shared" si="45"/>
        <v/>
      </c>
      <c r="AK402" s="32"/>
      <c r="AL402" s="27"/>
      <c r="AM402" s="29"/>
      <c r="AN402" s="27"/>
      <c r="AO402" s="28"/>
      <c r="AW402" s="27"/>
      <c r="AX402" s="27"/>
      <c r="BA402" s="27" t="str">
        <f t="shared" si="47"/>
        <v/>
      </c>
    </row>
    <row r="403" spans="1:53" ht="16" hidden="1" customHeight="1">
      <c r="A403" s="27">
        <v>2720</v>
      </c>
      <c r="B403" s="27" t="s">
        <v>26</v>
      </c>
      <c r="C403" s="27" t="s">
        <v>133</v>
      </c>
      <c r="D403" s="27" t="s">
        <v>149</v>
      </c>
      <c r="E403" s="27" t="s">
        <v>864</v>
      </c>
      <c r="F403" s="27" t="str">
        <f>IF(ISBLANK(E403), "", Table2[[#This Row],[unique_id]])</f>
        <v>lounge_fan_occupancy</v>
      </c>
      <c r="G403" s="27" t="s">
        <v>203</v>
      </c>
      <c r="H403" s="27" t="s">
        <v>918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I403" s="27" t="str">
        <f t="shared" si="48"/>
        <v/>
      </c>
      <c r="AJ403" s="27" t="str">
        <f t="shared" si="45"/>
        <v/>
      </c>
      <c r="AL403" s="27"/>
      <c r="AM403" s="29"/>
      <c r="AN403" s="27"/>
      <c r="AO403" s="28"/>
      <c r="AW403" s="27"/>
      <c r="AX403" s="27"/>
      <c r="BA403" s="27" t="str">
        <f t="shared" si="47"/>
        <v/>
      </c>
    </row>
    <row r="404" spans="1:53" ht="16" hidden="1" customHeight="1">
      <c r="A404" s="27">
        <v>2721</v>
      </c>
      <c r="B404" s="27" t="s">
        <v>26</v>
      </c>
      <c r="C404" s="27" t="s">
        <v>133</v>
      </c>
      <c r="D404" s="27" t="s">
        <v>149</v>
      </c>
      <c r="E404" s="27" t="s">
        <v>865</v>
      </c>
      <c r="F404" s="27" t="str">
        <f>IF(ISBLANK(E404), "", Table2[[#This Row],[unique_id]])</f>
        <v>deck_east_fan_occupancy</v>
      </c>
      <c r="G404" s="27" t="s">
        <v>225</v>
      </c>
      <c r="H404" s="27" t="s">
        <v>918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I404" s="27" t="str">
        <f t="shared" si="48"/>
        <v/>
      </c>
      <c r="AJ404" s="27" t="str">
        <f t="shared" si="45"/>
        <v/>
      </c>
      <c r="AL404" s="27"/>
      <c r="AM404" s="29"/>
      <c r="AN404" s="27"/>
      <c r="AO404" s="28"/>
      <c r="AW404" s="27"/>
      <c r="AX404" s="27"/>
      <c r="BA404" s="27" t="str">
        <f t="shared" si="47"/>
        <v/>
      </c>
    </row>
    <row r="405" spans="1:53" ht="16" hidden="1" customHeight="1">
      <c r="A405" s="27">
        <v>2722</v>
      </c>
      <c r="B405" s="27" t="s">
        <v>26</v>
      </c>
      <c r="C405" s="27" t="s">
        <v>133</v>
      </c>
      <c r="D405" s="27" t="s">
        <v>149</v>
      </c>
      <c r="E405" s="27" t="s">
        <v>866</v>
      </c>
      <c r="F405" s="27" t="str">
        <f>IF(ISBLANK(E405), "", Table2[[#This Row],[unique_id]])</f>
        <v>deck_west_fan_occupancy</v>
      </c>
      <c r="G405" s="27" t="s">
        <v>224</v>
      </c>
      <c r="H405" s="27" t="s">
        <v>918</v>
      </c>
      <c r="I405" s="27" t="s">
        <v>219</v>
      </c>
      <c r="M405" s="27" t="s">
        <v>136</v>
      </c>
      <c r="T405" s="27"/>
      <c r="V405" s="28"/>
      <c r="W405" s="28"/>
      <c r="X405" s="28"/>
      <c r="Y405" s="28"/>
      <c r="AG405" s="28"/>
      <c r="AI405" s="27" t="str">
        <f t="shared" si="48"/>
        <v/>
      </c>
      <c r="AJ405" s="27" t="str">
        <f t="shared" si="45"/>
        <v/>
      </c>
      <c r="AL405" s="27"/>
      <c r="AM405" s="29"/>
      <c r="AN405" s="27"/>
      <c r="AO405" s="28"/>
      <c r="AW405" s="27"/>
      <c r="AX405" s="27"/>
      <c r="BA405" s="27" t="str">
        <f t="shared" si="47"/>
        <v/>
      </c>
    </row>
    <row r="406" spans="1:53" ht="16" hidden="1" customHeight="1">
      <c r="A406" s="27">
        <v>5000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G406" s="28"/>
      <c r="AI406" s="27" t="str">
        <f t="shared" si="48"/>
        <v/>
      </c>
      <c r="AJ406" s="27" t="str">
        <f t="shared" si="45"/>
        <v/>
      </c>
      <c r="AL406" s="27"/>
      <c r="AM406" s="29"/>
      <c r="AN406" s="27" t="s">
        <v>751</v>
      </c>
      <c r="AO406" s="28" t="s">
        <v>496</v>
      </c>
      <c r="AP406" s="27" t="s">
        <v>503</v>
      </c>
      <c r="AQ406" s="27" t="s">
        <v>499</v>
      </c>
      <c r="AR406" s="27" t="s">
        <v>245</v>
      </c>
      <c r="AT406" s="27" t="s">
        <v>28</v>
      </c>
      <c r="AV406" s="27" t="s">
        <v>491</v>
      </c>
      <c r="AW406" s="27" t="s">
        <v>510</v>
      </c>
      <c r="AX406" s="27" t="s">
        <v>506</v>
      </c>
      <c r="BA406" s="27" t="str">
        <f t="shared" si="47"/>
        <v>[["mac", "74:ac:b9:1c:15:f1"], ["ip", "10.0.0.1"]]</v>
      </c>
    </row>
    <row r="407" spans="1:53" ht="16" hidden="1" customHeight="1">
      <c r="A407" s="27">
        <v>5001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G407" s="28"/>
      <c r="AI407" s="27" t="str">
        <f t="shared" si="48"/>
        <v/>
      </c>
      <c r="AJ407" s="27" t="str">
        <f t="shared" si="45"/>
        <v/>
      </c>
      <c r="AL407" s="27"/>
      <c r="AM407" s="29"/>
      <c r="AN407" s="27" t="s">
        <v>876</v>
      </c>
      <c r="AO407" s="28" t="s">
        <v>877</v>
      </c>
      <c r="AP407" s="27" t="s">
        <v>504</v>
      </c>
      <c r="AQ407" s="27" t="s">
        <v>874</v>
      </c>
      <c r="AR407" s="27" t="s">
        <v>245</v>
      </c>
      <c r="AT407" s="27" t="s">
        <v>28</v>
      </c>
      <c r="AV407" s="27" t="s">
        <v>491</v>
      </c>
      <c r="AW407" s="27" t="s">
        <v>879</v>
      </c>
      <c r="AX407" s="27" t="s">
        <v>507</v>
      </c>
      <c r="BA407" s="27" t="str">
        <f t="shared" si="47"/>
        <v>[["mac", "78:45:58:cb:14:b5"], ["ip", "10.0.0.2"]]</v>
      </c>
    </row>
    <row r="408" spans="1:53" ht="16" hidden="1" customHeight="1">
      <c r="A408" s="27">
        <v>5002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G408" s="28"/>
      <c r="AI408" s="27" t="str">
        <f t="shared" si="48"/>
        <v/>
      </c>
      <c r="AJ408" s="27" t="str">
        <f t="shared" si="45"/>
        <v/>
      </c>
      <c r="AL408" s="27"/>
      <c r="AM408" s="29"/>
      <c r="AN408" s="27" t="s">
        <v>493</v>
      </c>
      <c r="AO408" s="28" t="s">
        <v>877</v>
      </c>
      <c r="AP408" s="27" t="s">
        <v>505</v>
      </c>
      <c r="AQ408" s="27" t="s">
        <v>500</v>
      </c>
      <c r="AR408" s="27" t="s">
        <v>245</v>
      </c>
      <c r="AT408" s="27" t="s">
        <v>497</v>
      </c>
      <c r="AV408" s="27" t="s">
        <v>491</v>
      </c>
      <c r="AW408" s="27" t="s">
        <v>511</v>
      </c>
      <c r="AX408" s="27" t="s">
        <v>508</v>
      </c>
      <c r="BA408" s="27" t="str">
        <f t="shared" si="47"/>
        <v>[["mac", "b4:fb:e4:e3:83:32"], ["ip", "10.0.0.3"]]</v>
      </c>
    </row>
    <row r="409" spans="1:53" ht="16" hidden="1" customHeight="1">
      <c r="A409" s="27">
        <v>5003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G409" s="28"/>
      <c r="AI409" s="27" t="str">
        <f t="shared" si="48"/>
        <v/>
      </c>
      <c r="AJ409" s="27" t="str">
        <f t="shared" si="45"/>
        <v/>
      </c>
      <c r="AL409" s="27"/>
      <c r="AM409" s="29"/>
      <c r="AN409" s="27" t="s">
        <v>494</v>
      </c>
      <c r="AO409" s="28" t="s">
        <v>878</v>
      </c>
      <c r="AP409" s="27" t="s">
        <v>504</v>
      </c>
      <c r="AQ409" s="27" t="s">
        <v>501</v>
      </c>
      <c r="AR409" s="27" t="s">
        <v>245</v>
      </c>
      <c r="AT409" s="27" t="s">
        <v>403</v>
      </c>
      <c r="AV409" s="27" t="s">
        <v>491</v>
      </c>
      <c r="AW409" s="27" t="s">
        <v>512</v>
      </c>
      <c r="AX409" s="27" t="s">
        <v>509</v>
      </c>
      <c r="BA409" s="27" t="str">
        <f t="shared" si="47"/>
        <v>[["mac", "78:8a:20:70:d3:79"], ["ip", "10.0.0.4"]]</v>
      </c>
    </row>
    <row r="410" spans="1:53" ht="16" hidden="1" customHeight="1">
      <c r="A410" s="27">
        <v>5004</v>
      </c>
      <c r="B410" s="30" t="s">
        <v>26</v>
      </c>
      <c r="C410" s="27" t="s">
        <v>245</v>
      </c>
      <c r="F410" s="27" t="str">
        <f>IF(ISBLANK(E410), "", Table2[[#This Row],[unique_id]])</f>
        <v/>
      </c>
      <c r="T410" s="27"/>
      <c r="V410" s="28"/>
      <c r="W410" s="28"/>
      <c r="X410" s="28"/>
      <c r="Y410" s="28"/>
      <c r="AG410" s="28"/>
      <c r="AI410" s="27" t="str">
        <f t="shared" si="48"/>
        <v/>
      </c>
      <c r="AJ410" s="27" t="str">
        <f t="shared" si="45"/>
        <v/>
      </c>
      <c r="AL410" s="27"/>
      <c r="AM410" s="29"/>
      <c r="AN410" s="27" t="s">
        <v>495</v>
      </c>
      <c r="AO410" s="28" t="s">
        <v>878</v>
      </c>
      <c r="AP410" s="27" t="s">
        <v>504</v>
      </c>
      <c r="AQ410" s="27" t="s">
        <v>502</v>
      </c>
      <c r="AR410" s="27" t="s">
        <v>245</v>
      </c>
      <c r="AT410" s="27" t="s">
        <v>498</v>
      </c>
      <c r="AV410" s="27" t="s">
        <v>491</v>
      </c>
      <c r="AW410" s="27" t="s">
        <v>513</v>
      </c>
      <c r="AX410" s="27" t="s">
        <v>875</v>
      </c>
      <c r="BA410" s="27" t="str">
        <f t="shared" si="47"/>
        <v>[["mac", "f0:9f:c2:fc:b0:f7"], ["ip", "10.0.0.5"]]</v>
      </c>
    </row>
    <row r="411" spans="1:53" ht="16" hidden="1" customHeight="1">
      <c r="A411" s="27">
        <v>5005</v>
      </c>
      <c r="B411" s="30" t="s">
        <v>26</v>
      </c>
      <c r="C411" s="30" t="s">
        <v>467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G411" s="28"/>
      <c r="AI411" s="27" t="str">
        <f t="shared" si="48"/>
        <v/>
      </c>
      <c r="AJ411" s="27" t="str">
        <f t="shared" si="45"/>
        <v/>
      </c>
      <c r="AL411" s="27"/>
      <c r="AM411" s="29"/>
      <c r="AN411" s="27" t="s">
        <v>468</v>
      </c>
      <c r="AO411" s="28" t="s">
        <v>470</v>
      </c>
      <c r="AP411" s="27" t="s">
        <v>472</v>
      </c>
      <c r="AQ411" s="27" t="s">
        <v>469</v>
      </c>
      <c r="AR411" s="27" t="s">
        <v>471</v>
      </c>
      <c r="AT411" s="27" t="s">
        <v>28</v>
      </c>
      <c r="AV411" s="27" t="s">
        <v>514</v>
      </c>
      <c r="AW411" s="36" t="s">
        <v>579</v>
      </c>
      <c r="AX411" s="27" t="s">
        <v>515</v>
      </c>
      <c r="BA411" s="27" t="str">
        <f t="shared" si="47"/>
        <v>[["mac", "4a:9a:06:5d:53:66"], ["ip", "10.0.4.10"]]</v>
      </c>
    </row>
    <row r="412" spans="1:53" ht="16" hidden="1" customHeight="1">
      <c r="A412" s="27">
        <v>5006</v>
      </c>
      <c r="B412" s="30" t="s">
        <v>26</v>
      </c>
      <c r="C412" s="30" t="s">
        <v>445</v>
      </c>
      <c r="D412" s="30"/>
      <c r="E412" s="30"/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G412" s="28"/>
      <c r="AI412" s="27" t="str">
        <f t="shared" si="48"/>
        <v/>
      </c>
      <c r="AJ412" s="27" t="str">
        <f t="shared" si="45"/>
        <v/>
      </c>
      <c r="AL412" s="27"/>
      <c r="AM412" s="29"/>
      <c r="AN412" s="27" t="s">
        <v>444</v>
      </c>
      <c r="AO412" s="28" t="s">
        <v>801</v>
      </c>
      <c r="AP412" s="27" t="s">
        <v>448</v>
      </c>
      <c r="AQ412" s="27" t="s">
        <v>451</v>
      </c>
      <c r="AR412" s="27" t="s">
        <v>282</v>
      </c>
      <c r="AT412" s="27" t="s">
        <v>28</v>
      </c>
      <c r="AV412" s="27" t="s">
        <v>514</v>
      </c>
      <c r="AW412" s="27" t="s">
        <v>811</v>
      </c>
      <c r="AX412" s="27" t="s">
        <v>575</v>
      </c>
      <c r="BA412" s="27" t="str">
        <f t="shared" si="47"/>
        <v>[["mac", "00:e0:4c:68:07:65"], ["ip", "10.0.4.11"]]</v>
      </c>
    </row>
    <row r="413" spans="1:53" ht="16" hidden="1" customHeight="1">
      <c r="A413" s="27">
        <v>5007</v>
      </c>
      <c r="B413" s="30" t="s">
        <v>26</v>
      </c>
      <c r="C413" s="30" t="s">
        <v>445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G413" s="28"/>
      <c r="AI413" s="27" t="str">
        <f t="shared" si="48"/>
        <v/>
      </c>
      <c r="AJ413" s="27" t="str">
        <f t="shared" si="45"/>
        <v/>
      </c>
      <c r="AL413" s="27"/>
      <c r="AM413" s="29"/>
      <c r="AN413" s="27" t="s">
        <v>444</v>
      </c>
      <c r="AO413" s="28" t="s">
        <v>801</v>
      </c>
      <c r="AP413" s="27" t="s">
        <v>448</v>
      </c>
      <c r="AQ413" s="27" t="s">
        <v>451</v>
      </c>
      <c r="AR413" s="27" t="s">
        <v>282</v>
      </c>
      <c r="AT413" s="27" t="s">
        <v>28</v>
      </c>
      <c r="AV413" s="27" t="s">
        <v>492</v>
      </c>
      <c r="AW413" s="27" t="s">
        <v>1101</v>
      </c>
      <c r="AX413" s="27" t="s">
        <v>487</v>
      </c>
      <c r="BA413" s="27" t="str">
        <f t="shared" si="47"/>
        <v>[["mac", "2a:e0:4c:68:06:a1"], ["ip", "10.0.2.11"]]</v>
      </c>
    </row>
    <row r="414" spans="1:53" ht="16" hidden="1" customHeight="1">
      <c r="A414" s="27">
        <v>5008</v>
      </c>
      <c r="B414" s="30" t="s">
        <v>26</v>
      </c>
      <c r="C414" s="30" t="s">
        <v>445</v>
      </c>
      <c r="D414" s="30"/>
      <c r="E414" s="30"/>
      <c r="F414" s="27" t="str">
        <f>IF(ISBLANK(E414), "", Table2[[#This Row],[unique_id]])</f>
        <v/>
      </c>
      <c r="G414" s="30"/>
      <c r="H414" s="30"/>
      <c r="I414" s="30"/>
      <c r="K414" s="30"/>
      <c r="L414" s="30"/>
      <c r="M414" s="30"/>
      <c r="T414" s="27"/>
      <c r="V414" s="28"/>
      <c r="W414" s="28"/>
      <c r="X414" s="28"/>
      <c r="Y414" s="28"/>
      <c r="AG414" s="28"/>
      <c r="AI414" s="27" t="str">
        <f t="shared" si="48"/>
        <v/>
      </c>
      <c r="AJ414" s="27" t="str">
        <f t="shared" si="45"/>
        <v/>
      </c>
      <c r="AL414" s="27"/>
      <c r="AM414" s="29"/>
      <c r="AN414" s="27" t="s">
        <v>444</v>
      </c>
      <c r="AO414" s="28" t="s">
        <v>801</v>
      </c>
      <c r="AP414" s="27" t="s">
        <v>448</v>
      </c>
      <c r="AQ414" s="27" t="s">
        <v>451</v>
      </c>
      <c r="AR414" s="27" t="s">
        <v>282</v>
      </c>
      <c r="AT414" s="27" t="s">
        <v>28</v>
      </c>
      <c r="AV414" s="27" t="s">
        <v>534</v>
      </c>
      <c r="AW414" s="27" t="s">
        <v>578</v>
      </c>
      <c r="AX414" s="27" t="s">
        <v>576</v>
      </c>
      <c r="BA414" s="27" t="str">
        <f t="shared" si="47"/>
        <v>[["mac", "6a:e0:4c:68:06:a1"], ["ip", "10.0.6.11"]]</v>
      </c>
    </row>
    <row r="415" spans="1:53" ht="16" hidden="1" customHeight="1">
      <c r="A415" s="27">
        <v>5009</v>
      </c>
      <c r="B415" s="30" t="s">
        <v>789</v>
      </c>
      <c r="C415" s="30" t="s">
        <v>445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G415" s="28"/>
      <c r="AI415" s="27" t="str">
        <f t="shared" si="48"/>
        <v/>
      </c>
      <c r="AJ415" s="27" t="str">
        <f t="shared" si="45"/>
        <v/>
      </c>
      <c r="AL415" s="27"/>
      <c r="AM415" s="29"/>
      <c r="AN415" s="27" t="s">
        <v>446</v>
      </c>
      <c r="AO415" s="28" t="s">
        <v>801</v>
      </c>
      <c r="AP415" s="27" t="s">
        <v>449</v>
      </c>
      <c r="AQ415" s="27" t="s">
        <v>452</v>
      </c>
      <c r="AR415" s="27" t="s">
        <v>282</v>
      </c>
      <c r="AT415" s="27" t="s">
        <v>28</v>
      </c>
      <c r="AV415" s="27" t="s">
        <v>492</v>
      </c>
      <c r="AW415" s="27" t="s">
        <v>453</v>
      </c>
      <c r="AX415" s="27"/>
      <c r="BA415" s="27" t="str">
        <f t="shared" si="47"/>
        <v>[["mac", "00:e0:4c:68:04:21"]]</v>
      </c>
    </row>
    <row r="416" spans="1:53" ht="16" hidden="1" customHeight="1">
      <c r="A416" s="27">
        <v>5010</v>
      </c>
      <c r="B416" s="30" t="s">
        <v>789</v>
      </c>
      <c r="C416" s="30" t="s">
        <v>445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G416" s="28"/>
      <c r="AI416" s="27" t="str">
        <f t="shared" si="48"/>
        <v/>
      </c>
      <c r="AJ416" s="27" t="str">
        <f t="shared" si="45"/>
        <v/>
      </c>
      <c r="AL416" s="27"/>
      <c r="AM416" s="29"/>
      <c r="AN416" s="27" t="s">
        <v>447</v>
      </c>
      <c r="AO416" s="28" t="s">
        <v>801</v>
      </c>
      <c r="AP416" s="27" t="s">
        <v>450</v>
      </c>
      <c r="AQ416" s="27" t="s">
        <v>452</v>
      </c>
      <c r="AR416" s="27" t="s">
        <v>282</v>
      </c>
      <c r="AT416" s="27" t="s">
        <v>28</v>
      </c>
      <c r="AV416" s="27" t="s">
        <v>492</v>
      </c>
      <c r="AW416" s="27" t="s">
        <v>577</v>
      </c>
      <c r="AX416" s="35"/>
      <c r="AY416" s="30"/>
      <c r="AZ416" s="30"/>
      <c r="BA416" s="27" t="str">
        <f t="shared" si="47"/>
        <v>[["mac", "00:e0:4c:68:07:0d"]]</v>
      </c>
    </row>
    <row r="417" spans="1:53" ht="16" hidden="1" customHeight="1">
      <c r="A417" s="27">
        <v>5011</v>
      </c>
      <c r="B417" s="30" t="s">
        <v>789</v>
      </c>
      <c r="C417" s="30" t="s">
        <v>445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G417" s="28"/>
      <c r="AI417" s="27" t="str">
        <f t="shared" si="48"/>
        <v/>
      </c>
      <c r="AJ417" s="27" t="str">
        <f t="shared" si="45"/>
        <v/>
      </c>
      <c r="AL417" s="27"/>
      <c r="AM417" s="29"/>
      <c r="AN417" s="27" t="s">
        <v>799</v>
      </c>
      <c r="AO417" s="28" t="s">
        <v>801</v>
      </c>
      <c r="AP417" s="27" t="s">
        <v>803</v>
      </c>
      <c r="AQ417" s="27" t="s">
        <v>452</v>
      </c>
      <c r="AR417" s="27" t="s">
        <v>282</v>
      </c>
      <c r="AT417" s="27" t="s">
        <v>28</v>
      </c>
      <c r="AV417" s="27" t="s">
        <v>492</v>
      </c>
      <c r="AW417" s="27" t="s">
        <v>805</v>
      </c>
      <c r="AX417" s="35"/>
      <c r="AY417" s="30"/>
      <c r="AZ417" s="30"/>
      <c r="BA417" s="27" t="str">
        <f t="shared" si="47"/>
        <v>[["mac", "40:6c:8f:2a:da:9c"]]</v>
      </c>
    </row>
    <row r="418" spans="1:53" ht="16" hidden="1" customHeight="1">
      <c r="A418" s="27">
        <v>5012</v>
      </c>
      <c r="B418" s="44" t="s">
        <v>26</v>
      </c>
      <c r="C418" s="30" t="s">
        <v>445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G418" s="28"/>
      <c r="AI418" s="27" t="str">
        <f t="shared" si="48"/>
        <v/>
      </c>
      <c r="AJ418" s="27" t="str">
        <f t="shared" si="45"/>
        <v/>
      </c>
      <c r="AL418" s="27"/>
      <c r="AM418" s="29"/>
      <c r="AN418" s="27" t="s">
        <v>800</v>
      </c>
      <c r="AO418" s="28" t="s">
        <v>801</v>
      </c>
      <c r="AP418" s="27" t="s">
        <v>802</v>
      </c>
      <c r="AQ418" s="27" t="s">
        <v>452</v>
      </c>
      <c r="AR418" s="27" t="s">
        <v>282</v>
      </c>
      <c r="AT418" s="27" t="s">
        <v>28</v>
      </c>
      <c r="AV418" s="27" t="s">
        <v>492</v>
      </c>
      <c r="AW418" s="27" t="s">
        <v>804</v>
      </c>
      <c r="AX418" s="35" t="s">
        <v>1100</v>
      </c>
      <c r="AY418" s="30"/>
      <c r="AZ418" s="30"/>
      <c r="BA418" s="27" t="str">
        <f t="shared" si="47"/>
        <v>[["mac", "0c:4d:e9:d2:86:6c"], ["ip", "10.0.2.13"]]</v>
      </c>
    </row>
    <row r="419" spans="1:53" ht="16" hidden="1" customHeight="1">
      <c r="A419" s="27">
        <v>5013</v>
      </c>
      <c r="B419" s="30" t="s">
        <v>26</v>
      </c>
      <c r="C419" s="30" t="s">
        <v>445</v>
      </c>
      <c r="D419" s="30"/>
      <c r="E419" s="30"/>
      <c r="G419" s="30"/>
      <c r="H419" s="30"/>
      <c r="I419" s="30"/>
      <c r="T419" s="27"/>
      <c r="V419" s="28"/>
      <c r="W419" s="28"/>
      <c r="X419" s="28"/>
      <c r="Y419" s="28"/>
      <c r="AG419" s="28"/>
      <c r="AI419" s="27" t="str">
        <f t="shared" si="48"/>
        <v/>
      </c>
      <c r="AJ419" s="27" t="str">
        <f t="shared" si="45"/>
        <v/>
      </c>
      <c r="AL419" s="27"/>
      <c r="AM419" s="29"/>
      <c r="AN419" s="27" t="s">
        <v>750</v>
      </c>
      <c r="AO419" s="28" t="s">
        <v>801</v>
      </c>
      <c r="AP419" s="27" t="s">
        <v>749</v>
      </c>
      <c r="AQ419" s="27" t="s">
        <v>748</v>
      </c>
      <c r="AR419" s="27" t="s">
        <v>747</v>
      </c>
      <c r="AT419" s="27" t="s">
        <v>28</v>
      </c>
      <c r="AV419" s="27" t="s">
        <v>492</v>
      </c>
      <c r="AW419" s="27" t="s">
        <v>746</v>
      </c>
      <c r="AX419" s="35" t="s">
        <v>488</v>
      </c>
      <c r="AY419" s="30"/>
      <c r="AZ419" s="30"/>
      <c r="BA419" s="27" t="str">
        <f t="shared" si="47"/>
        <v>[["mac", "b8:27:eb:78:74:0e"], ["ip", "10.0.2.12"]]</v>
      </c>
    </row>
    <row r="420" spans="1:53" ht="16" hidden="1" customHeight="1">
      <c r="A420" s="27">
        <v>5014</v>
      </c>
      <c r="B420" s="27" t="s">
        <v>26</v>
      </c>
      <c r="C420" s="27" t="s">
        <v>459</v>
      </c>
      <c r="E420" s="30"/>
      <c r="I420" s="30"/>
      <c r="T420" s="27"/>
      <c r="V420" s="28"/>
      <c r="W420" s="28"/>
      <c r="X420" s="28"/>
      <c r="Y420" s="28"/>
      <c r="AG420" s="28"/>
      <c r="AI420" s="27" t="str">
        <f t="shared" si="48"/>
        <v/>
      </c>
      <c r="AJ420" s="27" t="str">
        <f t="shared" si="45"/>
        <v/>
      </c>
      <c r="AL420" s="27"/>
      <c r="AM420" s="29"/>
      <c r="AN420" s="27" t="s">
        <v>458</v>
      </c>
      <c r="AO420" s="28" t="s">
        <v>1099</v>
      </c>
      <c r="AP420" s="27" t="s">
        <v>456</v>
      </c>
      <c r="AQ420" s="27" t="s">
        <v>457</v>
      </c>
      <c r="AR420" s="27" t="s">
        <v>455</v>
      </c>
      <c r="AT420" s="27" t="s">
        <v>28</v>
      </c>
      <c r="AV420" s="27" t="s">
        <v>534</v>
      </c>
      <c r="AW420" s="27" t="s">
        <v>454</v>
      </c>
      <c r="AX420" s="27" t="s">
        <v>580</v>
      </c>
      <c r="BA420" s="27" t="str">
        <f t="shared" si="47"/>
        <v>[["mac", "30:05:5c:8a:ff:10"], ["ip", "10.0.6.22"]]</v>
      </c>
    </row>
    <row r="421" spans="1:53" ht="16" hidden="1" customHeight="1">
      <c r="A421" s="27">
        <v>5015</v>
      </c>
      <c r="B421" s="27" t="s">
        <v>26</v>
      </c>
      <c r="C421" s="27" t="s">
        <v>619</v>
      </c>
      <c r="E421" s="30"/>
      <c r="F421" s="27" t="str">
        <f>IF(ISBLANK(E421), "", Table2[[#This Row],[unique_id]])</f>
        <v/>
      </c>
      <c r="I421" s="30"/>
      <c r="T421" s="27"/>
      <c r="V421" s="28"/>
      <c r="W421" s="28" t="s">
        <v>666</v>
      </c>
      <c r="X421" s="28"/>
      <c r="Y421" s="38" t="s">
        <v>1079</v>
      </c>
      <c r="Z421" s="38"/>
      <c r="AA421" s="38"/>
      <c r="AG421" s="28"/>
      <c r="AI421" s="27" t="str">
        <f t="shared" si="48"/>
        <v/>
      </c>
      <c r="AJ421" s="27" t="str">
        <f t="shared" si="45"/>
        <v/>
      </c>
      <c r="AL421" s="27"/>
      <c r="AM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N421" s="27" t="s">
        <v>657</v>
      </c>
      <c r="AO421" s="38" t="s">
        <v>656</v>
      </c>
      <c r="AP421" s="34" t="s">
        <v>654</v>
      </c>
      <c r="AQ421" s="34" t="s">
        <v>655</v>
      </c>
      <c r="AR421" s="27" t="s">
        <v>619</v>
      </c>
      <c r="AT421" s="27" t="s">
        <v>172</v>
      </c>
      <c r="AW421" s="27" t="s">
        <v>653</v>
      </c>
      <c r="AX421" s="27"/>
      <c r="BA421" s="27" t="str">
        <f t="shared" si="47"/>
        <v>[["mac", "0x00158d0005d9d088"]]</v>
      </c>
    </row>
    <row r="422" spans="1:53" ht="16" hidden="1" customHeight="1">
      <c r="A422" s="27">
        <v>6000</v>
      </c>
      <c r="B422" s="27" t="s">
        <v>26</v>
      </c>
      <c r="C422" s="27" t="s">
        <v>732</v>
      </c>
      <c r="F422" s="27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I422" s="27" t="str">
        <f t="shared" si="48"/>
        <v/>
      </c>
      <c r="AJ422" s="27" t="str">
        <f t="shared" si="45"/>
        <v/>
      </c>
      <c r="AL422" s="27"/>
      <c r="AM422" s="29"/>
      <c r="AN422" s="27" t="s">
        <v>581</v>
      </c>
      <c r="AO422" s="28"/>
      <c r="AV422" s="27" t="s">
        <v>514</v>
      </c>
      <c r="AW422" s="27" t="s">
        <v>582</v>
      </c>
      <c r="AX422" s="27"/>
      <c r="BA422" s="27" t="str">
        <f t="shared" si="47"/>
        <v>[["mac", "bc:09:63:42:09:c0"]]</v>
      </c>
    </row>
    <row r="423" spans="1:53" ht="16" hidden="1" customHeight="1">
      <c r="F423" s="27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I423" s="27" t="str">
        <f t="shared" si="48"/>
        <v/>
      </c>
      <c r="AJ423" s="27" t="str">
        <f t="shared" si="45"/>
        <v/>
      </c>
      <c r="AL423" s="27"/>
      <c r="AM423" s="29"/>
      <c r="AN423" s="27"/>
      <c r="AO423" s="28"/>
      <c r="AW423" s="27"/>
      <c r="AX423" s="27"/>
      <c r="BA423" s="27" t="str">
        <f t="shared" si="47"/>
        <v/>
      </c>
    </row>
    <row r="424" spans="1:53" ht="16" hidden="1" customHeight="1">
      <c r="B424" s="30"/>
      <c r="C424" s="30"/>
      <c r="D424" s="30"/>
      <c r="E424" s="30"/>
      <c r="F424" s="27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I424" s="27" t="str">
        <f t="shared" si="48"/>
        <v/>
      </c>
      <c r="AJ424" s="27" t="str">
        <f t="shared" si="45"/>
        <v/>
      </c>
      <c r="AL424" s="27"/>
      <c r="AM424" s="29"/>
      <c r="AN424" s="27"/>
      <c r="AO424" s="28"/>
      <c r="AW424" s="27"/>
      <c r="AX424" s="27"/>
      <c r="BA424" s="27" t="str">
        <f t="shared" si="47"/>
        <v/>
      </c>
    </row>
    <row r="425" spans="1:53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I425" s="27" t="str">
        <f t="shared" si="48"/>
        <v/>
      </c>
      <c r="AJ425" s="27" t="str">
        <f t="shared" si="45"/>
        <v/>
      </c>
      <c r="AL425" s="27"/>
      <c r="AM425" s="29"/>
      <c r="AN425" s="27"/>
      <c r="AO425" s="28"/>
      <c r="AW425" s="27"/>
      <c r="AX425" s="27"/>
      <c r="BA425" s="27" t="str">
        <f t="shared" si="47"/>
        <v/>
      </c>
    </row>
    <row r="426" spans="1:53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I426" s="27" t="str">
        <f t="shared" si="48"/>
        <v/>
      </c>
      <c r="AJ426" s="27" t="str">
        <f t="shared" si="45"/>
        <v/>
      </c>
      <c r="AL426" s="27"/>
      <c r="AM426" s="29"/>
      <c r="AN426" s="27"/>
      <c r="AO426" s="28"/>
      <c r="AW426" s="27"/>
      <c r="AX426" s="27"/>
      <c r="BA426" s="27" t="str">
        <f t="shared" si="47"/>
        <v/>
      </c>
    </row>
    <row r="427" spans="1:53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I427" s="27" t="str">
        <f t="shared" si="48"/>
        <v/>
      </c>
      <c r="AJ427" s="27" t="str">
        <f t="shared" si="45"/>
        <v/>
      </c>
      <c r="AL427" s="27"/>
      <c r="AM427" s="29"/>
      <c r="AN427" s="27"/>
      <c r="AO427" s="28"/>
      <c r="AW427" s="27"/>
      <c r="AX427" s="27"/>
      <c r="BA427" s="27" t="str">
        <f t="shared" si="47"/>
        <v/>
      </c>
    </row>
    <row r="428" spans="1:53" ht="16" hidden="1" customHeight="1">
      <c r="F428" s="27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I428" s="27" t="str">
        <f t="shared" si="48"/>
        <v/>
      </c>
      <c r="AJ428" s="27" t="str">
        <f t="shared" si="45"/>
        <v/>
      </c>
      <c r="AL428" s="27"/>
      <c r="AM428" s="29"/>
      <c r="AN428" s="27"/>
      <c r="AO428" s="28"/>
      <c r="AW428" s="27"/>
      <c r="AX428" s="27"/>
      <c r="BA428" s="27" t="str">
        <f t="shared" si="47"/>
        <v/>
      </c>
    </row>
    <row r="429" spans="1:53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I429" s="27" t="str">
        <f t="shared" si="48"/>
        <v/>
      </c>
      <c r="AJ429" s="27" t="str">
        <f t="shared" si="45"/>
        <v/>
      </c>
      <c r="AL429" s="27"/>
      <c r="AM429" s="29"/>
      <c r="AN429" s="27"/>
      <c r="AO429" s="28"/>
      <c r="AW429" s="27"/>
      <c r="AX429" s="27"/>
      <c r="BA429" s="27" t="str">
        <f t="shared" si="47"/>
        <v/>
      </c>
    </row>
    <row r="430" spans="1:53" ht="16" hidden="1" customHeight="1">
      <c r="E430" s="32"/>
      <c r="F430" s="27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I430" s="27" t="str">
        <f t="shared" si="48"/>
        <v/>
      </c>
      <c r="AJ430" s="27" t="str">
        <f t="shared" si="45"/>
        <v/>
      </c>
      <c r="AL430" s="27"/>
      <c r="AM430" s="29"/>
      <c r="AN430" s="27"/>
      <c r="AO430" s="28"/>
      <c r="AW430" s="27"/>
      <c r="AX430" s="27"/>
      <c r="BA430" s="27" t="str">
        <f t="shared" si="47"/>
        <v/>
      </c>
    </row>
    <row r="431" spans="1:53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I431" s="27" t="str">
        <f t="shared" si="48"/>
        <v/>
      </c>
      <c r="AJ431" s="27" t="str">
        <f t="shared" si="45"/>
        <v/>
      </c>
      <c r="AL431" s="27"/>
      <c r="AM431" s="29"/>
      <c r="AN431" s="27"/>
      <c r="AO431" s="28"/>
      <c r="AW431" s="27"/>
      <c r="AX431" s="27"/>
      <c r="BA431" s="27" t="str">
        <f t="shared" si="47"/>
        <v/>
      </c>
    </row>
    <row r="432" spans="1:53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I432" s="27" t="str">
        <f t="shared" si="48"/>
        <v/>
      </c>
      <c r="AJ432" s="27" t="str">
        <f t="shared" si="45"/>
        <v/>
      </c>
      <c r="AL432" s="27"/>
      <c r="AM432" s="29"/>
      <c r="AN432" s="27"/>
      <c r="AO432" s="28"/>
      <c r="AW432" s="27"/>
      <c r="AX432" s="27"/>
      <c r="BA432" s="27" t="str">
        <f t="shared" si="47"/>
        <v/>
      </c>
    </row>
    <row r="433" spans="6:53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I433" s="27" t="str">
        <f t="shared" si="48"/>
        <v/>
      </c>
      <c r="AJ433" s="27" t="str">
        <f t="shared" si="45"/>
        <v/>
      </c>
      <c r="AL433" s="27"/>
      <c r="AM433" s="29"/>
      <c r="AN433" s="27"/>
      <c r="AO433" s="28"/>
      <c r="AW433" s="27"/>
      <c r="AX433" s="27"/>
      <c r="BA433" s="27" t="str">
        <f t="shared" si="47"/>
        <v/>
      </c>
    </row>
    <row r="434" spans="6:53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I434" s="27" t="str">
        <f t="shared" si="48"/>
        <v/>
      </c>
      <c r="AJ434" s="27" t="str">
        <f t="shared" si="45"/>
        <v/>
      </c>
      <c r="AL434" s="27"/>
      <c r="AM434" s="29"/>
      <c r="AN434" s="27"/>
      <c r="AO434" s="28"/>
      <c r="AW434" s="27"/>
      <c r="AX434" s="27"/>
      <c r="BA434" s="27" t="str">
        <f t="shared" si="47"/>
        <v/>
      </c>
    </row>
    <row r="435" spans="6:53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I435" s="27" t="str">
        <f t="shared" si="48"/>
        <v/>
      </c>
      <c r="AJ435" s="27" t="str">
        <f t="shared" si="45"/>
        <v/>
      </c>
      <c r="AL435" s="27"/>
      <c r="AM435" s="29"/>
      <c r="AN435" s="27"/>
      <c r="AO435" s="28"/>
      <c r="AW435" s="27"/>
      <c r="AX435" s="27"/>
      <c r="BA435" s="27" t="str">
        <f t="shared" si="47"/>
        <v/>
      </c>
    </row>
    <row r="436" spans="6:53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I436" s="27" t="str">
        <f t="shared" si="48"/>
        <v/>
      </c>
      <c r="AJ436" s="27" t="str">
        <f t="shared" ref="AJ436:AJ499" si="49">IF(ISBLANK(AH436),  "", _xlfn.CONCAT(LOWER(C436), "/", E436))</f>
        <v/>
      </c>
      <c r="AL436" s="27"/>
      <c r="AM436" s="29"/>
      <c r="AN436" s="27"/>
      <c r="AO436" s="28"/>
      <c r="AW436" s="27"/>
      <c r="AX436" s="27"/>
      <c r="BA436" s="27" t="str">
        <f t="shared" si="47"/>
        <v/>
      </c>
    </row>
    <row r="437" spans="6:53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I437" s="27" t="str">
        <f t="shared" si="48"/>
        <v/>
      </c>
      <c r="AJ437" s="27" t="str">
        <f t="shared" si="49"/>
        <v/>
      </c>
      <c r="AL437" s="27"/>
      <c r="AM437" s="29"/>
      <c r="AN437" s="27"/>
      <c r="AO437" s="28"/>
      <c r="AW437" s="27"/>
      <c r="AX437" s="27"/>
      <c r="BA437" s="27" t="str">
        <f t="shared" si="47"/>
        <v/>
      </c>
    </row>
    <row r="438" spans="6:53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I438" s="27" t="str">
        <f t="shared" si="48"/>
        <v/>
      </c>
      <c r="AJ438" s="27" t="str">
        <f t="shared" si="49"/>
        <v/>
      </c>
      <c r="AL438" s="27"/>
      <c r="AM438" s="29"/>
      <c r="AN438" s="27"/>
      <c r="AO438" s="28"/>
      <c r="AW438" s="27"/>
      <c r="AX438" s="27"/>
      <c r="BA438" s="27" t="str">
        <f t="shared" si="47"/>
        <v/>
      </c>
    </row>
    <row r="439" spans="6:53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I439" s="27" t="str">
        <f t="shared" si="48"/>
        <v/>
      </c>
      <c r="AJ439" s="27" t="str">
        <f t="shared" si="49"/>
        <v/>
      </c>
      <c r="AL439" s="27"/>
      <c r="AM439" s="29"/>
      <c r="AN439" s="27"/>
      <c r="AO439" s="28"/>
      <c r="AW439" s="27"/>
      <c r="AX439" s="27"/>
      <c r="BA439" s="27" t="str">
        <f t="shared" si="47"/>
        <v/>
      </c>
    </row>
    <row r="440" spans="6:53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I440" s="27" t="str">
        <f t="shared" si="48"/>
        <v/>
      </c>
      <c r="AJ440" s="27" t="str">
        <f t="shared" si="49"/>
        <v/>
      </c>
      <c r="AL440" s="27"/>
      <c r="AM440" s="29"/>
      <c r="AN440" s="27"/>
      <c r="AO440" s="28"/>
      <c r="AW440" s="27"/>
      <c r="AX440" s="27"/>
      <c r="BA440" s="27" t="str">
        <f t="shared" si="47"/>
        <v/>
      </c>
    </row>
    <row r="441" spans="6:53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I441" s="27" t="str">
        <f t="shared" si="48"/>
        <v/>
      </c>
      <c r="AJ441" s="27" t="str">
        <f t="shared" si="49"/>
        <v/>
      </c>
      <c r="AL441" s="27"/>
      <c r="AM441" s="29"/>
      <c r="AN441" s="27"/>
      <c r="AO441" s="28"/>
      <c r="AW441" s="27"/>
      <c r="AX441" s="27"/>
      <c r="BA441" s="27" t="str">
        <f t="shared" si="47"/>
        <v/>
      </c>
    </row>
    <row r="442" spans="6:53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I442" s="27" t="str">
        <f t="shared" si="48"/>
        <v/>
      </c>
      <c r="AJ442" s="27" t="str">
        <f t="shared" si="49"/>
        <v/>
      </c>
      <c r="AL442" s="27"/>
      <c r="AM442" s="29"/>
      <c r="AN442" s="27"/>
      <c r="AO442" s="28"/>
      <c r="AW442" s="27"/>
      <c r="AX442" s="27"/>
      <c r="BA442" s="27" t="str">
        <f t="shared" si="47"/>
        <v/>
      </c>
    </row>
    <row r="443" spans="6:53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I443" s="27" t="str">
        <f t="shared" si="48"/>
        <v/>
      </c>
      <c r="AJ443" s="27" t="str">
        <f t="shared" si="49"/>
        <v/>
      </c>
      <c r="AL443" s="27"/>
      <c r="AM443" s="29"/>
      <c r="AN443" s="27"/>
      <c r="AO443" s="28"/>
      <c r="AW443" s="27"/>
      <c r="AX443" s="27"/>
      <c r="BA443" s="27" t="str">
        <f t="shared" si="47"/>
        <v/>
      </c>
    </row>
    <row r="444" spans="6:53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I444" s="27" t="str">
        <f t="shared" si="48"/>
        <v/>
      </c>
      <c r="AJ444" s="27" t="str">
        <f t="shared" si="49"/>
        <v/>
      </c>
      <c r="AL444" s="27"/>
      <c r="AM444" s="29"/>
      <c r="AN444" s="27"/>
      <c r="AO444" s="28"/>
      <c r="AW444" s="27"/>
      <c r="AX444" s="27"/>
      <c r="BA444" s="27" t="str">
        <f t="shared" si="47"/>
        <v/>
      </c>
    </row>
    <row r="445" spans="6:53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I445" s="27" t="str">
        <f t="shared" si="48"/>
        <v/>
      </c>
      <c r="AJ445" s="27" t="str">
        <f t="shared" si="49"/>
        <v/>
      </c>
      <c r="AL445" s="27"/>
      <c r="AM445" s="29"/>
      <c r="AN445" s="27"/>
      <c r="AO445" s="28"/>
      <c r="AW445" s="27"/>
      <c r="AX445" s="27"/>
      <c r="BA445" s="27" t="str">
        <f t="shared" ref="BA445:BA508" si="50">IF(AND(ISBLANK(AW445), ISBLANK(AX445)), "", _xlfn.CONCAT("[", IF(ISBLANK(AW445), "", _xlfn.CONCAT("[""mac"", """, AW445, """]")), IF(ISBLANK(AX445), "", _xlfn.CONCAT(", [""ip"", """, AX445, """]")), "]"))</f>
        <v/>
      </c>
    </row>
    <row r="446" spans="6:53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I446" s="27" t="str">
        <f t="shared" si="48"/>
        <v/>
      </c>
      <c r="AJ446" s="27" t="str">
        <f t="shared" si="49"/>
        <v/>
      </c>
      <c r="AL446" s="27"/>
      <c r="AM446" s="29"/>
      <c r="AN446" s="27"/>
      <c r="AO446" s="28"/>
      <c r="AW446" s="27"/>
      <c r="AX446" s="27"/>
      <c r="BA446" s="27" t="str">
        <f t="shared" si="50"/>
        <v/>
      </c>
    </row>
    <row r="447" spans="6:53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I447" s="27" t="str">
        <f t="shared" si="48"/>
        <v/>
      </c>
      <c r="AJ447" s="27" t="str">
        <f t="shared" si="49"/>
        <v/>
      </c>
      <c r="AL447" s="27"/>
      <c r="AM447" s="29"/>
      <c r="AN447" s="27"/>
      <c r="AO447" s="28"/>
      <c r="AW447" s="27"/>
      <c r="AX447" s="27"/>
      <c r="BA447" s="27" t="str">
        <f t="shared" si="50"/>
        <v/>
      </c>
    </row>
    <row r="448" spans="6:53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I448" s="27" t="str">
        <f t="shared" si="48"/>
        <v/>
      </c>
      <c r="AJ448" s="27" t="str">
        <f t="shared" si="49"/>
        <v/>
      </c>
      <c r="AL448" s="27"/>
      <c r="AM448" s="29"/>
      <c r="AN448" s="27"/>
      <c r="AO448" s="28"/>
      <c r="AW448" s="27"/>
      <c r="AX448" s="27"/>
      <c r="BA448" s="27" t="str">
        <f t="shared" si="50"/>
        <v/>
      </c>
    </row>
    <row r="449" spans="6:53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I449" s="27" t="str">
        <f t="shared" si="48"/>
        <v/>
      </c>
      <c r="AJ449" s="27" t="str">
        <f t="shared" si="49"/>
        <v/>
      </c>
      <c r="AL449" s="27"/>
      <c r="AM449" s="29"/>
      <c r="AN449" s="27"/>
      <c r="AO449" s="28"/>
      <c r="AW449" s="27"/>
      <c r="AX449" s="27"/>
      <c r="BA449" s="27" t="str">
        <f t="shared" si="50"/>
        <v/>
      </c>
    </row>
    <row r="450" spans="6:53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I450" s="27" t="str">
        <f t="shared" si="48"/>
        <v/>
      </c>
      <c r="AJ450" s="27" t="str">
        <f t="shared" si="49"/>
        <v/>
      </c>
      <c r="AL450" s="27"/>
      <c r="AM450" s="29"/>
      <c r="AN450" s="27"/>
      <c r="AO450" s="28"/>
      <c r="AW450" s="27"/>
      <c r="AX450" s="27"/>
      <c r="BA450" s="27" t="str">
        <f t="shared" si="50"/>
        <v/>
      </c>
    </row>
    <row r="451" spans="6:53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I451" s="27" t="str">
        <f t="shared" si="48"/>
        <v/>
      </c>
      <c r="AJ451" s="27" t="str">
        <f t="shared" si="49"/>
        <v/>
      </c>
      <c r="AL451" s="27"/>
      <c r="AM451" s="29"/>
      <c r="AN451" s="27"/>
      <c r="AO451" s="28"/>
      <c r="AW451" s="27"/>
      <c r="AX451" s="27"/>
      <c r="BA451" s="27" t="str">
        <f t="shared" si="50"/>
        <v/>
      </c>
    </row>
    <row r="452" spans="6:53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I452" s="27" t="str">
        <f t="shared" si="48"/>
        <v/>
      </c>
      <c r="AJ452" s="27" t="str">
        <f t="shared" si="49"/>
        <v/>
      </c>
      <c r="AL452" s="27"/>
      <c r="AM452" s="29"/>
      <c r="AN452" s="27"/>
      <c r="AO452" s="28"/>
      <c r="AW452" s="27"/>
      <c r="AX452" s="27"/>
      <c r="BA452" s="27" t="str">
        <f t="shared" si="50"/>
        <v/>
      </c>
    </row>
    <row r="453" spans="6:53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I453" s="27" t="str">
        <f t="shared" si="48"/>
        <v/>
      </c>
      <c r="AJ453" s="27" t="str">
        <f t="shared" si="49"/>
        <v/>
      </c>
      <c r="AL453" s="27"/>
      <c r="AM453" s="29"/>
      <c r="AN453" s="27"/>
      <c r="AO453" s="28"/>
      <c r="AW453" s="27"/>
      <c r="AX453" s="27"/>
      <c r="BA453" s="27" t="str">
        <f t="shared" si="50"/>
        <v/>
      </c>
    </row>
    <row r="454" spans="6:53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I454" s="27" t="str">
        <f t="shared" si="48"/>
        <v/>
      </c>
      <c r="AJ454" s="27" t="str">
        <f t="shared" si="49"/>
        <v/>
      </c>
      <c r="AL454" s="27"/>
      <c r="AM454" s="29"/>
      <c r="AN454" s="27"/>
      <c r="AO454" s="28"/>
      <c r="AW454" s="27"/>
      <c r="AX454" s="27"/>
      <c r="BA454" s="27" t="str">
        <f t="shared" si="50"/>
        <v/>
      </c>
    </row>
    <row r="455" spans="6:53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I455" s="27" t="str">
        <f t="shared" si="48"/>
        <v/>
      </c>
      <c r="AJ455" s="27" t="str">
        <f t="shared" si="49"/>
        <v/>
      </c>
      <c r="AL455" s="27"/>
      <c r="AM455" s="29"/>
      <c r="AN455" s="27"/>
      <c r="AO455" s="28"/>
      <c r="AW455" s="27"/>
      <c r="AX455" s="27"/>
      <c r="BA455" s="27" t="str">
        <f t="shared" si="50"/>
        <v/>
      </c>
    </row>
    <row r="456" spans="6:53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I456" s="27" t="str">
        <f t="shared" si="48"/>
        <v/>
      </c>
      <c r="AJ456" s="27" t="str">
        <f t="shared" si="49"/>
        <v/>
      </c>
      <c r="AL456" s="27"/>
      <c r="AM456" s="29"/>
      <c r="AN456" s="27"/>
      <c r="AO456" s="28"/>
      <c r="AW456" s="27"/>
      <c r="AX456" s="27"/>
      <c r="BA456" s="27" t="str">
        <f t="shared" si="50"/>
        <v/>
      </c>
    </row>
    <row r="457" spans="6:53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I457" s="27" t="str">
        <f t="shared" si="48"/>
        <v/>
      </c>
      <c r="AJ457" s="27" t="str">
        <f t="shared" si="49"/>
        <v/>
      </c>
      <c r="AL457" s="27"/>
      <c r="AM457" s="29"/>
      <c r="AN457" s="27"/>
      <c r="AO457" s="28"/>
      <c r="AW457" s="27"/>
      <c r="AX457" s="27"/>
      <c r="BA457" s="27" t="str">
        <f t="shared" si="50"/>
        <v/>
      </c>
    </row>
    <row r="458" spans="6:53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I458" s="27" t="str">
        <f t="shared" si="48"/>
        <v/>
      </c>
      <c r="AJ458" s="27" t="str">
        <f t="shared" si="49"/>
        <v/>
      </c>
      <c r="AL458" s="27"/>
      <c r="AM458" s="29"/>
      <c r="AN458" s="27"/>
      <c r="AO458" s="28"/>
      <c r="AW458" s="27"/>
      <c r="AX458" s="27"/>
      <c r="BA458" s="27" t="str">
        <f t="shared" si="50"/>
        <v/>
      </c>
    </row>
    <row r="459" spans="6:53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I459" s="27" t="str">
        <f t="shared" si="48"/>
        <v/>
      </c>
      <c r="AJ459" s="27" t="str">
        <f t="shared" si="49"/>
        <v/>
      </c>
      <c r="AL459" s="27"/>
      <c r="AM459" s="29"/>
      <c r="AN459" s="27"/>
      <c r="AO459" s="28"/>
      <c r="AW459" s="27"/>
      <c r="AX459" s="27"/>
      <c r="BA459" s="27" t="str">
        <f t="shared" si="50"/>
        <v/>
      </c>
    </row>
    <row r="460" spans="6:53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I460" s="27" t="str">
        <f t="shared" si="48"/>
        <v/>
      </c>
      <c r="AJ460" s="27" t="str">
        <f t="shared" si="49"/>
        <v/>
      </c>
      <c r="AL460" s="27"/>
      <c r="AM460" s="29"/>
      <c r="AN460" s="27"/>
      <c r="AO460" s="28"/>
      <c r="AW460" s="27"/>
      <c r="AX460" s="27"/>
      <c r="BA460" s="27" t="str">
        <f t="shared" si="50"/>
        <v/>
      </c>
    </row>
    <row r="461" spans="6:53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I461" s="27" t="str">
        <f t="shared" si="48"/>
        <v/>
      </c>
      <c r="AJ461" s="27" t="str">
        <f t="shared" si="49"/>
        <v/>
      </c>
      <c r="AL461" s="27"/>
      <c r="AM461" s="29"/>
      <c r="AN461" s="27"/>
      <c r="AO461" s="28"/>
      <c r="AW461" s="27"/>
      <c r="AX461" s="27"/>
      <c r="BA461" s="27" t="str">
        <f t="shared" si="50"/>
        <v/>
      </c>
    </row>
    <row r="462" spans="6:53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I462" s="27" t="str">
        <f t="shared" si="48"/>
        <v/>
      </c>
      <c r="AJ462" s="27" t="str">
        <f t="shared" si="49"/>
        <v/>
      </c>
      <c r="AL462" s="27"/>
      <c r="AM462" s="19"/>
      <c r="AN462" s="27"/>
      <c r="AO462" s="28"/>
      <c r="AW462" s="27"/>
      <c r="AX462" s="27"/>
      <c r="BA462" s="27" t="str">
        <f t="shared" si="50"/>
        <v/>
      </c>
    </row>
    <row r="463" spans="6:53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I463" s="27" t="str">
        <f t="shared" si="48"/>
        <v/>
      </c>
      <c r="AJ463" s="27" t="str">
        <f t="shared" si="49"/>
        <v/>
      </c>
      <c r="AL463" s="27"/>
      <c r="AM463" s="29"/>
      <c r="AN463" s="27"/>
      <c r="AO463" s="28"/>
      <c r="AW463" s="27"/>
      <c r="AX463" s="27"/>
      <c r="BA463" s="27" t="str">
        <f t="shared" si="50"/>
        <v/>
      </c>
    </row>
    <row r="464" spans="6:53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I464" s="27" t="str">
        <f t="shared" ref="AI464:AI527" si="51">IF(ISBLANK(AH464),  "", _xlfn.CONCAT("haas/entity/sensor/", LOWER(C464), "/", E464, "/config"))</f>
        <v/>
      </c>
      <c r="AJ464" s="27" t="str">
        <f t="shared" si="49"/>
        <v/>
      </c>
      <c r="AL464" s="27"/>
      <c r="AM464" s="19"/>
      <c r="AN464" s="27"/>
      <c r="AO464" s="28"/>
      <c r="AW464" s="27"/>
      <c r="AX464" s="27"/>
      <c r="BA464" s="27" t="str">
        <f t="shared" si="50"/>
        <v/>
      </c>
    </row>
    <row r="465" spans="6:53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I465" s="27" t="str">
        <f t="shared" si="51"/>
        <v/>
      </c>
      <c r="AJ465" s="27" t="str">
        <f t="shared" si="49"/>
        <v/>
      </c>
      <c r="AL465" s="27"/>
      <c r="AM465" s="19"/>
      <c r="AN465" s="27"/>
      <c r="AO465" s="28"/>
      <c r="AW465" s="27"/>
      <c r="AX465" s="27"/>
      <c r="BA465" s="27" t="str">
        <f t="shared" si="50"/>
        <v/>
      </c>
    </row>
    <row r="466" spans="6:53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I466" s="27" t="str">
        <f t="shared" si="51"/>
        <v/>
      </c>
      <c r="AJ466" s="27" t="str">
        <f t="shared" si="49"/>
        <v/>
      </c>
      <c r="AL466" s="27"/>
      <c r="AM466" s="19"/>
      <c r="AN466" s="27"/>
      <c r="AO466" s="28"/>
      <c r="AW466" s="27"/>
      <c r="AX466" s="27"/>
      <c r="BA466" s="27" t="str">
        <f t="shared" si="50"/>
        <v/>
      </c>
    </row>
    <row r="467" spans="6:53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I467" s="27" t="str">
        <f t="shared" si="51"/>
        <v/>
      </c>
      <c r="AJ467" s="27" t="str">
        <f t="shared" si="49"/>
        <v/>
      </c>
      <c r="AL467" s="27"/>
      <c r="AM467" s="29"/>
      <c r="AN467" s="27"/>
      <c r="AO467" s="28"/>
      <c r="AW467" s="27"/>
      <c r="AX467" s="27"/>
      <c r="BA467" s="27" t="str">
        <f t="shared" si="50"/>
        <v/>
      </c>
    </row>
    <row r="468" spans="6:53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I468" s="27" t="str">
        <f t="shared" si="51"/>
        <v/>
      </c>
      <c r="AJ468" s="27" t="str">
        <f t="shared" si="49"/>
        <v/>
      </c>
      <c r="AL468" s="27"/>
      <c r="AM468" s="19"/>
      <c r="AN468" s="27"/>
      <c r="AO468" s="28"/>
      <c r="AW468" s="27"/>
      <c r="AX468" s="27"/>
      <c r="BA468" s="27" t="str">
        <f t="shared" si="50"/>
        <v/>
      </c>
    </row>
    <row r="469" spans="6:53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I469" s="27" t="str">
        <f t="shared" si="51"/>
        <v/>
      </c>
      <c r="AJ469" s="27" t="str">
        <f t="shared" si="49"/>
        <v/>
      </c>
      <c r="AL469" s="27"/>
      <c r="AM469" s="29"/>
      <c r="AN469" s="27"/>
      <c r="AO469" s="28"/>
      <c r="AW469" s="27"/>
      <c r="AX469" s="27"/>
      <c r="BA469" s="27" t="str">
        <f t="shared" si="50"/>
        <v/>
      </c>
    </row>
    <row r="470" spans="6:53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I470" s="27" t="str">
        <f t="shared" si="51"/>
        <v/>
      </c>
      <c r="AJ470" s="27" t="str">
        <f t="shared" si="49"/>
        <v/>
      </c>
      <c r="AL470" s="27"/>
      <c r="AM470" s="29"/>
      <c r="AN470" s="27"/>
      <c r="AO470" s="28"/>
      <c r="AW470" s="27"/>
      <c r="AX470" s="27"/>
      <c r="BA470" s="27" t="str">
        <f t="shared" si="50"/>
        <v/>
      </c>
    </row>
    <row r="471" spans="6:53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I471" s="27" t="str">
        <f t="shared" si="51"/>
        <v/>
      </c>
      <c r="AJ471" s="27" t="str">
        <f t="shared" si="49"/>
        <v/>
      </c>
      <c r="AL471" s="27"/>
      <c r="AM471" s="29"/>
      <c r="AN471" s="27"/>
      <c r="AO471" s="28"/>
      <c r="AW471" s="27"/>
      <c r="AX471" s="27"/>
      <c r="BA471" s="27" t="str">
        <f t="shared" si="50"/>
        <v/>
      </c>
    </row>
    <row r="472" spans="6:53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I472" s="27" t="str">
        <f t="shared" si="51"/>
        <v/>
      </c>
      <c r="AJ472" s="27" t="str">
        <f t="shared" si="49"/>
        <v/>
      </c>
      <c r="AL472" s="27"/>
      <c r="AM472" s="29"/>
      <c r="AN472" s="27"/>
      <c r="AO472" s="28"/>
      <c r="AW472" s="27"/>
      <c r="AX472" s="27"/>
      <c r="BA472" s="27" t="str">
        <f t="shared" si="50"/>
        <v/>
      </c>
    </row>
    <row r="473" spans="6:53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I473" s="27" t="str">
        <f t="shared" si="51"/>
        <v/>
      </c>
      <c r="AJ473" s="27" t="str">
        <f t="shared" si="49"/>
        <v/>
      </c>
      <c r="AL473" s="27"/>
      <c r="AM473" s="29"/>
      <c r="AN473" s="27"/>
      <c r="AO473" s="28"/>
      <c r="AW473" s="27"/>
      <c r="AX473" s="27"/>
      <c r="BA473" s="27" t="str">
        <f t="shared" si="50"/>
        <v/>
      </c>
    </row>
    <row r="474" spans="6:53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I474" s="27" t="str">
        <f t="shared" si="51"/>
        <v/>
      </c>
      <c r="AJ474" s="27" t="str">
        <f t="shared" si="49"/>
        <v/>
      </c>
      <c r="AL474" s="27"/>
      <c r="AM474" s="29"/>
      <c r="AN474" s="27"/>
      <c r="AO474" s="28"/>
      <c r="AW474" s="27"/>
      <c r="AX474" s="27"/>
      <c r="BA474" s="27" t="str">
        <f t="shared" si="50"/>
        <v/>
      </c>
    </row>
    <row r="475" spans="6:53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I475" s="27" t="str">
        <f t="shared" si="51"/>
        <v/>
      </c>
      <c r="AJ475" s="27" t="str">
        <f t="shared" si="49"/>
        <v/>
      </c>
      <c r="AL475" s="27"/>
      <c r="AM475" s="29"/>
      <c r="AN475" s="27"/>
      <c r="AO475" s="28"/>
      <c r="AW475" s="27"/>
      <c r="AX475" s="27"/>
      <c r="BA475" s="27" t="str">
        <f t="shared" si="50"/>
        <v/>
      </c>
    </row>
    <row r="476" spans="6:53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I476" s="27" t="str">
        <f t="shared" si="51"/>
        <v/>
      </c>
      <c r="AJ476" s="27" t="str">
        <f t="shared" si="49"/>
        <v/>
      </c>
      <c r="AL476" s="27"/>
      <c r="AM476" s="29"/>
      <c r="AN476" s="27"/>
      <c r="AO476" s="28"/>
      <c r="AW476" s="27"/>
      <c r="AX476" s="27"/>
      <c r="BA476" s="27" t="str">
        <f t="shared" si="50"/>
        <v/>
      </c>
    </row>
    <row r="477" spans="6:53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I477" s="27" t="str">
        <f t="shared" si="51"/>
        <v/>
      </c>
      <c r="AJ477" s="27" t="str">
        <f t="shared" si="49"/>
        <v/>
      </c>
      <c r="AL477" s="27"/>
      <c r="AM477" s="29"/>
      <c r="AN477" s="27"/>
      <c r="AO477" s="28"/>
      <c r="AW477" s="27"/>
      <c r="AX477" s="27"/>
      <c r="BA477" s="27" t="str">
        <f t="shared" si="50"/>
        <v/>
      </c>
    </row>
    <row r="478" spans="6:53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I478" s="27" t="str">
        <f t="shared" si="51"/>
        <v/>
      </c>
      <c r="AJ478" s="27" t="str">
        <f t="shared" si="49"/>
        <v/>
      </c>
      <c r="AL478" s="27"/>
      <c r="AM478" s="29"/>
      <c r="AN478" s="27"/>
      <c r="AO478" s="28"/>
      <c r="AW478" s="27"/>
      <c r="AX478" s="27"/>
      <c r="BA478" s="27" t="str">
        <f t="shared" si="50"/>
        <v/>
      </c>
    </row>
    <row r="479" spans="6:53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I479" s="27" t="str">
        <f t="shared" si="51"/>
        <v/>
      </c>
      <c r="AJ479" s="27" t="str">
        <f t="shared" si="49"/>
        <v/>
      </c>
      <c r="AL479" s="27"/>
      <c r="AM479" s="29"/>
      <c r="AN479" s="27"/>
      <c r="AO479" s="28"/>
      <c r="AW479" s="27"/>
      <c r="AX479" s="27"/>
      <c r="BA479" s="27" t="str">
        <f t="shared" si="50"/>
        <v/>
      </c>
    </row>
    <row r="480" spans="6:53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I480" s="27" t="str">
        <f t="shared" si="51"/>
        <v/>
      </c>
      <c r="AJ480" s="27" t="str">
        <f t="shared" si="49"/>
        <v/>
      </c>
      <c r="AL480" s="27"/>
      <c r="AM480" s="29"/>
      <c r="AN480" s="27"/>
      <c r="AO480" s="28"/>
      <c r="AW480" s="27"/>
      <c r="AX480" s="27"/>
      <c r="BA480" s="27" t="str">
        <f t="shared" si="50"/>
        <v/>
      </c>
    </row>
    <row r="481" spans="6:53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I481" s="27" t="str">
        <f t="shared" si="51"/>
        <v/>
      </c>
      <c r="AJ481" s="27" t="str">
        <f t="shared" si="49"/>
        <v/>
      </c>
      <c r="AL481" s="27"/>
      <c r="AM481" s="29"/>
      <c r="AN481" s="27"/>
      <c r="AO481" s="28"/>
      <c r="AW481" s="27"/>
      <c r="AX481" s="27"/>
      <c r="BA481" s="27" t="str">
        <f t="shared" si="50"/>
        <v/>
      </c>
    </row>
    <row r="482" spans="6:53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I482" s="27" t="str">
        <f t="shared" si="51"/>
        <v/>
      </c>
      <c r="AJ482" s="27" t="str">
        <f t="shared" si="49"/>
        <v/>
      </c>
      <c r="AL482" s="27"/>
      <c r="AM482" s="29"/>
      <c r="AN482" s="27"/>
      <c r="AO482" s="28"/>
      <c r="AW482" s="27"/>
      <c r="AX482" s="27"/>
      <c r="BA482" s="27" t="str">
        <f t="shared" si="50"/>
        <v/>
      </c>
    </row>
    <row r="483" spans="6:53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I483" s="27" t="str">
        <f t="shared" si="51"/>
        <v/>
      </c>
      <c r="AJ483" s="27" t="str">
        <f t="shared" si="49"/>
        <v/>
      </c>
      <c r="AL483" s="27"/>
      <c r="AM483" s="29"/>
      <c r="AN483" s="27"/>
      <c r="AO483" s="28"/>
      <c r="AW483" s="27"/>
      <c r="AX483" s="27"/>
      <c r="BA483" s="27" t="str">
        <f t="shared" si="50"/>
        <v/>
      </c>
    </row>
    <row r="484" spans="6:53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I484" s="27" t="str">
        <f t="shared" si="51"/>
        <v/>
      </c>
      <c r="AJ484" s="27" t="str">
        <f t="shared" si="49"/>
        <v/>
      </c>
      <c r="AL484" s="27"/>
      <c r="AM484" s="29"/>
      <c r="AN484" s="27"/>
      <c r="AO484" s="28"/>
      <c r="AW484" s="27"/>
      <c r="AX484" s="27"/>
      <c r="BA484" s="27" t="str">
        <f t="shared" si="50"/>
        <v/>
      </c>
    </row>
    <row r="485" spans="6:53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I485" s="27" t="str">
        <f t="shared" si="51"/>
        <v/>
      </c>
      <c r="AJ485" s="27" t="str">
        <f t="shared" si="49"/>
        <v/>
      </c>
      <c r="AL485" s="27"/>
      <c r="AM485" s="29"/>
      <c r="AN485" s="27"/>
      <c r="AO485" s="28"/>
      <c r="AW485" s="27"/>
      <c r="AX485" s="27"/>
      <c r="BA485" s="27" t="str">
        <f t="shared" si="50"/>
        <v/>
      </c>
    </row>
    <row r="486" spans="6:53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I486" s="27" t="str">
        <f t="shared" si="51"/>
        <v/>
      </c>
      <c r="AJ486" s="27" t="str">
        <f t="shared" si="49"/>
        <v/>
      </c>
      <c r="AL486" s="27"/>
      <c r="AM486" s="29"/>
      <c r="AN486" s="27"/>
      <c r="AO486" s="28"/>
      <c r="AW486" s="27"/>
      <c r="AX486" s="27"/>
      <c r="BA486" s="27" t="str">
        <f t="shared" si="50"/>
        <v/>
      </c>
    </row>
    <row r="487" spans="6:53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I487" s="27" t="str">
        <f t="shared" si="51"/>
        <v/>
      </c>
      <c r="AJ487" s="27" t="str">
        <f t="shared" si="49"/>
        <v/>
      </c>
      <c r="AL487" s="27"/>
      <c r="AM487" s="29"/>
      <c r="AN487" s="27"/>
      <c r="AO487" s="28"/>
      <c r="AW487" s="27"/>
      <c r="AX487" s="27"/>
      <c r="BA487" s="27" t="str">
        <f t="shared" si="50"/>
        <v/>
      </c>
    </row>
    <row r="488" spans="6:53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I488" s="27" t="str">
        <f t="shared" si="51"/>
        <v/>
      </c>
      <c r="AJ488" s="27" t="str">
        <f t="shared" si="49"/>
        <v/>
      </c>
      <c r="AL488" s="27"/>
      <c r="AM488" s="29"/>
      <c r="AN488" s="27"/>
      <c r="AO488" s="28"/>
      <c r="AW488" s="27"/>
      <c r="AX488" s="27"/>
      <c r="BA488" s="27" t="str">
        <f t="shared" si="50"/>
        <v/>
      </c>
    </row>
    <row r="489" spans="6:53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I489" s="27" t="str">
        <f t="shared" si="51"/>
        <v/>
      </c>
      <c r="AJ489" s="27" t="str">
        <f t="shared" si="49"/>
        <v/>
      </c>
      <c r="AL489" s="27"/>
      <c r="AM489" s="29"/>
      <c r="AN489" s="27"/>
      <c r="AO489" s="28"/>
      <c r="AW489" s="27"/>
      <c r="AX489" s="27"/>
      <c r="BA489" s="27" t="str">
        <f t="shared" si="50"/>
        <v/>
      </c>
    </row>
    <row r="490" spans="6:53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I490" s="27" t="str">
        <f t="shared" si="51"/>
        <v/>
      </c>
      <c r="AJ490" s="27" t="str">
        <f t="shared" si="49"/>
        <v/>
      </c>
      <c r="AL490" s="27"/>
      <c r="AM490" s="29"/>
      <c r="AN490" s="27"/>
      <c r="AO490" s="28"/>
      <c r="AW490" s="27"/>
      <c r="AX490" s="27"/>
      <c r="BA490" s="27" t="str">
        <f t="shared" si="50"/>
        <v/>
      </c>
    </row>
    <row r="491" spans="6:53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I491" s="27" t="str">
        <f t="shared" si="51"/>
        <v/>
      </c>
      <c r="AJ491" s="27" t="str">
        <f t="shared" si="49"/>
        <v/>
      </c>
      <c r="AL491" s="27"/>
      <c r="AM491" s="29"/>
      <c r="AN491" s="27"/>
      <c r="AO491" s="28"/>
      <c r="AW491" s="27"/>
      <c r="AX491" s="27"/>
      <c r="BA491" s="27" t="str">
        <f t="shared" si="50"/>
        <v/>
      </c>
    </row>
    <row r="492" spans="6:53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I492" s="27" t="str">
        <f t="shared" si="51"/>
        <v/>
      </c>
      <c r="AJ492" s="27" t="str">
        <f t="shared" si="49"/>
        <v/>
      </c>
      <c r="AL492" s="27"/>
      <c r="AM492" s="29"/>
      <c r="AN492" s="27"/>
      <c r="AO492" s="28"/>
      <c r="AW492" s="27"/>
      <c r="AX492" s="27"/>
      <c r="BA492" s="27" t="str">
        <f t="shared" si="50"/>
        <v/>
      </c>
    </row>
    <row r="493" spans="6:53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I493" s="27" t="str">
        <f t="shared" si="51"/>
        <v/>
      </c>
      <c r="AJ493" s="27" t="str">
        <f t="shared" si="49"/>
        <v/>
      </c>
      <c r="AL493" s="27"/>
      <c r="AM493" s="29"/>
      <c r="AN493" s="27"/>
      <c r="AO493" s="28"/>
      <c r="AW493" s="27"/>
      <c r="AX493" s="27"/>
      <c r="BA493" s="27" t="str">
        <f t="shared" si="50"/>
        <v/>
      </c>
    </row>
    <row r="494" spans="6:53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I494" s="27" t="str">
        <f t="shared" si="51"/>
        <v/>
      </c>
      <c r="AJ494" s="27" t="str">
        <f t="shared" si="49"/>
        <v/>
      </c>
      <c r="AL494" s="27"/>
      <c r="AM494" s="29"/>
      <c r="AN494" s="27"/>
      <c r="AO494" s="28"/>
      <c r="AW494" s="27"/>
      <c r="AX494" s="27"/>
      <c r="BA494" s="27" t="str">
        <f t="shared" si="50"/>
        <v/>
      </c>
    </row>
    <row r="495" spans="6:53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I495" s="27" t="str">
        <f t="shared" si="51"/>
        <v/>
      </c>
      <c r="AJ495" s="27" t="str">
        <f t="shared" si="49"/>
        <v/>
      </c>
      <c r="AL495" s="27"/>
      <c r="AM495" s="29"/>
      <c r="AN495" s="27"/>
      <c r="AO495" s="28"/>
      <c r="AW495" s="27"/>
      <c r="AX495" s="27"/>
      <c r="BA495" s="27" t="str">
        <f t="shared" si="50"/>
        <v/>
      </c>
    </row>
    <row r="496" spans="6:53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I496" s="27" t="str">
        <f t="shared" si="51"/>
        <v/>
      </c>
      <c r="AJ496" s="27" t="str">
        <f t="shared" si="49"/>
        <v/>
      </c>
      <c r="AL496" s="27"/>
      <c r="AM496" s="29"/>
      <c r="AN496" s="27"/>
      <c r="AO496" s="28"/>
      <c r="AW496" s="27"/>
      <c r="AX496" s="27"/>
      <c r="BA496" s="27" t="str">
        <f t="shared" si="50"/>
        <v/>
      </c>
    </row>
    <row r="497" spans="6:53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I497" s="27" t="str">
        <f t="shared" si="51"/>
        <v/>
      </c>
      <c r="AJ497" s="27" t="str">
        <f t="shared" si="49"/>
        <v/>
      </c>
      <c r="AL497" s="27"/>
      <c r="AM497" s="29"/>
      <c r="AN497" s="27"/>
      <c r="AO497" s="28"/>
      <c r="AW497" s="27"/>
      <c r="AX497" s="27"/>
      <c r="BA497" s="27" t="str">
        <f t="shared" si="50"/>
        <v/>
      </c>
    </row>
    <row r="498" spans="6:53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I498" s="27" t="str">
        <f t="shared" si="51"/>
        <v/>
      </c>
      <c r="AJ498" s="27" t="str">
        <f t="shared" si="49"/>
        <v/>
      </c>
      <c r="AL498" s="27"/>
      <c r="AM498" s="29"/>
      <c r="AN498" s="27"/>
      <c r="AO498" s="28"/>
      <c r="AW498" s="27"/>
      <c r="AX498" s="27"/>
      <c r="BA498" s="27" t="str">
        <f t="shared" si="50"/>
        <v/>
      </c>
    </row>
    <row r="499" spans="6:53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I499" s="27" t="str">
        <f t="shared" si="51"/>
        <v/>
      </c>
      <c r="AJ499" s="27" t="str">
        <f t="shared" si="49"/>
        <v/>
      </c>
      <c r="AL499" s="27"/>
      <c r="AM499" s="29"/>
      <c r="AN499" s="27"/>
      <c r="AO499" s="28"/>
      <c r="AW499" s="27"/>
      <c r="AX499" s="27"/>
      <c r="BA499" s="27" t="str">
        <f t="shared" si="50"/>
        <v/>
      </c>
    </row>
    <row r="500" spans="6:53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I500" s="27" t="str">
        <f t="shared" si="51"/>
        <v/>
      </c>
      <c r="AJ500" s="27" t="str">
        <f t="shared" ref="AJ500:AJ563" si="52">IF(ISBLANK(AH500),  "", _xlfn.CONCAT(LOWER(C500), "/", E500))</f>
        <v/>
      </c>
      <c r="AL500" s="27"/>
      <c r="AM500" s="29"/>
      <c r="AN500" s="27"/>
      <c r="AO500" s="28"/>
      <c r="AW500" s="27"/>
      <c r="AX500" s="27"/>
      <c r="BA500" s="27" t="str">
        <f t="shared" si="50"/>
        <v/>
      </c>
    </row>
    <row r="501" spans="6:53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I501" s="27" t="str">
        <f t="shared" si="51"/>
        <v/>
      </c>
      <c r="AJ501" s="27" t="str">
        <f t="shared" si="52"/>
        <v/>
      </c>
      <c r="AL501" s="27"/>
      <c r="AM501" s="29"/>
      <c r="AN501" s="27"/>
      <c r="AO501" s="28"/>
      <c r="AW501" s="27"/>
      <c r="AX501" s="27"/>
      <c r="BA501" s="27" t="str">
        <f t="shared" si="50"/>
        <v/>
      </c>
    </row>
    <row r="502" spans="6:53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I502" s="27" t="str">
        <f t="shared" si="51"/>
        <v/>
      </c>
      <c r="AJ502" s="27" t="str">
        <f t="shared" si="52"/>
        <v/>
      </c>
      <c r="AL502" s="27"/>
      <c r="AM502" s="29"/>
      <c r="AN502" s="27"/>
      <c r="AO502" s="28"/>
      <c r="AW502" s="27"/>
      <c r="AX502" s="27"/>
      <c r="BA502" s="27" t="str">
        <f t="shared" si="50"/>
        <v/>
      </c>
    </row>
    <row r="503" spans="6:53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I503" s="27" t="str">
        <f t="shared" si="51"/>
        <v/>
      </c>
      <c r="AJ503" s="27" t="str">
        <f t="shared" si="52"/>
        <v/>
      </c>
      <c r="AL503" s="27"/>
      <c r="AM503" s="29"/>
      <c r="AN503" s="27"/>
      <c r="AO503" s="28"/>
      <c r="AW503" s="27"/>
      <c r="AX503" s="27"/>
      <c r="BA503" s="27" t="str">
        <f t="shared" si="50"/>
        <v/>
      </c>
    </row>
    <row r="504" spans="6:53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I504" s="27" t="str">
        <f t="shared" si="51"/>
        <v/>
      </c>
      <c r="AJ504" s="27" t="str">
        <f t="shared" si="52"/>
        <v/>
      </c>
      <c r="AL504" s="27"/>
      <c r="AM504" s="29"/>
      <c r="AN504" s="27"/>
      <c r="AO504" s="28"/>
      <c r="AW504" s="27"/>
      <c r="AX504" s="27"/>
      <c r="BA504" s="27" t="str">
        <f t="shared" si="50"/>
        <v/>
      </c>
    </row>
    <row r="505" spans="6:53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I505" s="27" t="str">
        <f t="shared" si="51"/>
        <v/>
      </c>
      <c r="AJ505" s="27" t="str">
        <f t="shared" si="52"/>
        <v/>
      </c>
      <c r="AL505" s="27"/>
      <c r="AM505" s="29"/>
      <c r="AN505" s="27"/>
      <c r="AO505" s="28"/>
      <c r="AW505" s="27"/>
      <c r="AX505" s="27"/>
      <c r="BA505" s="27" t="str">
        <f t="shared" si="50"/>
        <v/>
      </c>
    </row>
    <row r="506" spans="6:53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I506" s="27" t="str">
        <f t="shared" si="51"/>
        <v/>
      </c>
      <c r="AJ506" s="27" t="str">
        <f t="shared" si="52"/>
        <v/>
      </c>
      <c r="AL506" s="27"/>
      <c r="AM506" s="29"/>
      <c r="AN506" s="27"/>
      <c r="AO506" s="28"/>
      <c r="AW506" s="27"/>
      <c r="AX506" s="27"/>
      <c r="BA506" s="27" t="str">
        <f t="shared" si="50"/>
        <v/>
      </c>
    </row>
    <row r="507" spans="6:53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I507" s="27" t="str">
        <f t="shared" si="51"/>
        <v/>
      </c>
      <c r="AJ507" s="27" t="str">
        <f t="shared" si="52"/>
        <v/>
      </c>
      <c r="AL507" s="27"/>
      <c r="AM507" s="29"/>
      <c r="AN507" s="27"/>
      <c r="AO507" s="28"/>
      <c r="AW507" s="27"/>
      <c r="AX507" s="27"/>
      <c r="BA507" s="27" t="str">
        <f t="shared" si="50"/>
        <v/>
      </c>
    </row>
    <row r="508" spans="6:53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I508" s="27" t="str">
        <f t="shared" si="51"/>
        <v/>
      </c>
      <c r="AJ508" s="27" t="str">
        <f t="shared" si="52"/>
        <v/>
      </c>
      <c r="AL508" s="27"/>
      <c r="AM508" s="29"/>
      <c r="AN508" s="27"/>
      <c r="AO508" s="28"/>
      <c r="AW508" s="27"/>
      <c r="AX508" s="27"/>
      <c r="BA508" s="27" t="str">
        <f t="shared" si="50"/>
        <v/>
      </c>
    </row>
    <row r="509" spans="6:53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I509" s="27" t="str">
        <f t="shared" si="51"/>
        <v/>
      </c>
      <c r="AJ509" s="27" t="str">
        <f t="shared" si="52"/>
        <v/>
      </c>
      <c r="AL509" s="27"/>
      <c r="AM509" s="29"/>
      <c r="AN509" s="27"/>
      <c r="AO509" s="28"/>
      <c r="AW509" s="27"/>
      <c r="AX509" s="27"/>
      <c r="BA509" s="27" t="str">
        <f t="shared" ref="BA509:BA572" si="53">IF(AND(ISBLANK(AW509), ISBLANK(AX509)), "", _xlfn.CONCAT("[", IF(ISBLANK(AW509), "", _xlfn.CONCAT("[""mac"", """, AW509, """]")), IF(ISBLANK(AX509), "", _xlfn.CONCAT(", [""ip"", """, AX509, """]")), "]"))</f>
        <v/>
      </c>
    </row>
    <row r="510" spans="6:53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I510" s="27" t="str">
        <f t="shared" si="51"/>
        <v/>
      </c>
      <c r="AJ510" s="27" t="str">
        <f t="shared" si="52"/>
        <v/>
      </c>
      <c r="AL510" s="27"/>
      <c r="AM510" s="29"/>
      <c r="AN510" s="27"/>
      <c r="AO510" s="28"/>
      <c r="AW510" s="27"/>
      <c r="AX510" s="27"/>
      <c r="BA510" s="27" t="str">
        <f t="shared" si="53"/>
        <v/>
      </c>
    </row>
    <row r="511" spans="6:53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I511" s="27" t="str">
        <f t="shared" si="51"/>
        <v/>
      </c>
      <c r="AJ511" s="27" t="str">
        <f t="shared" si="52"/>
        <v/>
      </c>
      <c r="AL511" s="27"/>
      <c r="AM511" s="29"/>
      <c r="AN511" s="27"/>
      <c r="AO511" s="28"/>
      <c r="AW511" s="27"/>
      <c r="AX511" s="27"/>
      <c r="BA511" s="27" t="str">
        <f t="shared" si="53"/>
        <v/>
      </c>
    </row>
    <row r="512" spans="6:53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I512" s="27" t="str">
        <f t="shared" si="51"/>
        <v/>
      </c>
      <c r="AJ512" s="27" t="str">
        <f t="shared" si="52"/>
        <v/>
      </c>
      <c r="AL512" s="27"/>
      <c r="AM512" s="29"/>
      <c r="AN512" s="27"/>
      <c r="AO512" s="28"/>
      <c r="AW512" s="27"/>
      <c r="AX512" s="27"/>
      <c r="BA512" s="27" t="str">
        <f t="shared" si="53"/>
        <v/>
      </c>
    </row>
    <row r="513" spans="6:53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I513" s="27" t="str">
        <f t="shared" si="51"/>
        <v/>
      </c>
      <c r="AJ513" s="27" t="str">
        <f t="shared" si="52"/>
        <v/>
      </c>
      <c r="AL513" s="27"/>
      <c r="AM513" s="29"/>
      <c r="AN513" s="27"/>
      <c r="AO513" s="28"/>
      <c r="AW513" s="27"/>
      <c r="AX513" s="27"/>
      <c r="BA513" s="27" t="str">
        <f t="shared" si="53"/>
        <v/>
      </c>
    </row>
    <row r="514" spans="6:53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I514" s="27" t="str">
        <f t="shared" si="51"/>
        <v/>
      </c>
      <c r="AJ514" s="27" t="str">
        <f t="shared" si="52"/>
        <v/>
      </c>
      <c r="AL514" s="27"/>
      <c r="AM514" s="29"/>
      <c r="AN514" s="27"/>
      <c r="AO514" s="28"/>
      <c r="AW514" s="27"/>
      <c r="AX514" s="27"/>
      <c r="BA514" s="27" t="str">
        <f t="shared" si="53"/>
        <v/>
      </c>
    </row>
    <row r="515" spans="6:53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I515" s="27" t="str">
        <f t="shared" si="51"/>
        <v/>
      </c>
      <c r="AJ515" s="27" t="str">
        <f t="shared" si="52"/>
        <v/>
      </c>
      <c r="AL515" s="27"/>
      <c r="AM515" s="29"/>
      <c r="AN515" s="27"/>
      <c r="AO515" s="28"/>
      <c r="AW515" s="27"/>
      <c r="AX515" s="27"/>
      <c r="BA515" s="27" t="str">
        <f t="shared" si="53"/>
        <v/>
      </c>
    </row>
    <row r="516" spans="6:53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I516" s="27" t="str">
        <f t="shared" si="51"/>
        <v/>
      </c>
      <c r="AJ516" s="27" t="str">
        <f t="shared" si="52"/>
        <v/>
      </c>
      <c r="AL516" s="27"/>
      <c r="AM516" s="29"/>
      <c r="AN516" s="27"/>
      <c r="AO516" s="28"/>
      <c r="AW516" s="27"/>
      <c r="AX516" s="27"/>
      <c r="BA516" s="27" t="str">
        <f t="shared" si="53"/>
        <v/>
      </c>
    </row>
    <row r="517" spans="6:53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I517" s="27" t="str">
        <f t="shared" si="51"/>
        <v/>
      </c>
      <c r="AJ517" s="27" t="str">
        <f t="shared" si="52"/>
        <v/>
      </c>
      <c r="AL517" s="27"/>
      <c r="AM517" s="29"/>
      <c r="AN517" s="27"/>
      <c r="AO517" s="28"/>
      <c r="AW517" s="27"/>
      <c r="AX517" s="27"/>
      <c r="BA517" s="27" t="str">
        <f t="shared" si="53"/>
        <v/>
      </c>
    </row>
    <row r="518" spans="6:53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I518" s="27" t="str">
        <f t="shared" si="51"/>
        <v/>
      </c>
      <c r="AJ518" s="27" t="str">
        <f t="shared" si="52"/>
        <v/>
      </c>
      <c r="AL518" s="27"/>
      <c r="AM518" s="29"/>
      <c r="AN518" s="27"/>
      <c r="AO518" s="28"/>
      <c r="AW518" s="27"/>
      <c r="AX518" s="27"/>
      <c r="BA518" s="27" t="str">
        <f t="shared" si="53"/>
        <v/>
      </c>
    </row>
    <row r="519" spans="6:53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I519" s="27" t="str">
        <f t="shared" si="51"/>
        <v/>
      </c>
      <c r="AJ519" s="27" t="str">
        <f t="shared" si="52"/>
        <v/>
      </c>
      <c r="AL519" s="27"/>
      <c r="AM519" s="29"/>
      <c r="AN519" s="27"/>
      <c r="AO519" s="28"/>
      <c r="AW519" s="27"/>
      <c r="AX519" s="27"/>
      <c r="BA519" s="27" t="str">
        <f t="shared" si="53"/>
        <v/>
      </c>
    </row>
    <row r="520" spans="6:53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I520" s="27" t="str">
        <f t="shared" si="51"/>
        <v/>
      </c>
      <c r="AJ520" s="27" t="str">
        <f t="shared" si="52"/>
        <v/>
      </c>
      <c r="AL520" s="27"/>
      <c r="AM520" s="29"/>
      <c r="AN520" s="27"/>
      <c r="AO520" s="28"/>
      <c r="AW520" s="27"/>
      <c r="AX520" s="27"/>
      <c r="BA520" s="27" t="str">
        <f t="shared" si="53"/>
        <v/>
      </c>
    </row>
    <row r="521" spans="6:53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I521" s="27" t="str">
        <f t="shared" si="51"/>
        <v/>
      </c>
      <c r="AJ521" s="27" t="str">
        <f t="shared" si="52"/>
        <v/>
      </c>
      <c r="AL521" s="27"/>
      <c r="AM521" s="29"/>
      <c r="AN521" s="27"/>
      <c r="AO521" s="28"/>
      <c r="AW521" s="27"/>
      <c r="AX521" s="27"/>
      <c r="BA521" s="27" t="str">
        <f t="shared" si="53"/>
        <v/>
      </c>
    </row>
    <row r="522" spans="6:53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I522" s="27" t="str">
        <f t="shared" si="51"/>
        <v/>
      </c>
      <c r="AJ522" s="27" t="str">
        <f t="shared" si="52"/>
        <v/>
      </c>
      <c r="AL522" s="27"/>
      <c r="AM522" s="29"/>
      <c r="AN522" s="27"/>
      <c r="AO522" s="28"/>
      <c r="AW522" s="27"/>
      <c r="AX522" s="27"/>
      <c r="BA522" s="27" t="str">
        <f t="shared" si="53"/>
        <v/>
      </c>
    </row>
    <row r="523" spans="6:53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I523" s="27" t="str">
        <f t="shared" si="51"/>
        <v/>
      </c>
      <c r="AJ523" s="27" t="str">
        <f t="shared" si="52"/>
        <v/>
      </c>
      <c r="AL523" s="27"/>
      <c r="AM523" s="29"/>
      <c r="AN523" s="27"/>
      <c r="AO523" s="28"/>
      <c r="AW523" s="27"/>
      <c r="AX523" s="27"/>
      <c r="BA523" s="27" t="str">
        <f t="shared" si="53"/>
        <v/>
      </c>
    </row>
    <row r="524" spans="6:53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I524" s="27" t="str">
        <f t="shared" si="51"/>
        <v/>
      </c>
      <c r="AJ524" s="27" t="str">
        <f t="shared" si="52"/>
        <v/>
      </c>
      <c r="AL524" s="27"/>
      <c r="AM524" s="29"/>
      <c r="AN524" s="27"/>
      <c r="AO524" s="28"/>
      <c r="AW524" s="27"/>
      <c r="AX524" s="27"/>
      <c r="BA524" s="27" t="str">
        <f t="shared" si="53"/>
        <v/>
      </c>
    </row>
    <row r="525" spans="6:53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I525" s="27" t="str">
        <f t="shared" si="51"/>
        <v/>
      </c>
      <c r="AJ525" s="27" t="str">
        <f t="shared" si="52"/>
        <v/>
      </c>
      <c r="AL525" s="27"/>
      <c r="AM525" s="29"/>
      <c r="AN525" s="27"/>
      <c r="AO525" s="28"/>
      <c r="AW525" s="27"/>
      <c r="AX525" s="27"/>
      <c r="BA525" s="27" t="str">
        <f t="shared" si="53"/>
        <v/>
      </c>
    </row>
    <row r="526" spans="6:53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I526" s="27" t="str">
        <f t="shared" si="51"/>
        <v/>
      </c>
      <c r="AJ526" s="27" t="str">
        <f t="shared" si="52"/>
        <v/>
      </c>
      <c r="AL526" s="27"/>
      <c r="AM526" s="29"/>
      <c r="AN526" s="27"/>
      <c r="AO526" s="28"/>
      <c r="AW526" s="27"/>
      <c r="AX526" s="27"/>
      <c r="BA526" s="27" t="str">
        <f t="shared" si="53"/>
        <v/>
      </c>
    </row>
    <row r="527" spans="6:53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I527" s="27" t="str">
        <f t="shared" si="51"/>
        <v/>
      </c>
      <c r="AJ527" s="27" t="str">
        <f t="shared" si="52"/>
        <v/>
      </c>
      <c r="AL527" s="27"/>
      <c r="AM527" s="29"/>
      <c r="AN527" s="27"/>
      <c r="AO527" s="28"/>
      <c r="AW527" s="27"/>
      <c r="AX527" s="27"/>
      <c r="BA527" s="27" t="str">
        <f t="shared" si="53"/>
        <v/>
      </c>
    </row>
    <row r="528" spans="6:53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I528" s="27" t="str">
        <f t="shared" ref="AI528:AI591" si="54">IF(ISBLANK(AH528),  "", _xlfn.CONCAT("haas/entity/sensor/", LOWER(C528), "/", E528, "/config"))</f>
        <v/>
      </c>
      <c r="AJ528" s="27" t="str">
        <f t="shared" si="52"/>
        <v/>
      </c>
      <c r="AL528" s="27"/>
      <c r="AM528" s="29"/>
      <c r="AN528" s="27"/>
      <c r="AO528" s="28"/>
      <c r="AW528" s="27"/>
      <c r="AX528" s="27"/>
      <c r="BA528" s="27" t="str">
        <f t="shared" si="53"/>
        <v/>
      </c>
    </row>
    <row r="529" spans="6:53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I529" s="27" t="str">
        <f t="shared" si="54"/>
        <v/>
      </c>
      <c r="AJ529" s="27" t="str">
        <f t="shared" si="52"/>
        <v/>
      </c>
      <c r="AL529" s="27"/>
      <c r="AM529" s="29"/>
      <c r="AN529" s="27"/>
      <c r="AO529" s="28"/>
      <c r="AW529" s="27"/>
      <c r="AX529" s="27"/>
      <c r="BA529" s="27" t="str">
        <f t="shared" si="53"/>
        <v/>
      </c>
    </row>
    <row r="530" spans="6:53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I530" s="27" t="str">
        <f t="shared" si="54"/>
        <v/>
      </c>
      <c r="AJ530" s="27" t="str">
        <f t="shared" si="52"/>
        <v/>
      </c>
      <c r="AL530" s="27"/>
      <c r="AM530" s="29"/>
      <c r="AN530" s="27"/>
      <c r="AO530" s="28"/>
      <c r="AW530" s="27"/>
      <c r="AX530" s="27"/>
      <c r="BA530" s="27" t="str">
        <f t="shared" si="53"/>
        <v/>
      </c>
    </row>
    <row r="531" spans="6:53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I531" s="27" t="str">
        <f t="shared" si="54"/>
        <v/>
      </c>
      <c r="AJ531" s="27" t="str">
        <f t="shared" si="52"/>
        <v/>
      </c>
      <c r="AL531" s="27"/>
      <c r="AM531" s="29"/>
      <c r="AN531" s="27"/>
      <c r="AO531" s="28"/>
      <c r="AW531" s="27"/>
      <c r="AX531" s="27"/>
      <c r="BA531" s="27" t="str">
        <f t="shared" si="53"/>
        <v/>
      </c>
    </row>
    <row r="532" spans="6:53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I532" s="27" t="str">
        <f t="shared" si="54"/>
        <v/>
      </c>
      <c r="AJ532" s="27" t="str">
        <f t="shared" si="52"/>
        <v/>
      </c>
      <c r="AL532" s="27"/>
      <c r="AM532" s="29"/>
      <c r="AN532" s="27"/>
      <c r="AO532" s="28"/>
      <c r="AW532" s="27"/>
      <c r="AX532" s="27"/>
      <c r="BA532" s="27" t="str">
        <f t="shared" si="53"/>
        <v/>
      </c>
    </row>
    <row r="533" spans="6:53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I533" s="27" t="str">
        <f t="shared" si="54"/>
        <v/>
      </c>
      <c r="AJ533" s="27" t="str">
        <f t="shared" si="52"/>
        <v/>
      </c>
      <c r="AL533" s="27"/>
      <c r="AM533" s="29"/>
      <c r="AN533" s="27"/>
      <c r="AO533" s="28"/>
      <c r="AW533" s="27"/>
      <c r="AX533" s="27"/>
      <c r="BA533" s="27" t="str">
        <f t="shared" si="53"/>
        <v/>
      </c>
    </row>
    <row r="534" spans="6:53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I534" s="27" t="str">
        <f t="shared" si="54"/>
        <v/>
      </c>
      <c r="AJ534" s="27" t="str">
        <f t="shared" si="52"/>
        <v/>
      </c>
      <c r="AL534" s="27"/>
      <c r="AM534" s="29"/>
      <c r="AN534" s="27"/>
      <c r="AO534" s="28"/>
      <c r="AW534" s="27"/>
      <c r="AX534" s="27"/>
      <c r="BA534" s="27" t="str">
        <f t="shared" si="53"/>
        <v/>
      </c>
    </row>
    <row r="535" spans="6:53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I535" s="27" t="str">
        <f t="shared" si="54"/>
        <v/>
      </c>
      <c r="AJ535" s="27" t="str">
        <f t="shared" si="52"/>
        <v/>
      </c>
      <c r="AL535" s="27"/>
      <c r="AM535" s="29"/>
      <c r="AN535" s="27"/>
      <c r="AO535" s="28"/>
      <c r="AW535" s="27"/>
      <c r="AX535" s="27"/>
      <c r="BA535" s="27" t="str">
        <f t="shared" si="53"/>
        <v/>
      </c>
    </row>
    <row r="536" spans="6:53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I536" s="27" t="str">
        <f t="shared" si="54"/>
        <v/>
      </c>
      <c r="AJ536" s="27" t="str">
        <f t="shared" si="52"/>
        <v/>
      </c>
      <c r="AL536" s="27"/>
      <c r="AM536" s="29"/>
      <c r="AN536" s="27"/>
      <c r="AO536" s="28"/>
      <c r="AW536" s="27"/>
      <c r="AX536" s="27"/>
      <c r="BA536" s="27" t="str">
        <f t="shared" si="53"/>
        <v/>
      </c>
    </row>
    <row r="537" spans="6:53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I537" s="27" t="str">
        <f t="shared" si="54"/>
        <v/>
      </c>
      <c r="AJ537" s="27" t="str">
        <f t="shared" si="52"/>
        <v/>
      </c>
      <c r="AL537" s="27"/>
      <c r="AM537" s="29"/>
      <c r="AN537" s="27"/>
      <c r="AO537" s="28"/>
      <c r="AW537" s="27"/>
      <c r="AX537" s="27"/>
      <c r="BA537" s="27" t="str">
        <f t="shared" si="53"/>
        <v/>
      </c>
    </row>
    <row r="538" spans="6:53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I538" s="27" t="str">
        <f t="shared" si="54"/>
        <v/>
      </c>
      <c r="AJ538" s="27" t="str">
        <f t="shared" si="52"/>
        <v/>
      </c>
      <c r="AL538" s="27"/>
      <c r="AM538" s="29"/>
      <c r="AN538" s="27"/>
      <c r="AO538" s="28"/>
      <c r="AW538" s="27"/>
      <c r="AX538" s="27"/>
      <c r="BA538" s="27" t="str">
        <f t="shared" si="53"/>
        <v/>
      </c>
    </row>
    <row r="539" spans="6:53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I539" s="27" t="str">
        <f t="shared" si="54"/>
        <v/>
      </c>
      <c r="AJ539" s="27" t="str">
        <f t="shared" si="52"/>
        <v/>
      </c>
      <c r="AL539" s="27"/>
      <c r="AM539" s="29"/>
      <c r="AN539" s="27"/>
      <c r="AO539" s="28"/>
      <c r="AW539" s="27"/>
      <c r="AX539" s="27"/>
      <c r="BA539" s="27" t="str">
        <f t="shared" si="53"/>
        <v/>
      </c>
    </row>
    <row r="540" spans="6:53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I540" s="27" t="str">
        <f t="shared" si="54"/>
        <v/>
      </c>
      <c r="AJ540" s="27" t="str">
        <f t="shared" si="52"/>
        <v/>
      </c>
      <c r="AL540" s="27"/>
      <c r="AM540" s="29"/>
      <c r="AN540" s="27"/>
      <c r="AO540" s="28"/>
      <c r="AW540" s="27"/>
      <c r="AX540" s="27"/>
      <c r="BA540" s="27" t="str">
        <f t="shared" si="53"/>
        <v/>
      </c>
    </row>
    <row r="541" spans="6:53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I541" s="27" t="str">
        <f t="shared" si="54"/>
        <v/>
      </c>
      <c r="AJ541" s="27" t="str">
        <f t="shared" si="52"/>
        <v/>
      </c>
      <c r="AL541" s="27"/>
      <c r="AM541" s="29"/>
      <c r="AN541" s="27"/>
      <c r="AO541" s="28"/>
      <c r="AW541" s="27"/>
      <c r="AX541" s="27"/>
      <c r="BA541" s="27" t="str">
        <f t="shared" si="53"/>
        <v/>
      </c>
    </row>
    <row r="542" spans="6:53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I542" s="27" t="str">
        <f t="shared" si="54"/>
        <v/>
      </c>
      <c r="AJ542" s="27" t="str">
        <f t="shared" si="52"/>
        <v/>
      </c>
      <c r="AL542" s="27"/>
      <c r="AM542" s="29"/>
      <c r="AN542" s="27"/>
      <c r="AO542" s="28"/>
      <c r="AW542" s="27"/>
      <c r="AX542" s="27"/>
      <c r="BA542" s="27" t="str">
        <f t="shared" si="53"/>
        <v/>
      </c>
    </row>
    <row r="543" spans="6:53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I543" s="27" t="str">
        <f t="shared" si="54"/>
        <v/>
      </c>
      <c r="AJ543" s="27" t="str">
        <f t="shared" si="52"/>
        <v/>
      </c>
      <c r="AL543" s="27"/>
      <c r="AM543" s="29"/>
      <c r="AN543" s="27"/>
      <c r="AO543" s="28"/>
      <c r="AW543" s="27"/>
      <c r="AX543" s="27"/>
      <c r="BA543" s="27" t="str">
        <f t="shared" si="53"/>
        <v/>
      </c>
    </row>
    <row r="544" spans="6:53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I544" s="27" t="str">
        <f t="shared" si="54"/>
        <v/>
      </c>
      <c r="AJ544" s="27" t="str">
        <f t="shared" si="52"/>
        <v/>
      </c>
      <c r="AL544" s="27"/>
      <c r="AM544" s="29"/>
      <c r="AN544" s="27"/>
      <c r="AO544" s="28"/>
      <c r="AW544" s="27"/>
      <c r="AX544" s="27"/>
      <c r="BA544" s="27" t="str">
        <f t="shared" si="53"/>
        <v/>
      </c>
    </row>
    <row r="545" spans="6:53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I545" s="27" t="str">
        <f t="shared" si="54"/>
        <v/>
      </c>
      <c r="AJ545" s="27" t="str">
        <f t="shared" si="52"/>
        <v/>
      </c>
      <c r="AL545" s="27"/>
      <c r="AM545" s="29"/>
      <c r="AN545" s="27"/>
      <c r="AO545" s="28"/>
      <c r="AW545" s="27"/>
      <c r="AX545" s="27"/>
      <c r="BA545" s="27" t="str">
        <f t="shared" si="53"/>
        <v/>
      </c>
    </row>
    <row r="546" spans="6:53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I546" s="27" t="str">
        <f t="shared" si="54"/>
        <v/>
      </c>
      <c r="AJ546" s="27" t="str">
        <f t="shared" si="52"/>
        <v/>
      </c>
      <c r="AL546" s="27"/>
      <c r="AM546" s="29"/>
      <c r="AN546" s="27"/>
      <c r="AO546" s="28"/>
      <c r="AW546" s="27"/>
      <c r="AX546" s="27"/>
      <c r="BA546" s="27" t="str">
        <f t="shared" si="53"/>
        <v/>
      </c>
    </row>
    <row r="547" spans="6:53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I547" s="27" t="str">
        <f t="shared" si="54"/>
        <v/>
      </c>
      <c r="AJ547" s="27" t="str">
        <f t="shared" si="52"/>
        <v/>
      </c>
      <c r="AL547" s="27"/>
      <c r="AM547" s="29"/>
      <c r="AN547" s="27"/>
      <c r="AO547" s="28"/>
      <c r="AW547" s="27"/>
      <c r="AX547" s="27"/>
      <c r="BA547" s="27" t="str">
        <f t="shared" si="53"/>
        <v/>
      </c>
    </row>
    <row r="548" spans="6:53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I548" s="27" t="str">
        <f t="shared" si="54"/>
        <v/>
      </c>
      <c r="AJ548" s="27" t="str">
        <f t="shared" si="52"/>
        <v/>
      </c>
      <c r="AL548" s="27"/>
      <c r="AM548" s="29"/>
      <c r="AN548" s="27"/>
      <c r="AO548" s="28"/>
      <c r="AW548" s="27"/>
      <c r="AX548" s="27"/>
      <c r="BA548" s="27" t="str">
        <f t="shared" si="53"/>
        <v/>
      </c>
    </row>
    <row r="549" spans="6:53" ht="16" hidden="1" customHeight="1">
      <c r="F549" s="27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I549" s="27" t="str">
        <f t="shared" si="54"/>
        <v/>
      </c>
      <c r="AJ549" s="27" t="str">
        <f t="shared" si="52"/>
        <v/>
      </c>
      <c r="AL549" s="27"/>
      <c r="AM549" s="29"/>
      <c r="AN549" s="27"/>
      <c r="AO549" s="28"/>
      <c r="AW549" s="27"/>
      <c r="AX549" s="27"/>
      <c r="BA549" s="27" t="str">
        <f t="shared" si="53"/>
        <v/>
      </c>
    </row>
    <row r="550" spans="6:53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I550" s="27" t="str">
        <f t="shared" si="54"/>
        <v/>
      </c>
      <c r="AJ550" s="27" t="str">
        <f t="shared" si="52"/>
        <v/>
      </c>
      <c r="AL550" s="27"/>
      <c r="AM550" s="29"/>
      <c r="AN550" s="27"/>
      <c r="AO550" s="28"/>
      <c r="AW550" s="27"/>
      <c r="AX550" s="27"/>
      <c r="BA550" s="27" t="str">
        <f t="shared" si="53"/>
        <v/>
      </c>
    </row>
    <row r="551" spans="6:53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I551" s="27" t="str">
        <f t="shared" si="54"/>
        <v/>
      </c>
      <c r="AJ551" s="27" t="str">
        <f t="shared" si="52"/>
        <v/>
      </c>
      <c r="AL551" s="27"/>
      <c r="AM551" s="29"/>
      <c r="AN551" s="27"/>
      <c r="AO551" s="28"/>
      <c r="AW551" s="27"/>
      <c r="AX551" s="27"/>
      <c r="BA551" s="27" t="str">
        <f t="shared" si="53"/>
        <v/>
      </c>
    </row>
    <row r="552" spans="6:53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I552" s="27" t="str">
        <f t="shared" si="54"/>
        <v/>
      </c>
      <c r="AJ552" s="27" t="str">
        <f t="shared" si="52"/>
        <v/>
      </c>
      <c r="AL552" s="27"/>
      <c r="AM552" s="29"/>
      <c r="AN552" s="27"/>
      <c r="AO552" s="28"/>
      <c r="AW552" s="27"/>
      <c r="AX552" s="27"/>
      <c r="BA552" s="27" t="str">
        <f t="shared" si="53"/>
        <v/>
      </c>
    </row>
    <row r="553" spans="6:53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I553" s="27" t="str">
        <f t="shared" si="54"/>
        <v/>
      </c>
      <c r="AJ553" s="27" t="str">
        <f t="shared" si="52"/>
        <v/>
      </c>
      <c r="AL553" s="27"/>
      <c r="AM553" s="29"/>
      <c r="AN553" s="27"/>
      <c r="AO553" s="28"/>
      <c r="AW553" s="27"/>
      <c r="AX553" s="27"/>
      <c r="BA553" s="27" t="str">
        <f t="shared" si="53"/>
        <v/>
      </c>
    </row>
    <row r="554" spans="6:53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I554" s="27" t="str">
        <f t="shared" si="54"/>
        <v/>
      </c>
      <c r="AJ554" s="27" t="str">
        <f t="shared" si="52"/>
        <v/>
      </c>
      <c r="AL554" s="27"/>
      <c r="AM554" s="29"/>
      <c r="AN554" s="27"/>
      <c r="AO554" s="28"/>
      <c r="AW554" s="27"/>
      <c r="AX554" s="27"/>
      <c r="BA554" s="27" t="str">
        <f t="shared" si="53"/>
        <v/>
      </c>
    </row>
    <row r="555" spans="6:53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I555" s="27" t="str">
        <f t="shared" si="54"/>
        <v/>
      </c>
      <c r="AJ555" s="27" t="str">
        <f t="shared" si="52"/>
        <v/>
      </c>
      <c r="AL555" s="27"/>
      <c r="AM555" s="29"/>
      <c r="AN555" s="27"/>
      <c r="AO555" s="28"/>
      <c r="AW555" s="27"/>
      <c r="AX555" s="27"/>
      <c r="BA555" s="27" t="str">
        <f t="shared" si="53"/>
        <v/>
      </c>
    </row>
    <row r="556" spans="6:53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I556" s="27" t="str">
        <f t="shared" si="54"/>
        <v/>
      </c>
      <c r="AJ556" s="27" t="str">
        <f t="shared" si="52"/>
        <v/>
      </c>
      <c r="AL556" s="27"/>
      <c r="AM556" s="29"/>
      <c r="AN556" s="27"/>
      <c r="AO556" s="28"/>
      <c r="AW556" s="27"/>
      <c r="AX556" s="27"/>
      <c r="BA556" s="27" t="str">
        <f t="shared" si="53"/>
        <v/>
      </c>
    </row>
    <row r="557" spans="6:53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I557" s="27" t="str">
        <f t="shared" si="54"/>
        <v/>
      </c>
      <c r="AJ557" s="27" t="str">
        <f t="shared" si="52"/>
        <v/>
      </c>
      <c r="AL557" s="27"/>
      <c r="AM557" s="29"/>
      <c r="AN557" s="27"/>
      <c r="AO557" s="28"/>
      <c r="AW557" s="27"/>
      <c r="AX557" s="27"/>
      <c r="BA557" s="27" t="str">
        <f t="shared" si="53"/>
        <v/>
      </c>
    </row>
    <row r="558" spans="6:53" ht="16" hidden="1" customHeight="1">
      <c r="F558" s="27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I558" s="27" t="str">
        <f t="shared" si="54"/>
        <v/>
      </c>
      <c r="AJ558" s="27" t="str">
        <f t="shared" si="52"/>
        <v/>
      </c>
      <c r="AL558" s="27"/>
      <c r="AM558" s="29"/>
      <c r="AN558" s="27"/>
      <c r="AO558" s="28"/>
      <c r="AW558" s="27"/>
      <c r="AX558" s="27"/>
      <c r="BA558" s="27" t="str">
        <f t="shared" si="53"/>
        <v/>
      </c>
    </row>
    <row r="559" spans="6:53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I559" s="27" t="str">
        <f t="shared" si="54"/>
        <v/>
      </c>
      <c r="AJ559" s="27" t="str">
        <f t="shared" si="52"/>
        <v/>
      </c>
      <c r="AL559" s="27"/>
      <c r="AM559" s="29"/>
      <c r="AN559" s="27"/>
      <c r="AO559" s="28"/>
      <c r="AW559" s="27"/>
      <c r="AX559" s="27"/>
      <c r="BA559" s="27" t="str">
        <f t="shared" si="53"/>
        <v/>
      </c>
    </row>
    <row r="560" spans="6:53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I560" s="27" t="str">
        <f t="shared" si="54"/>
        <v/>
      </c>
      <c r="AJ560" s="27" t="str">
        <f t="shared" si="52"/>
        <v/>
      </c>
      <c r="AL560" s="27"/>
      <c r="AM560" s="29"/>
      <c r="AN560" s="27"/>
      <c r="AO560" s="28"/>
      <c r="AW560" s="27"/>
      <c r="AX560" s="27"/>
      <c r="BA560" s="27" t="str">
        <f t="shared" si="53"/>
        <v/>
      </c>
    </row>
    <row r="561" spans="6:53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I561" s="27" t="str">
        <f t="shared" si="54"/>
        <v/>
      </c>
      <c r="AJ561" s="27" t="str">
        <f t="shared" si="52"/>
        <v/>
      </c>
      <c r="AL561" s="27"/>
      <c r="AM561" s="29"/>
      <c r="AN561" s="27"/>
      <c r="AO561" s="28"/>
      <c r="AW561" s="27"/>
      <c r="AX561" s="27"/>
      <c r="BA561" s="27" t="str">
        <f t="shared" si="53"/>
        <v/>
      </c>
    </row>
    <row r="562" spans="6:53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I562" s="27" t="str">
        <f t="shared" si="54"/>
        <v/>
      </c>
      <c r="AJ562" s="27" t="str">
        <f t="shared" si="52"/>
        <v/>
      </c>
      <c r="AL562" s="27"/>
      <c r="AM562" s="29"/>
      <c r="AN562" s="27"/>
      <c r="AO562" s="28"/>
      <c r="AW562" s="27"/>
      <c r="AX562" s="27"/>
      <c r="BA562" s="27" t="str">
        <f t="shared" si="53"/>
        <v/>
      </c>
    </row>
    <row r="563" spans="6:53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I563" s="27" t="str">
        <f t="shared" si="54"/>
        <v/>
      </c>
      <c r="AJ563" s="27" t="str">
        <f t="shared" si="52"/>
        <v/>
      </c>
      <c r="AL563" s="27"/>
      <c r="AM563" s="29"/>
      <c r="AN563" s="27"/>
      <c r="AO563" s="28"/>
      <c r="AW563" s="27"/>
      <c r="AX563" s="27"/>
      <c r="BA563" s="27" t="str">
        <f t="shared" si="53"/>
        <v/>
      </c>
    </row>
    <row r="564" spans="6:53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I564" s="27" t="str">
        <f t="shared" si="54"/>
        <v/>
      </c>
      <c r="AJ564" s="27" t="str">
        <f t="shared" ref="AJ564:AJ627" si="55">IF(ISBLANK(AH564),  "", _xlfn.CONCAT(LOWER(C564), "/", E564))</f>
        <v/>
      </c>
      <c r="AL564" s="27"/>
      <c r="AM564" s="29"/>
      <c r="AN564" s="27"/>
      <c r="AO564" s="28"/>
      <c r="AW564" s="27"/>
      <c r="AX564" s="27"/>
      <c r="BA564" s="27" t="str">
        <f t="shared" si="53"/>
        <v/>
      </c>
    </row>
    <row r="565" spans="6:53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I565" s="27" t="str">
        <f t="shared" si="54"/>
        <v/>
      </c>
      <c r="AJ565" s="27" t="str">
        <f t="shared" si="55"/>
        <v/>
      </c>
      <c r="AL565" s="27"/>
      <c r="AM565" s="29"/>
      <c r="AN565" s="27"/>
      <c r="AO565" s="28"/>
      <c r="AW565" s="27"/>
      <c r="AX565" s="27"/>
      <c r="BA565" s="27" t="str">
        <f t="shared" si="53"/>
        <v/>
      </c>
    </row>
    <row r="566" spans="6:53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I566" s="27" t="str">
        <f t="shared" si="54"/>
        <v/>
      </c>
      <c r="AJ566" s="27" t="str">
        <f t="shared" si="55"/>
        <v/>
      </c>
      <c r="AL566" s="27"/>
      <c r="AM566" s="29"/>
      <c r="AN566" s="27"/>
      <c r="AO566" s="28"/>
      <c r="AW566" s="27"/>
      <c r="AX566" s="27"/>
      <c r="BA566" s="27" t="str">
        <f t="shared" si="53"/>
        <v/>
      </c>
    </row>
    <row r="567" spans="6:53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I567" s="27" t="str">
        <f t="shared" si="54"/>
        <v/>
      </c>
      <c r="AJ567" s="27" t="str">
        <f t="shared" si="55"/>
        <v/>
      </c>
      <c r="AL567" s="27"/>
      <c r="AM567" s="29"/>
      <c r="AN567" s="27"/>
      <c r="AO567" s="28"/>
      <c r="AW567" s="27"/>
      <c r="AX567" s="27"/>
      <c r="BA567" s="27" t="str">
        <f t="shared" si="53"/>
        <v/>
      </c>
    </row>
    <row r="568" spans="6:53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I568" s="27" t="str">
        <f t="shared" si="54"/>
        <v/>
      </c>
      <c r="AJ568" s="27" t="str">
        <f t="shared" si="55"/>
        <v/>
      </c>
      <c r="AL568" s="27"/>
      <c r="AM568" s="29"/>
      <c r="AN568" s="27"/>
      <c r="AO568" s="28"/>
      <c r="AW568" s="27"/>
      <c r="AX568" s="27"/>
      <c r="BA568" s="27" t="str">
        <f t="shared" si="53"/>
        <v/>
      </c>
    </row>
    <row r="569" spans="6:53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I569" s="27" t="str">
        <f t="shared" si="54"/>
        <v/>
      </c>
      <c r="AJ569" s="27" t="str">
        <f t="shared" si="55"/>
        <v/>
      </c>
      <c r="AL569" s="27"/>
      <c r="AM569" s="29"/>
      <c r="AN569" s="27"/>
      <c r="AO569" s="28"/>
      <c r="AW569" s="27"/>
      <c r="AX569" s="27"/>
      <c r="BA569" s="27" t="str">
        <f t="shared" si="53"/>
        <v/>
      </c>
    </row>
    <row r="570" spans="6:53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I570" s="27" t="str">
        <f t="shared" si="54"/>
        <v/>
      </c>
      <c r="AJ570" s="27" t="str">
        <f t="shared" si="55"/>
        <v/>
      </c>
      <c r="AL570" s="27"/>
      <c r="AM570" s="29"/>
      <c r="AN570" s="27"/>
      <c r="AO570" s="28"/>
      <c r="AW570" s="27"/>
      <c r="AX570" s="27"/>
      <c r="BA570" s="27" t="str">
        <f t="shared" si="53"/>
        <v/>
      </c>
    </row>
    <row r="571" spans="6:53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I571" s="27" t="str">
        <f t="shared" si="54"/>
        <v/>
      </c>
      <c r="AJ571" s="27" t="str">
        <f t="shared" si="55"/>
        <v/>
      </c>
      <c r="AL571" s="27"/>
      <c r="AM571" s="29"/>
      <c r="AN571" s="27"/>
      <c r="AO571" s="28"/>
      <c r="AW571" s="27"/>
      <c r="AX571" s="27"/>
      <c r="BA571" s="27" t="str">
        <f t="shared" si="53"/>
        <v/>
      </c>
    </row>
    <row r="572" spans="6:53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I572" s="27" t="str">
        <f t="shared" si="54"/>
        <v/>
      </c>
      <c r="AJ572" s="27" t="str">
        <f t="shared" si="55"/>
        <v/>
      </c>
      <c r="AL572" s="27"/>
      <c r="AM572" s="29"/>
      <c r="AN572" s="27"/>
      <c r="AO572" s="28"/>
      <c r="AW572" s="27"/>
      <c r="AX572" s="27"/>
      <c r="BA572" s="27" t="str">
        <f t="shared" si="53"/>
        <v/>
      </c>
    </row>
    <row r="573" spans="6:53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I573" s="27" t="str">
        <f t="shared" si="54"/>
        <v/>
      </c>
      <c r="AJ573" s="27" t="str">
        <f t="shared" si="55"/>
        <v/>
      </c>
      <c r="AL573" s="27"/>
      <c r="AM573" s="29"/>
      <c r="AN573" s="27"/>
      <c r="AO573" s="28"/>
      <c r="AW573" s="27"/>
      <c r="AX573" s="27"/>
      <c r="BA573" s="27" t="str">
        <f t="shared" ref="BA573:BA636" si="56">IF(AND(ISBLANK(AW573), ISBLANK(AX573)), "", _xlfn.CONCAT("[", IF(ISBLANK(AW573), "", _xlfn.CONCAT("[""mac"", """, AW573, """]")), IF(ISBLANK(AX573), "", _xlfn.CONCAT(", [""ip"", """, AX573, """]")), "]"))</f>
        <v/>
      </c>
    </row>
    <row r="574" spans="6:53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I574" s="27" t="str">
        <f t="shared" si="54"/>
        <v/>
      </c>
      <c r="AJ574" s="27" t="str">
        <f t="shared" si="55"/>
        <v/>
      </c>
      <c r="AL574" s="27"/>
      <c r="AM574" s="29"/>
      <c r="AN574" s="27"/>
      <c r="AO574" s="28"/>
      <c r="AW574" s="27"/>
      <c r="AX574" s="27"/>
      <c r="BA574" s="27" t="str">
        <f t="shared" si="56"/>
        <v/>
      </c>
    </row>
    <row r="575" spans="6:53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I575" s="27" t="str">
        <f t="shared" si="54"/>
        <v/>
      </c>
      <c r="AJ575" s="27" t="str">
        <f t="shared" si="55"/>
        <v/>
      </c>
      <c r="AL575" s="27"/>
      <c r="AM575" s="29"/>
      <c r="AN575" s="27"/>
      <c r="AO575" s="28"/>
      <c r="AW575" s="27"/>
      <c r="AX575" s="27"/>
      <c r="BA575" s="27" t="str">
        <f t="shared" si="56"/>
        <v/>
      </c>
    </row>
    <row r="576" spans="6:53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I576" s="27" t="str">
        <f t="shared" si="54"/>
        <v/>
      </c>
      <c r="AJ576" s="27" t="str">
        <f t="shared" si="55"/>
        <v/>
      </c>
      <c r="AL576" s="27"/>
      <c r="AM576" s="29"/>
      <c r="AN576" s="27"/>
      <c r="AO576" s="28"/>
      <c r="AW576" s="27"/>
      <c r="AX576" s="27"/>
      <c r="BA576" s="27" t="str">
        <f t="shared" si="56"/>
        <v/>
      </c>
    </row>
    <row r="577" spans="6:53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I577" s="27" t="str">
        <f t="shared" si="54"/>
        <v/>
      </c>
      <c r="AJ577" s="27" t="str">
        <f t="shared" si="55"/>
        <v/>
      </c>
      <c r="AL577" s="27"/>
      <c r="AM577" s="29"/>
      <c r="AN577" s="27"/>
      <c r="AO577" s="28"/>
      <c r="AW577" s="27"/>
      <c r="AX577" s="27"/>
      <c r="BA577" s="27" t="str">
        <f t="shared" si="56"/>
        <v/>
      </c>
    </row>
    <row r="578" spans="6:53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I578" s="27" t="str">
        <f t="shared" si="54"/>
        <v/>
      </c>
      <c r="AJ578" s="27" t="str">
        <f t="shared" si="55"/>
        <v/>
      </c>
      <c r="AL578" s="27"/>
      <c r="AM578" s="29"/>
      <c r="AN578" s="27"/>
      <c r="AO578" s="28"/>
      <c r="AW578" s="27"/>
      <c r="AX578" s="27"/>
      <c r="BA578" s="27" t="str">
        <f t="shared" si="56"/>
        <v/>
      </c>
    </row>
    <row r="579" spans="6:53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I579" s="27" t="str">
        <f t="shared" si="54"/>
        <v/>
      </c>
      <c r="AJ579" s="27" t="str">
        <f t="shared" si="55"/>
        <v/>
      </c>
      <c r="AL579" s="27"/>
      <c r="AM579" s="29"/>
      <c r="AN579" s="27"/>
      <c r="AO579" s="28"/>
      <c r="AW579" s="27"/>
      <c r="AX579" s="27"/>
      <c r="BA579" s="27" t="str">
        <f t="shared" si="56"/>
        <v/>
      </c>
    </row>
    <row r="580" spans="6:53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I580" s="27" t="str">
        <f t="shared" si="54"/>
        <v/>
      </c>
      <c r="AJ580" s="27" t="str">
        <f t="shared" si="55"/>
        <v/>
      </c>
      <c r="AL580" s="27"/>
      <c r="AM580" s="29"/>
      <c r="AN580" s="27"/>
      <c r="AO580" s="28"/>
      <c r="AW580" s="27"/>
      <c r="AX580" s="27"/>
      <c r="BA580" s="27" t="str">
        <f t="shared" si="56"/>
        <v/>
      </c>
    </row>
    <row r="581" spans="6:53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I581" s="27" t="str">
        <f t="shared" si="54"/>
        <v/>
      </c>
      <c r="AJ581" s="27" t="str">
        <f t="shared" si="55"/>
        <v/>
      </c>
      <c r="AL581" s="27"/>
      <c r="AM581" s="29"/>
      <c r="AN581" s="27"/>
      <c r="AO581" s="28"/>
      <c r="AW581" s="27"/>
      <c r="AX581" s="27"/>
      <c r="BA581" s="27" t="str">
        <f t="shared" si="56"/>
        <v/>
      </c>
    </row>
    <row r="582" spans="6:53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I582" s="27" t="str">
        <f t="shared" si="54"/>
        <v/>
      </c>
      <c r="AJ582" s="27" t="str">
        <f t="shared" si="55"/>
        <v/>
      </c>
      <c r="AL582" s="27"/>
      <c r="AM582" s="29"/>
      <c r="AN582" s="27"/>
      <c r="AO582" s="28"/>
      <c r="AW582" s="27"/>
      <c r="AX582" s="27"/>
      <c r="BA582" s="27" t="str">
        <f t="shared" si="56"/>
        <v/>
      </c>
    </row>
    <row r="583" spans="6:53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I583" s="27" t="str">
        <f t="shared" si="54"/>
        <v/>
      </c>
      <c r="AJ583" s="27" t="str">
        <f t="shared" si="55"/>
        <v/>
      </c>
      <c r="AL583" s="27"/>
      <c r="AM583" s="29"/>
      <c r="AN583" s="27"/>
      <c r="AO583" s="28"/>
      <c r="AW583" s="27"/>
      <c r="AX583" s="27"/>
      <c r="BA583" s="27" t="str">
        <f t="shared" si="56"/>
        <v/>
      </c>
    </row>
    <row r="584" spans="6:53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I584" s="27" t="str">
        <f t="shared" si="54"/>
        <v/>
      </c>
      <c r="AJ584" s="27" t="str">
        <f t="shared" si="55"/>
        <v/>
      </c>
      <c r="AL584" s="27"/>
      <c r="AM584" s="29"/>
      <c r="AN584" s="27"/>
      <c r="AO584" s="28"/>
      <c r="AW584" s="27"/>
      <c r="AX584" s="27"/>
      <c r="BA584" s="27" t="str">
        <f t="shared" si="56"/>
        <v/>
      </c>
    </row>
    <row r="585" spans="6:53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I585" s="27" t="str">
        <f t="shared" si="54"/>
        <v/>
      </c>
      <c r="AJ585" s="27" t="str">
        <f t="shared" si="55"/>
        <v/>
      </c>
      <c r="AL585" s="27"/>
      <c r="AM585" s="29"/>
      <c r="AN585" s="27"/>
      <c r="AO585" s="28"/>
      <c r="AW585" s="27"/>
      <c r="AX585" s="27"/>
      <c r="BA585" s="27" t="str">
        <f t="shared" si="56"/>
        <v/>
      </c>
    </row>
    <row r="586" spans="6:53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I586" s="27" t="str">
        <f t="shared" si="54"/>
        <v/>
      </c>
      <c r="AJ586" s="27" t="str">
        <f t="shared" si="55"/>
        <v/>
      </c>
      <c r="AL586" s="27"/>
      <c r="AM586" s="29"/>
      <c r="AN586" s="27"/>
      <c r="AO586" s="28"/>
      <c r="AW586" s="27"/>
      <c r="AX586" s="27"/>
      <c r="BA586" s="27" t="str">
        <f t="shared" si="56"/>
        <v/>
      </c>
    </row>
    <row r="587" spans="6:53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I587" s="27" t="str">
        <f t="shared" si="54"/>
        <v/>
      </c>
      <c r="AJ587" s="27" t="str">
        <f t="shared" si="55"/>
        <v/>
      </c>
      <c r="AL587" s="27"/>
      <c r="AM587" s="29"/>
      <c r="AN587" s="27"/>
      <c r="AO587" s="28"/>
      <c r="AW587" s="27"/>
      <c r="AX587" s="27"/>
      <c r="BA587" s="27" t="str">
        <f t="shared" si="56"/>
        <v/>
      </c>
    </row>
    <row r="588" spans="6:53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I588" s="27" t="str">
        <f t="shared" si="54"/>
        <v/>
      </c>
      <c r="AJ588" s="27" t="str">
        <f t="shared" si="55"/>
        <v/>
      </c>
      <c r="AL588" s="27"/>
      <c r="AM588" s="29"/>
      <c r="AN588" s="27"/>
      <c r="AO588" s="28"/>
      <c r="AW588" s="27"/>
      <c r="AX588" s="27"/>
      <c r="BA588" s="27" t="str">
        <f t="shared" si="56"/>
        <v/>
      </c>
    </row>
    <row r="589" spans="6:53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I589" s="27" t="str">
        <f t="shared" si="54"/>
        <v/>
      </c>
      <c r="AJ589" s="27" t="str">
        <f t="shared" si="55"/>
        <v/>
      </c>
      <c r="AL589" s="27"/>
      <c r="AM589" s="29"/>
      <c r="AN589" s="27"/>
      <c r="AO589" s="28"/>
      <c r="AW589" s="27"/>
      <c r="AX589" s="27"/>
      <c r="BA589" s="27" t="str">
        <f t="shared" si="56"/>
        <v/>
      </c>
    </row>
    <row r="590" spans="6:53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I590" s="27" t="str">
        <f t="shared" si="54"/>
        <v/>
      </c>
      <c r="AJ590" s="27" t="str">
        <f t="shared" si="55"/>
        <v/>
      </c>
      <c r="AL590" s="27"/>
      <c r="AM590" s="29"/>
      <c r="AN590" s="27"/>
      <c r="AO590" s="28"/>
      <c r="AW590" s="27"/>
      <c r="AX590" s="27"/>
      <c r="BA590" s="27" t="str">
        <f t="shared" si="56"/>
        <v/>
      </c>
    </row>
    <row r="591" spans="6:53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I591" s="27" t="str">
        <f t="shared" si="54"/>
        <v/>
      </c>
      <c r="AJ591" s="27" t="str">
        <f t="shared" si="55"/>
        <v/>
      </c>
      <c r="AL591" s="27"/>
      <c r="AM591" s="29"/>
      <c r="AN591" s="27"/>
      <c r="AO591" s="28"/>
      <c r="AW591" s="27"/>
      <c r="AX591" s="27"/>
      <c r="BA591" s="27" t="str">
        <f t="shared" si="56"/>
        <v/>
      </c>
    </row>
    <row r="592" spans="6:53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I592" s="27" t="str">
        <f t="shared" ref="AI592:AI655" si="57">IF(ISBLANK(AH592),  "", _xlfn.CONCAT("haas/entity/sensor/", LOWER(C592), "/", E592, "/config"))</f>
        <v/>
      </c>
      <c r="AJ592" s="27" t="str">
        <f t="shared" si="55"/>
        <v/>
      </c>
      <c r="AL592" s="27"/>
      <c r="AM592" s="29"/>
      <c r="AN592" s="27"/>
      <c r="AO592" s="28"/>
      <c r="AW592" s="27"/>
      <c r="AX592" s="27"/>
      <c r="BA592" s="27" t="str">
        <f t="shared" si="56"/>
        <v/>
      </c>
    </row>
    <row r="593" spans="6:53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I593" s="27" t="str">
        <f t="shared" si="57"/>
        <v/>
      </c>
      <c r="AJ593" s="27" t="str">
        <f t="shared" si="55"/>
        <v/>
      </c>
      <c r="AL593" s="27"/>
      <c r="AM593" s="29"/>
      <c r="AN593" s="27"/>
      <c r="AO593" s="28"/>
      <c r="AW593" s="27"/>
      <c r="AX593" s="27"/>
      <c r="BA593" s="27" t="str">
        <f t="shared" si="56"/>
        <v/>
      </c>
    </row>
    <row r="594" spans="6:53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I594" s="27" t="str">
        <f t="shared" si="57"/>
        <v/>
      </c>
      <c r="AJ594" s="27" t="str">
        <f t="shared" si="55"/>
        <v/>
      </c>
      <c r="AL594" s="27"/>
      <c r="AM594" s="29"/>
      <c r="AN594" s="27"/>
      <c r="AO594" s="28"/>
      <c r="AW594" s="27"/>
      <c r="AX594" s="27"/>
      <c r="BA594" s="27" t="str">
        <f t="shared" si="56"/>
        <v/>
      </c>
    </row>
    <row r="595" spans="6:53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I595" s="27" t="str">
        <f t="shared" si="57"/>
        <v/>
      </c>
      <c r="AJ595" s="27" t="str">
        <f t="shared" si="55"/>
        <v/>
      </c>
      <c r="AL595" s="27"/>
      <c r="AM595" s="29"/>
      <c r="AN595" s="27"/>
      <c r="AO595" s="28"/>
      <c r="AW595" s="27"/>
      <c r="AX595" s="27"/>
      <c r="BA595" s="27" t="str">
        <f t="shared" si="56"/>
        <v/>
      </c>
    </row>
    <row r="596" spans="6:53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I596" s="27" t="str">
        <f t="shared" si="57"/>
        <v/>
      </c>
      <c r="AJ596" s="27" t="str">
        <f t="shared" si="55"/>
        <v/>
      </c>
      <c r="AL596" s="27"/>
      <c r="AM596" s="29"/>
      <c r="AN596" s="27"/>
      <c r="AO596" s="28"/>
      <c r="AW596" s="27"/>
      <c r="AX596" s="27"/>
      <c r="BA596" s="27" t="str">
        <f t="shared" si="56"/>
        <v/>
      </c>
    </row>
    <row r="597" spans="6:53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I597" s="27" t="str">
        <f t="shared" si="57"/>
        <v/>
      </c>
      <c r="AJ597" s="27" t="str">
        <f t="shared" si="55"/>
        <v/>
      </c>
      <c r="AL597" s="27"/>
      <c r="AM597" s="29"/>
      <c r="AN597" s="27"/>
      <c r="AO597" s="28"/>
      <c r="AW597" s="27"/>
      <c r="AX597" s="27"/>
      <c r="BA597" s="27" t="str">
        <f t="shared" si="56"/>
        <v/>
      </c>
    </row>
    <row r="598" spans="6:53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I598" s="27" t="str">
        <f t="shared" si="57"/>
        <v/>
      </c>
      <c r="AJ598" s="27" t="str">
        <f t="shared" si="55"/>
        <v/>
      </c>
      <c r="AL598" s="27"/>
      <c r="AM598" s="29"/>
      <c r="AN598" s="27"/>
      <c r="AO598" s="28"/>
      <c r="AW598" s="27"/>
      <c r="AX598" s="27"/>
      <c r="BA598" s="27" t="str">
        <f t="shared" si="56"/>
        <v/>
      </c>
    </row>
    <row r="599" spans="6:53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I599" s="27" t="str">
        <f t="shared" si="57"/>
        <v/>
      </c>
      <c r="AJ599" s="27" t="str">
        <f t="shared" si="55"/>
        <v/>
      </c>
      <c r="AL599" s="27"/>
      <c r="AM599" s="29"/>
      <c r="AN599" s="27"/>
      <c r="AO599" s="28"/>
      <c r="AW599" s="27"/>
      <c r="AX599" s="27"/>
      <c r="BA599" s="27" t="str">
        <f t="shared" si="56"/>
        <v/>
      </c>
    </row>
    <row r="600" spans="6:53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I600" s="27" t="str">
        <f t="shared" si="57"/>
        <v/>
      </c>
      <c r="AJ600" s="27" t="str">
        <f t="shared" si="55"/>
        <v/>
      </c>
      <c r="AL600" s="27"/>
      <c r="AM600" s="29"/>
      <c r="AN600" s="27"/>
      <c r="AO600" s="28"/>
      <c r="AW600" s="27"/>
      <c r="AX600" s="27"/>
      <c r="BA600" s="27" t="str">
        <f t="shared" si="56"/>
        <v/>
      </c>
    </row>
    <row r="601" spans="6:53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I601" s="27" t="str">
        <f t="shared" si="57"/>
        <v/>
      </c>
      <c r="AJ601" s="27" t="str">
        <f t="shared" si="55"/>
        <v/>
      </c>
      <c r="AL601" s="27"/>
      <c r="AM601" s="29"/>
      <c r="AN601" s="27"/>
      <c r="AO601" s="28"/>
      <c r="AW601" s="27"/>
      <c r="AX601" s="27"/>
      <c r="BA601" s="27" t="str">
        <f t="shared" si="56"/>
        <v/>
      </c>
    </row>
    <row r="602" spans="6:53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I602" s="27" t="str">
        <f t="shared" si="57"/>
        <v/>
      </c>
      <c r="AJ602" s="27" t="str">
        <f t="shared" si="55"/>
        <v/>
      </c>
      <c r="AL602" s="27"/>
      <c r="AM602" s="29"/>
      <c r="AN602" s="27"/>
      <c r="AO602" s="28"/>
      <c r="AW602" s="27"/>
      <c r="AX602" s="27"/>
      <c r="BA602" s="27" t="str">
        <f t="shared" si="56"/>
        <v/>
      </c>
    </row>
    <row r="603" spans="6:53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I603" s="27" t="str">
        <f t="shared" si="57"/>
        <v/>
      </c>
      <c r="AJ603" s="27" t="str">
        <f t="shared" si="55"/>
        <v/>
      </c>
      <c r="AL603" s="27"/>
      <c r="AM603" s="29"/>
      <c r="AN603" s="27"/>
      <c r="AO603" s="28"/>
      <c r="AW603" s="27"/>
      <c r="AX603" s="27"/>
      <c r="BA603" s="27" t="str">
        <f t="shared" si="56"/>
        <v/>
      </c>
    </row>
    <row r="604" spans="6:53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I604" s="27" t="str">
        <f t="shared" si="57"/>
        <v/>
      </c>
      <c r="AJ604" s="27" t="str">
        <f t="shared" si="55"/>
        <v/>
      </c>
      <c r="AL604" s="27"/>
      <c r="AM604" s="29"/>
      <c r="AN604" s="27"/>
      <c r="AO604" s="28"/>
      <c r="AW604" s="27"/>
      <c r="AX604" s="27"/>
      <c r="BA604" s="27" t="str">
        <f t="shared" si="56"/>
        <v/>
      </c>
    </row>
    <row r="605" spans="6:53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I605" s="27" t="str">
        <f t="shared" si="57"/>
        <v/>
      </c>
      <c r="AJ605" s="27" t="str">
        <f t="shared" si="55"/>
        <v/>
      </c>
      <c r="AL605" s="27"/>
      <c r="AM605" s="29"/>
      <c r="AN605" s="27"/>
      <c r="AO605" s="28"/>
      <c r="AW605" s="27"/>
      <c r="AX605" s="27"/>
      <c r="BA605" s="27" t="str">
        <f t="shared" si="56"/>
        <v/>
      </c>
    </row>
    <row r="606" spans="6:53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I606" s="27" t="str">
        <f t="shared" si="57"/>
        <v/>
      </c>
      <c r="AJ606" s="27" t="str">
        <f t="shared" si="55"/>
        <v/>
      </c>
      <c r="AL606" s="27"/>
      <c r="AM606" s="29"/>
      <c r="AN606" s="27"/>
      <c r="AO606" s="28"/>
      <c r="AW606" s="27"/>
      <c r="AX606" s="27"/>
      <c r="BA606" s="27" t="str">
        <f t="shared" si="56"/>
        <v/>
      </c>
    </row>
    <row r="607" spans="6:53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I607" s="27" t="str">
        <f t="shared" si="57"/>
        <v/>
      </c>
      <c r="AJ607" s="27" t="str">
        <f t="shared" si="55"/>
        <v/>
      </c>
      <c r="AL607" s="27"/>
      <c r="AM607" s="29"/>
      <c r="AN607" s="27"/>
      <c r="AO607" s="28"/>
      <c r="AW607" s="27"/>
      <c r="AX607" s="27"/>
      <c r="BA607" s="27" t="str">
        <f t="shared" si="56"/>
        <v/>
      </c>
    </row>
    <row r="608" spans="6:53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I608" s="27" t="str">
        <f t="shared" si="57"/>
        <v/>
      </c>
      <c r="AJ608" s="27" t="str">
        <f t="shared" si="55"/>
        <v/>
      </c>
      <c r="AL608" s="27"/>
      <c r="AM608" s="29"/>
      <c r="AN608" s="27"/>
      <c r="AO608" s="28"/>
      <c r="AW608" s="27"/>
      <c r="AX608" s="27"/>
      <c r="BA608" s="27" t="str">
        <f t="shared" si="56"/>
        <v/>
      </c>
    </row>
    <row r="609" spans="6:53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I609" s="27" t="str">
        <f t="shared" si="57"/>
        <v/>
      </c>
      <c r="AJ609" s="27" t="str">
        <f t="shared" si="55"/>
        <v/>
      </c>
      <c r="AL609" s="27"/>
      <c r="AM609" s="29"/>
      <c r="AN609" s="27"/>
      <c r="AO609" s="28"/>
      <c r="AW609" s="27"/>
      <c r="AX609" s="27"/>
      <c r="BA609" s="27" t="str">
        <f t="shared" si="56"/>
        <v/>
      </c>
    </row>
    <row r="610" spans="6:53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I610" s="27" t="str">
        <f t="shared" si="57"/>
        <v/>
      </c>
      <c r="AJ610" s="27" t="str">
        <f t="shared" si="55"/>
        <v/>
      </c>
      <c r="AL610" s="27"/>
      <c r="AM610" s="29"/>
      <c r="AN610" s="27"/>
      <c r="AO610" s="28"/>
      <c r="AW610" s="27"/>
      <c r="AX610" s="27"/>
      <c r="BA610" s="27" t="str">
        <f t="shared" si="56"/>
        <v/>
      </c>
    </row>
    <row r="611" spans="6:53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I611" s="27" t="str">
        <f t="shared" si="57"/>
        <v/>
      </c>
      <c r="AJ611" s="27" t="str">
        <f t="shared" si="55"/>
        <v/>
      </c>
      <c r="AL611" s="27"/>
      <c r="AM611" s="29"/>
      <c r="AN611" s="27"/>
      <c r="AO611" s="28"/>
      <c r="AW611" s="27"/>
      <c r="AX611" s="27"/>
      <c r="BA611" s="27" t="str">
        <f t="shared" si="56"/>
        <v/>
      </c>
    </row>
    <row r="612" spans="6:53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I612" s="27" t="str">
        <f t="shared" si="57"/>
        <v/>
      </c>
      <c r="AJ612" s="27" t="str">
        <f t="shared" si="55"/>
        <v/>
      </c>
      <c r="AL612" s="27"/>
      <c r="AM612" s="29"/>
      <c r="AN612" s="27"/>
      <c r="AO612" s="28"/>
      <c r="AW612" s="27"/>
      <c r="AX612" s="27"/>
      <c r="BA612" s="27" t="str">
        <f t="shared" si="56"/>
        <v/>
      </c>
    </row>
    <row r="613" spans="6:53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I613" s="27" t="str">
        <f t="shared" si="57"/>
        <v/>
      </c>
      <c r="AJ613" s="27" t="str">
        <f t="shared" si="55"/>
        <v/>
      </c>
      <c r="AL613" s="27"/>
      <c r="AM613" s="29"/>
      <c r="AN613" s="27"/>
      <c r="AO613" s="28"/>
      <c r="AW613" s="27"/>
      <c r="AX613" s="27"/>
      <c r="BA613" s="27" t="str">
        <f t="shared" si="56"/>
        <v/>
      </c>
    </row>
    <row r="614" spans="6:53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I614" s="27" t="str">
        <f t="shared" si="57"/>
        <v/>
      </c>
      <c r="AJ614" s="27" t="str">
        <f t="shared" si="55"/>
        <v/>
      </c>
      <c r="AL614" s="27"/>
      <c r="AM614" s="29"/>
      <c r="AN614" s="27"/>
      <c r="AO614" s="28"/>
      <c r="AW614" s="27"/>
      <c r="AX614" s="27"/>
      <c r="BA614" s="27" t="str">
        <f t="shared" si="56"/>
        <v/>
      </c>
    </row>
    <row r="615" spans="6:53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I615" s="27" t="str">
        <f t="shared" si="57"/>
        <v/>
      </c>
      <c r="AJ615" s="27" t="str">
        <f t="shared" si="55"/>
        <v/>
      </c>
      <c r="AL615" s="27"/>
      <c r="AM615" s="29"/>
      <c r="AN615" s="27"/>
      <c r="AO615" s="28"/>
      <c r="AW615" s="27"/>
      <c r="AX615" s="27"/>
      <c r="BA615" s="27" t="str">
        <f t="shared" si="56"/>
        <v/>
      </c>
    </row>
    <row r="616" spans="6:53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I616" s="27" t="str">
        <f t="shared" si="57"/>
        <v/>
      </c>
      <c r="AJ616" s="27" t="str">
        <f t="shared" si="55"/>
        <v/>
      </c>
      <c r="AL616" s="27"/>
      <c r="AM616" s="29"/>
      <c r="AN616" s="27"/>
      <c r="AO616" s="28"/>
      <c r="AW616" s="27"/>
      <c r="AX616" s="27"/>
      <c r="BA616" s="27" t="str">
        <f t="shared" si="56"/>
        <v/>
      </c>
    </row>
    <row r="617" spans="6:53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I617" s="27" t="str">
        <f t="shared" si="57"/>
        <v/>
      </c>
      <c r="AJ617" s="27" t="str">
        <f t="shared" si="55"/>
        <v/>
      </c>
      <c r="AL617" s="27"/>
      <c r="AM617" s="29"/>
      <c r="AN617" s="27"/>
      <c r="AO617" s="28"/>
      <c r="AW617" s="27"/>
      <c r="AX617" s="27"/>
      <c r="BA617" s="27" t="str">
        <f t="shared" si="56"/>
        <v/>
      </c>
    </row>
    <row r="618" spans="6:53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I618" s="27" t="str">
        <f t="shared" si="57"/>
        <v/>
      </c>
      <c r="AJ618" s="27" t="str">
        <f t="shared" si="55"/>
        <v/>
      </c>
      <c r="AL618" s="27"/>
      <c r="AM618" s="29"/>
      <c r="AN618" s="27"/>
      <c r="AO618" s="28"/>
      <c r="AW618" s="27"/>
      <c r="AX618" s="27"/>
      <c r="BA618" s="27" t="str">
        <f t="shared" si="56"/>
        <v/>
      </c>
    </row>
    <row r="619" spans="6:53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I619" s="27" t="str">
        <f t="shared" si="57"/>
        <v/>
      </c>
      <c r="AJ619" s="27" t="str">
        <f t="shared" si="55"/>
        <v/>
      </c>
      <c r="AL619" s="27"/>
      <c r="AM619" s="29"/>
      <c r="AN619" s="27"/>
      <c r="AO619" s="28"/>
      <c r="AW619" s="27"/>
      <c r="AX619" s="27"/>
      <c r="BA619" s="27" t="str">
        <f t="shared" si="56"/>
        <v/>
      </c>
    </row>
    <row r="620" spans="6:53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I620" s="27" t="str">
        <f t="shared" si="57"/>
        <v/>
      </c>
      <c r="AJ620" s="27" t="str">
        <f t="shared" si="55"/>
        <v/>
      </c>
      <c r="AL620" s="27"/>
      <c r="AM620" s="29"/>
      <c r="AN620" s="27"/>
      <c r="AO620" s="28"/>
      <c r="AW620" s="27"/>
      <c r="AX620" s="27"/>
      <c r="BA620" s="27" t="str">
        <f t="shared" si="56"/>
        <v/>
      </c>
    </row>
    <row r="621" spans="6:53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I621" s="27" t="str">
        <f t="shared" si="57"/>
        <v/>
      </c>
      <c r="AJ621" s="27" t="str">
        <f t="shared" si="55"/>
        <v/>
      </c>
      <c r="AL621" s="27"/>
      <c r="AM621" s="29"/>
      <c r="AN621" s="27"/>
      <c r="AO621" s="28"/>
      <c r="AW621" s="27"/>
      <c r="AX621" s="27"/>
      <c r="BA621" s="27" t="str">
        <f t="shared" si="56"/>
        <v/>
      </c>
    </row>
    <row r="622" spans="6:53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I622" s="27" t="str">
        <f t="shared" si="57"/>
        <v/>
      </c>
      <c r="AJ622" s="27" t="str">
        <f t="shared" si="55"/>
        <v/>
      </c>
      <c r="AL622" s="27"/>
      <c r="AM622" s="29"/>
      <c r="AN622" s="27"/>
      <c r="AO622" s="28"/>
      <c r="AW622" s="27"/>
      <c r="AX622" s="27"/>
      <c r="BA622" s="27" t="str">
        <f t="shared" si="56"/>
        <v/>
      </c>
    </row>
    <row r="623" spans="6:53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I623" s="27" t="str">
        <f t="shared" si="57"/>
        <v/>
      </c>
      <c r="AJ623" s="27" t="str">
        <f t="shared" si="55"/>
        <v/>
      </c>
      <c r="AL623" s="27"/>
      <c r="AM623" s="29"/>
      <c r="AN623" s="27"/>
      <c r="AO623" s="28"/>
      <c r="AW623" s="27"/>
      <c r="AX623" s="27"/>
      <c r="BA623" s="27" t="str">
        <f t="shared" si="56"/>
        <v/>
      </c>
    </row>
    <row r="624" spans="6:53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I624" s="27" t="str">
        <f t="shared" si="57"/>
        <v/>
      </c>
      <c r="AJ624" s="27" t="str">
        <f t="shared" si="55"/>
        <v/>
      </c>
      <c r="AL624" s="27"/>
      <c r="AM624" s="29"/>
      <c r="AN624" s="27"/>
      <c r="AO624" s="28"/>
      <c r="AW624" s="27"/>
      <c r="AX624" s="27"/>
      <c r="BA624" s="27" t="str">
        <f t="shared" si="56"/>
        <v/>
      </c>
    </row>
    <row r="625" spans="6:53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I625" s="27" t="str">
        <f t="shared" si="57"/>
        <v/>
      </c>
      <c r="AJ625" s="27" t="str">
        <f t="shared" si="55"/>
        <v/>
      </c>
      <c r="AL625" s="27"/>
      <c r="AM625" s="29"/>
      <c r="AN625" s="27"/>
      <c r="AO625" s="28"/>
      <c r="AW625" s="27"/>
      <c r="AX625" s="27"/>
      <c r="BA625" s="27" t="str">
        <f t="shared" si="56"/>
        <v/>
      </c>
    </row>
    <row r="626" spans="6:53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I626" s="27" t="str">
        <f t="shared" si="57"/>
        <v/>
      </c>
      <c r="AJ626" s="27" t="str">
        <f t="shared" si="55"/>
        <v/>
      </c>
      <c r="AL626" s="27"/>
      <c r="AM626" s="29"/>
      <c r="AN626" s="27"/>
      <c r="AO626" s="28"/>
      <c r="AW626" s="27"/>
      <c r="AX626" s="27"/>
      <c r="BA626" s="27" t="str">
        <f t="shared" si="56"/>
        <v/>
      </c>
    </row>
    <row r="627" spans="6:53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I627" s="27" t="str">
        <f t="shared" si="57"/>
        <v/>
      </c>
      <c r="AJ627" s="27" t="str">
        <f t="shared" si="55"/>
        <v/>
      </c>
      <c r="AL627" s="27"/>
      <c r="AM627" s="29"/>
      <c r="AN627" s="27"/>
      <c r="AO627" s="28"/>
      <c r="AW627" s="27"/>
      <c r="AX627" s="27"/>
      <c r="BA627" s="27" t="str">
        <f t="shared" si="56"/>
        <v/>
      </c>
    </row>
    <row r="628" spans="6:53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I628" s="27" t="str">
        <f t="shared" si="57"/>
        <v/>
      </c>
      <c r="AJ628" s="27" t="str">
        <f t="shared" ref="AJ628:AJ691" si="58">IF(ISBLANK(AH628),  "", _xlfn.CONCAT(LOWER(C628), "/", E628))</f>
        <v/>
      </c>
      <c r="AL628" s="27"/>
      <c r="AM628" s="29"/>
      <c r="AN628" s="27"/>
      <c r="AO628" s="28"/>
      <c r="AW628" s="27"/>
      <c r="AX628" s="27"/>
      <c r="BA628" s="27" t="str">
        <f t="shared" si="56"/>
        <v/>
      </c>
    </row>
    <row r="629" spans="6:53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I629" s="27" t="str">
        <f t="shared" si="57"/>
        <v/>
      </c>
      <c r="AJ629" s="27" t="str">
        <f t="shared" si="58"/>
        <v/>
      </c>
      <c r="AL629" s="27"/>
      <c r="AM629" s="29"/>
      <c r="AN629" s="27"/>
      <c r="AO629" s="28"/>
      <c r="AW629" s="27"/>
      <c r="AX629" s="27"/>
      <c r="BA629" s="27" t="str">
        <f t="shared" si="56"/>
        <v/>
      </c>
    </row>
    <row r="630" spans="6:53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I630" s="27" t="str">
        <f t="shared" si="57"/>
        <v/>
      </c>
      <c r="AJ630" s="27" t="str">
        <f t="shared" si="58"/>
        <v/>
      </c>
      <c r="AL630" s="27"/>
      <c r="AM630" s="29"/>
      <c r="AN630" s="27"/>
      <c r="AO630" s="28"/>
      <c r="AW630" s="27"/>
      <c r="AX630" s="27"/>
      <c r="BA630" s="27" t="str">
        <f t="shared" si="56"/>
        <v/>
      </c>
    </row>
    <row r="631" spans="6:53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I631" s="27" t="str">
        <f t="shared" si="57"/>
        <v/>
      </c>
      <c r="AJ631" s="27" t="str">
        <f t="shared" si="58"/>
        <v/>
      </c>
      <c r="AL631" s="27"/>
      <c r="AM631" s="29"/>
      <c r="AN631" s="27"/>
      <c r="AO631" s="28"/>
      <c r="AW631" s="27"/>
      <c r="AX631" s="27"/>
      <c r="BA631" s="27" t="str">
        <f t="shared" si="56"/>
        <v/>
      </c>
    </row>
    <row r="632" spans="6:53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I632" s="27" t="str">
        <f t="shared" si="57"/>
        <v/>
      </c>
      <c r="AJ632" s="27" t="str">
        <f t="shared" si="58"/>
        <v/>
      </c>
      <c r="AL632" s="27"/>
      <c r="AM632" s="29"/>
      <c r="AN632" s="27"/>
      <c r="AO632" s="28"/>
      <c r="AW632" s="27"/>
      <c r="AX632" s="27"/>
      <c r="BA632" s="27" t="str">
        <f t="shared" si="56"/>
        <v/>
      </c>
    </row>
    <row r="633" spans="6:53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I633" s="27" t="str">
        <f t="shared" si="57"/>
        <v/>
      </c>
      <c r="AJ633" s="27" t="str">
        <f t="shared" si="58"/>
        <v/>
      </c>
      <c r="AL633" s="27"/>
      <c r="AM633" s="29"/>
      <c r="AN633" s="27"/>
      <c r="AO633" s="28"/>
      <c r="AW633" s="27"/>
      <c r="AX633" s="27"/>
      <c r="BA633" s="27" t="str">
        <f t="shared" si="56"/>
        <v/>
      </c>
    </row>
    <row r="634" spans="6:53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I634" s="27" t="str">
        <f t="shared" si="57"/>
        <v/>
      </c>
      <c r="AJ634" s="27" t="str">
        <f t="shared" si="58"/>
        <v/>
      </c>
      <c r="AL634" s="27"/>
      <c r="AM634" s="29"/>
      <c r="AN634" s="27"/>
      <c r="AO634" s="28"/>
      <c r="AW634" s="27"/>
      <c r="AX634" s="27"/>
      <c r="BA634" s="27" t="str">
        <f t="shared" si="56"/>
        <v/>
      </c>
    </row>
    <row r="635" spans="6:53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I635" s="27" t="str">
        <f t="shared" si="57"/>
        <v/>
      </c>
      <c r="AJ635" s="27" t="str">
        <f t="shared" si="58"/>
        <v/>
      </c>
      <c r="AL635" s="27"/>
      <c r="AM635" s="29"/>
      <c r="AN635" s="27"/>
      <c r="AO635" s="28"/>
      <c r="AW635" s="27"/>
      <c r="AX635" s="27"/>
      <c r="BA635" s="27" t="str">
        <f t="shared" si="56"/>
        <v/>
      </c>
    </row>
    <row r="636" spans="6:53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I636" s="27" t="str">
        <f t="shared" si="57"/>
        <v/>
      </c>
      <c r="AJ636" s="27" t="str">
        <f t="shared" si="58"/>
        <v/>
      </c>
      <c r="AL636" s="27"/>
      <c r="AM636" s="29"/>
      <c r="AN636" s="27"/>
      <c r="AO636" s="28"/>
      <c r="AW636" s="27"/>
      <c r="AX636" s="27"/>
      <c r="BA636" s="27" t="str">
        <f t="shared" si="56"/>
        <v/>
      </c>
    </row>
    <row r="637" spans="6:53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I637" s="27" t="str">
        <f t="shared" si="57"/>
        <v/>
      </c>
      <c r="AJ637" s="27" t="str">
        <f t="shared" si="58"/>
        <v/>
      </c>
      <c r="AL637" s="27"/>
      <c r="AM637" s="29"/>
      <c r="AN637" s="27"/>
      <c r="AO637" s="28"/>
      <c r="AW637" s="27"/>
      <c r="AX637" s="27"/>
      <c r="BA637" s="27" t="str">
        <f t="shared" ref="BA637:BA700" si="59">IF(AND(ISBLANK(AW637), ISBLANK(AX637)), "", _xlfn.CONCAT("[", IF(ISBLANK(AW637), "", _xlfn.CONCAT("[""mac"", """, AW637, """]")), IF(ISBLANK(AX637), "", _xlfn.CONCAT(", [""ip"", """, AX637, """]")), "]"))</f>
        <v/>
      </c>
    </row>
    <row r="638" spans="6:53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I638" s="27" t="str">
        <f t="shared" si="57"/>
        <v/>
      </c>
      <c r="AJ638" s="27" t="str">
        <f t="shared" si="58"/>
        <v/>
      </c>
      <c r="AL638" s="27"/>
      <c r="AM638" s="29"/>
      <c r="AN638" s="27"/>
      <c r="AO638" s="28"/>
      <c r="AW638" s="27"/>
      <c r="AX638" s="27"/>
      <c r="BA638" s="27" t="str">
        <f t="shared" si="59"/>
        <v/>
      </c>
    </row>
    <row r="639" spans="6:53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I639" s="27" t="str">
        <f t="shared" si="57"/>
        <v/>
      </c>
      <c r="AJ639" s="27" t="str">
        <f t="shared" si="58"/>
        <v/>
      </c>
      <c r="AL639" s="27"/>
      <c r="AM639" s="29"/>
      <c r="AN639" s="27"/>
      <c r="AO639" s="28"/>
      <c r="AW639" s="27"/>
      <c r="AX639" s="27"/>
      <c r="BA639" s="27" t="str">
        <f t="shared" si="59"/>
        <v/>
      </c>
    </row>
    <row r="640" spans="6:53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I640" s="27" t="str">
        <f t="shared" si="57"/>
        <v/>
      </c>
      <c r="AJ640" s="27" t="str">
        <f t="shared" si="58"/>
        <v/>
      </c>
      <c r="AL640" s="27"/>
      <c r="AM640" s="29"/>
      <c r="AN640" s="27"/>
      <c r="AO640" s="28"/>
      <c r="AW640" s="27"/>
      <c r="AX640" s="27"/>
      <c r="BA640" s="27" t="str">
        <f t="shared" si="59"/>
        <v/>
      </c>
    </row>
    <row r="641" spans="6:53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I641" s="27" t="str">
        <f t="shared" si="57"/>
        <v/>
      </c>
      <c r="AJ641" s="27" t="str">
        <f t="shared" si="58"/>
        <v/>
      </c>
      <c r="AL641" s="27"/>
      <c r="AM641" s="29"/>
      <c r="AN641" s="27"/>
      <c r="AO641" s="28"/>
      <c r="AW641" s="27"/>
      <c r="AX641" s="27"/>
      <c r="BA641" s="27" t="str">
        <f t="shared" si="59"/>
        <v/>
      </c>
    </row>
    <row r="642" spans="6:53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I642" s="27" t="str">
        <f t="shared" si="57"/>
        <v/>
      </c>
      <c r="AJ642" s="27" t="str">
        <f t="shared" si="58"/>
        <v/>
      </c>
      <c r="AL642" s="27"/>
      <c r="AM642" s="29"/>
      <c r="AN642" s="27"/>
      <c r="AO642" s="28"/>
      <c r="AW642" s="27"/>
      <c r="AX642" s="27"/>
      <c r="BA642" s="27" t="str">
        <f t="shared" si="59"/>
        <v/>
      </c>
    </row>
    <row r="643" spans="6:53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I643" s="27" t="str">
        <f t="shared" si="57"/>
        <v/>
      </c>
      <c r="AJ643" s="27" t="str">
        <f t="shared" si="58"/>
        <v/>
      </c>
      <c r="AL643" s="27"/>
      <c r="AM643" s="29"/>
      <c r="AN643" s="27"/>
      <c r="AO643" s="28"/>
      <c r="AW643" s="27"/>
      <c r="AX643" s="27"/>
      <c r="BA643" s="27" t="str">
        <f t="shared" si="59"/>
        <v/>
      </c>
    </row>
    <row r="644" spans="6:53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I644" s="27" t="str">
        <f t="shared" si="57"/>
        <v/>
      </c>
      <c r="AJ644" s="27" t="str">
        <f t="shared" si="58"/>
        <v/>
      </c>
      <c r="AL644" s="27"/>
      <c r="AM644" s="29"/>
      <c r="AN644" s="27"/>
      <c r="AO644" s="28"/>
      <c r="AW644" s="27"/>
      <c r="AX644" s="27"/>
      <c r="BA644" s="27" t="str">
        <f t="shared" si="59"/>
        <v/>
      </c>
    </row>
    <row r="645" spans="6:53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I645" s="27" t="str">
        <f t="shared" si="57"/>
        <v/>
      </c>
      <c r="AJ645" s="27" t="str">
        <f t="shared" si="58"/>
        <v/>
      </c>
      <c r="AL645" s="27"/>
      <c r="AM645" s="29"/>
      <c r="AN645" s="27"/>
      <c r="AO645" s="28"/>
      <c r="AW645" s="27"/>
      <c r="AX645" s="27"/>
      <c r="BA645" s="27" t="str">
        <f t="shared" si="59"/>
        <v/>
      </c>
    </row>
    <row r="646" spans="6:53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I646" s="27" t="str">
        <f t="shared" si="57"/>
        <v/>
      </c>
      <c r="AJ646" s="27" t="str">
        <f t="shared" si="58"/>
        <v/>
      </c>
      <c r="AL646" s="27"/>
      <c r="AM646" s="29"/>
      <c r="AN646" s="27"/>
      <c r="AO646" s="28"/>
      <c r="AW646" s="27"/>
      <c r="AX646" s="27"/>
      <c r="BA646" s="27" t="str">
        <f t="shared" si="59"/>
        <v/>
      </c>
    </row>
    <row r="647" spans="6:53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I647" s="27" t="str">
        <f t="shared" si="57"/>
        <v/>
      </c>
      <c r="AJ647" s="27" t="str">
        <f t="shared" si="58"/>
        <v/>
      </c>
      <c r="AL647" s="27"/>
      <c r="AM647" s="29"/>
      <c r="AN647" s="27"/>
      <c r="AO647" s="28"/>
      <c r="AW647" s="27"/>
      <c r="AX647" s="27"/>
      <c r="BA647" s="27" t="str">
        <f t="shared" si="59"/>
        <v/>
      </c>
    </row>
    <row r="648" spans="6:53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I648" s="27" t="str">
        <f t="shared" si="57"/>
        <v/>
      </c>
      <c r="AJ648" s="27" t="str">
        <f t="shared" si="58"/>
        <v/>
      </c>
      <c r="AL648" s="27"/>
      <c r="AM648" s="29"/>
      <c r="AN648" s="27"/>
      <c r="AO648" s="28"/>
      <c r="AW648" s="27"/>
      <c r="AX648" s="27"/>
      <c r="BA648" s="27" t="str">
        <f t="shared" si="59"/>
        <v/>
      </c>
    </row>
    <row r="649" spans="6:53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I649" s="27" t="str">
        <f t="shared" si="57"/>
        <v/>
      </c>
      <c r="AJ649" s="27" t="str">
        <f t="shared" si="58"/>
        <v/>
      </c>
      <c r="AL649" s="27"/>
      <c r="AM649" s="29"/>
      <c r="AN649" s="27"/>
      <c r="AO649" s="28"/>
      <c r="AW649" s="27"/>
      <c r="AX649" s="27"/>
      <c r="BA649" s="27" t="str">
        <f t="shared" si="59"/>
        <v/>
      </c>
    </row>
    <row r="650" spans="6:53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I650" s="27" t="str">
        <f t="shared" si="57"/>
        <v/>
      </c>
      <c r="AJ650" s="27" t="str">
        <f t="shared" si="58"/>
        <v/>
      </c>
      <c r="AL650" s="27"/>
      <c r="AM650" s="29"/>
      <c r="AN650" s="27"/>
      <c r="AO650" s="28"/>
      <c r="AW650" s="27"/>
      <c r="AX650" s="27"/>
      <c r="BA650" s="27" t="str">
        <f t="shared" si="59"/>
        <v/>
      </c>
    </row>
    <row r="651" spans="6:53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I651" s="27" t="str">
        <f t="shared" si="57"/>
        <v/>
      </c>
      <c r="AJ651" s="27" t="str">
        <f t="shared" si="58"/>
        <v/>
      </c>
      <c r="AL651" s="27"/>
      <c r="AM651" s="29"/>
      <c r="AN651" s="27"/>
      <c r="AO651" s="28"/>
      <c r="AW651" s="27"/>
      <c r="AX651" s="27"/>
      <c r="BA651" s="27" t="str">
        <f t="shared" si="59"/>
        <v/>
      </c>
    </row>
    <row r="652" spans="6:53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I652" s="27" t="str">
        <f t="shared" si="57"/>
        <v/>
      </c>
      <c r="AJ652" s="27" t="str">
        <f t="shared" si="58"/>
        <v/>
      </c>
      <c r="AL652" s="27"/>
      <c r="AM652" s="29"/>
      <c r="AN652" s="27"/>
      <c r="AO652" s="28"/>
      <c r="AW652" s="27"/>
      <c r="AX652" s="27"/>
      <c r="BA652" s="27" t="str">
        <f t="shared" si="59"/>
        <v/>
      </c>
    </row>
    <row r="653" spans="6:53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I653" s="27" t="str">
        <f t="shared" si="57"/>
        <v/>
      </c>
      <c r="AJ653" s="27" t="str">
        <f t="shared" si="58"/>
        <v/>
      </c>
      <c r="AL653" s="27"/>
      <c r="AM653" s="29"/>
      <c r="AN653" s="27"/>
      <c r="AO653" s="28"/>
      <c r="AW653" s="27"/>
      <c r="AX653" s="27"/>
      <c r="BA653" s="27" t="str">
        <f t="shared" si="59"/>
        <v/>
      </c>
    </row>
    <row r="654" spans="6:53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I654" s="27" t="str">
        <f t="shared" si="57"/>
        <v/>
      </c>
      <c r="AJ654" s="27" t="str">
        <f t="shared" si="58"/>
        <v/>
      </c>
      <c r="AL654" s="27"/>
      <c r="AM654" s="29"/>
      <c r="AN654" s="27"/>
      <c r="AO654" s="28"/>
      <c r="AW654" s="27"/>
      <c r="AX654" s="27"/>
      <c r="BA654" s="27" t="str">
        <f t="shared" si="59"/>
        <v/>
      </c>
    </row>
    <row r="655" spans="6:53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I655" s="27" t="str">
        <f t="shared" si="57"/>
        <v/>
      </c>
      <c r="AJ655" s="27" t="str">
        <f t="shared" si="58"/>
        <v/>
      </c>
      <c r="AL655" s="27"/>
      <c r="AM655" s="29"/>
      <c r="AN655" s="27"/>
      <c r="AO655" s="28"/>
      <c r="AW655" s="27"/>
      <c r="AX655" s="27"/>
      <c r="BA655" s="27" t="str">
        <f t="shared" si="59"/>
        <v/>
      </c>
    </row>
    <row r="656" spans="6:53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I656" s="27" t="str">
        <f t="shared" ref="AI656:AI719" si="60">IF(ISBLANK(AH656),  "", _xlfn.CONCAT("haas/entity/sensor/", LOWER(C656), "/", E656, "/config"))</f>
        <v/>
      </c>
      <c r="AJ656" s="27" t="str">
        <f t="shared" si="58"/>
        <v/>
      </c>
      <c r="AL656" s="27"/>
      <c r="AM656" s="29"/>
      <c r="AN656" s="27"/>
      <c r="AO656" s="28"/>
      <c r="AW656" s="27"/>
      <c r="AX656" s="27"/>
      <c r="BA656" s="27" t="str">
        <f t="shared" si="59"/>
        <v/>
      </c>
    </row>
    <row r="657" spans="6:53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I657" s="27" t="str">
        <f t="shared" si="60"/>
        <v/>
      </c>
      <c r="AJ657" s="27" t="str">
        <f t="shared" si="58"/>
        <v/>
      </c>
      <c r="AL657" s="27"/>
      <c r="AM657" s="29"/>
      <c r="AN657" s="27"/>
      <c r="AO657" s="28"/>
      <c r="AW657" s="27"/>
      <c r="AX657" s="27"/>
      <c r="BA657" s="27" t="str">
        <f t="shared" si="59"/>
        <v/>
      </c>
    </row>
    <row r="658" spans="6:53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I658" s="27" t="str">
        <f t="shared" si="60"/>
        <v/>
      </c>
      <c r="AJ658" s="27" t="str">
        <f t="shared" si="58"/>
        <v/>
      </c>
      <c r="AL658" s="27"/>
      <c r="AM658" s="29"/>
      <c r="AN658" s="27"/>
      <c r="AO658" s="28"/>
      <c r="AW658" s="27"/>
      <c r="AX658" s="27"/>
      <c r="BA658" s="27" t="str">
        <f t="shared" si="59"/>
        <v/>
      </c>
    </row>
    <row r="659" spans="6:53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I659" s="27" t="str">
        <f t="shared" si="60"/>
        <v/>
      </c>
      <c r="AJ659" s="27" t="str">
        <f t="shared" si="58"/>
        <v/>
      </c>
      <c r="AL659" s="27"/>
      <c r="AM659" s="29"/>
      <c r="AN659" s="27"/>
      <c r="AO659" s="28"/>
      <c r="AW659" s="27"/>
      <c r="AX659" s="27"/>
      <c r="BA659" s="27" t="str">
        <f t="shared" si="59"/>
        <v/>
      </c>
    </row>
    <row r="660" spans="6:53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I660" s="27" t="str">
        <f t="shared" si="60"/>
        <v/>
      </c>
      <c r="AJ660" s="27" t="str">
        <f t="shared" si="58"/>
        <v/>
      </c>
      <c r="AL660" s="27"/>
      <c r="AM660" s="29"/>
      <c r="AN660" s="27"/>
      <c r="AO660" s="28"/>
      <c r="AW660" s="27"/>
      <c r="AX660" s="27"/>
      <c r="BA660" s="27" t="str">
        <f t="shared" si="59"/>
        <v/>
      </c>
    </row>
    <row r="661" spans="6:53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I661" s="27" t="str">
        <f t="shared" si="60"/>
        <v/>
      </c>
      <c r="AJ661" s="27" t="str">
        <f t="shared" si="58"/>
        <v/>
      </c>
      <c r="AL661" s="27"/>
      <c r="AM661" s="29"/>
      <c r="AN661" s="27"/>
      <c r="AO661" s="28"/>
      <c r="AW661" s="27"/>
      <c r="AX661" s="27"/>
      <c r="BA661" s="27" t="str">
        <f t="shared" si="59"/>
        <v/>
      </c>
    </row>
    <row r="662" spans="6:53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I662" s="27" t="str">
        <f t="shared" si="60"/>
        <v/>
      </c>
      <c r="AJ662" s="27" t="str">
        <f t="shared" si="58"/>
        <v/>
      </c>
      <c r="AL662" s="27"/>
      <c r="AM662" s="29"/>
      <c r="AN662" s="27"/>
      <c r="AO662" s="28"/>
      <c r="AW662" s="27"/>
      <c r="AX662" s="27"/>
      <c r="BA662" s="27" t="str">
        <f t="shared" si="59"/>
        <v/>
      </c>
    </row>
    <row r="663" spans="6:53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I663" s="27" t="str">
        <f t="shared" si="60"/>
        <v/>
      </c>
      <c r="AJ663" s="27" t="str">
        <f t="shared" si="58"/>
        <v/>
      </c>
      <c r="AL663" s="27"/>
      <c r="AM663" s="29"/>
      <c r="AN663" s="27"/>
      <c r="AO663" s="28"/>
      <c r="AW663" s="27"/>
      <c r="AX663" s="27"/>
      <c r="BA663" s="27" t="str">
        <f t="shared" si="59"/>
        <v/>
      </c>
    </row>
    <row r="664" spans="6:53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I664" s="27" t="str">
        <f t="shared" si="60"/>
        <v/>
      </c>
      <c r="AJ664" s="27" t="str">
        <f t="shared" si="58"/>
        <v/>
      </c>
      <c r="AL664" s="27"/>
      <c r="AM664" s="29"/>
      <c r="AN664" s="27"/>
      <c r="AO664" s="28"/>
      <c r="AW664" s="27"/>
      <c r="AX664" s="27"/>
      <c r="BA664" s="27" t="str">
        <f t="shared" si="59"/>
        <v/>
      </c>
    </row>
    <row r="665" spans="6:53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I665" s="27" t="str">
        <f t="shared" si="60"/>
        <v/>
      </c>
      <c r="AJ665" s="27" t="str">
        <f t="shared" si="58"/>
        <v/>
      </c>
      <c r="AL665" s="27"/>
      <c r="AM665" s="29"/>
      <c r="AN665" s="27"/>
      <c r="AO665" s="28"/>
      <c r="AW665" s="27"/>
      <c r="AX665" s="27"/>
      <c r="BA665" s="27" t="str">
        <f t="shared" si="59"/>
        <v/>
      </c>
    </row>
    <row r="666" spans="6:53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I666" s="27" t="str">
        <f t="shared" si="60"/>
        <v/>
      </c>
      <c r="AJ666" s="27" t="str">
        <f t="shared" si="58"/>
        <v/>
      </c>
      <c r="AL666" s="27"/>
      <c r="AM666" s="29"/>
      <c r="AN666" s="27"/>
      <c r="AO666" s="28"/>
      <c r="AW666" s="27"/>
      <c r="AX666" s="27"/>
      <c r="BA666" s="27" t="str">
        <f t="shared" si="59"/>
        <v/>
      </c>
    </row>
    <row r="667" spans="6:53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I667" s="27" t="str">
        <f t="shared" si="60"/>
        <v/>
      </c>
      <c r="AJ667" s="27" t="str">
        <f t="shared" si="58"/>
        <v/>
      </c>
      <c r="AL667" s="27"/>
      <c r="AM667" s="29"/>
      <c r="AN667" s="27"/>
      <c r="AO667" s="28"/>
      <c r="AW667" s="27"/>
      <c r="AX667" s="27"/>
      <c r="BA667" s="27" t="str">
        <f t="shared" si="59"/>
        <v/>
      </c>
    </row>
    <row r="668" spans="6:53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I668" s="27" t="str">
        <f t="shared" si="60"/>
        <v/>
      </c>
      <c r="AJ668" s="27" t="str">
        <f t="shared" si="58"/>
        <v/>
      </c>
      <c r="AL668" s="27"/>
      <c r="AM668" s="29"/>
      <c r="AN668" s="27"/>
      <c r="AO668" s="28"/>
      <c r="AW668" s="27"/>
      <c r="AX668" s="27"/>
      <c r="BA668" s="27" t="str">
        <f t="shared" si="59"/>
        <v/>
      </c>
    </row>
    <row r="669" spans="6:53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I669" s="27" t="str">
        <f t="shared" si="60"/>
        <v/>
      </c>
      <c r="AJ669" s="27" t="str">
        <f t="shared" si="58"/>
        <v/>
      </c>
      <c r="AL669" s="27"/>
      <c r="AM669" s="29"/>
      <c r="AN669" s="27"/>
      <c r="AO669" s="28"/>
      <c r="AW669" s="27"/>
      <c r="AX669" s="27"/>
      <c r="BA669" s="27" t="str">
        <f t="shared" si="59"/>
        <v/>
      </c>
    </row>
    <row r="670" spans="6:53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I670" s="27" t="str">
        <f t="shared" si="60"/>
        <v/>
      </c>
      <c r="AJ670" s="27" t="str">
        <f t="shared" si="58"/>
        <v/>
      </c>
      <c r="AL670" s="27"/>
      <c r="AM670" s="29"/>
      <c r="AN670" s="27"/>
      <c r="AO670" s="28"/>
      <c r="AW670" s="27"/>
      <c r="AX670" s="27"/>
      <c r="BA670" s="27" t="str">
        <f t="shared" si="59"/>
        <v/>
      </c>
    </row>
    <row r="671" spans="6:53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I671" s="27" t="str">
        <f t="shared" si="60"/>
        <v/>
      </c>
      <c r="AJ671" s="27" t="str">
        <f t="shared" si="58"/>
        <v/>
      </c>
      <c r="AL671" s="27"/>
      <c r="AM671" s="29"/>
      <c r="AN671" s="27"/>
      <c r="AO671" s="28"/>
      <c r="AW671" s="27"/>
      <c r="AX671" s="27"/>
      <c r="BA671" s="27" t="str">
        <f t="shared" si="59"/>
        <v/>
      </c>
    </row>
    <row r="672" spans="6:53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I672" s="27" t="str">
        <f t="shared" si="60"/>
        <v/>
      </c>
      <c r="AJ672" s="27" t="str">
        <f t="shared" si="58"/>
        <v/>
      </c>
      <c r="AL672" s="27"/>
      <c r="AM672" s="29"/>
      <c r="AN672" s="27"/>
      <c r="AO672" s="28"/>
      <c r="AW672" s="27"/>
      <c r="AX672" s="27"/>
      <c r="BA672" s="27" t="str">
        <f t="shared" si="59"/>
        <v/>
      </c>
    </row>
    <row r="673" spans="6:53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I673" s="27" t="str">
        <f t="shared" si="60"/>
        <v/>
      </c>
      <c r="AJ673" s="27" t="str">
        <f t="shared" si="58"/>
        <v/>
      </c>
      <c r="AL673" s="27"/>
      <c r="AM673" s="29"/>
      <c r="AN673" s="27"/>
      <c r="AO673" s="28"/>
      <c r="AW673" s="27"/>
      <c r="AX673" s="27"/>
      <c r="BA673" s="27" t="str">
        <f t="shared" si="59"/>
        <v/>
      </c>
    </row>
    <row r="674" spans="6:53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I674" s="27" t="str">
        <f t="shared" si="60"/>
        <v/>
      </c>
      <c r="AJ674" s="27" t="str">
        <f t="shared" si="58"/>
        <v/>
      </c>
      <c r="AL674" s="27"/>
      <c r="AM674" s="29"/>
      <c r="AN674" s="27"/>
      <c r="AO674" s="28"/>
      <c r="AW674" s="27"/>
      <c r="AX674" s="27"/>
      <c r="BA674" s="27" t="str">
        <f t="shared" si="59"/>
        <v/>
      </c>
    </row>
    <row r="675" spans="6:53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I675" s="27" t="str">
        <f t="shared" si="60"/>
        <v/>
      </c>
      <c r="AJ675" s="27" t="str">
        <f t="shared" si="58"/>
        <v/>
      </c>
      <c r="AL675" s="27"/>
      <c r="AM675" s="29"/>
      <c r="AN675" s="27"/>
      <c r="AO675" s="28"/>
      <c r="AW675" s="27"/>
      <c r="AX675" s="27"/>
      <c r="BA675" s="27" t="str">
        <f t="shared" si="59"/>
        <v/>
      </c>
    </row>
    <row r="676" spans="6:53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I676" s="27" t="str">
        <f t="shared" si="60"/>
        <v/>
      </c>
      <c r="AJ676" s="27" t="str">
        <f t="shared" si="58"/>
        <v/>
      </c>
      <c r="AL676" s="27"/>
      <c r="AM676" s="29"/>
      <c r="AN676" s="27"/>
      <c r="AO676" s="28"/>
      <c r="AW676" s="27"/>
      <c r="AX676" s="27"/>
      <c r="BA676" s="27" t="str">
        <f t="shared" si="59"/>
        <v/>
      </c>
    </row>
    <row r="677" spans="6:53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I677" s="27" t="str">
        <f t="shared" si="60"/>
        <v/>
      </c>
      <c r="AJ677" s="27" t="str">
        <f t="shared" si="58"/>
        <v/>
      </c>
      <c r="AL677" s="27"/>
      <c r="AM677" s="29"/>
      <c r="AN677" s="27"/>
      <c r="AO677" s="28"/>
      <c r="AW677" s="27"/>
      <c r="AX677" s="27"/>
      <c r="BA677" s="27" t="str">
        <f t="shared" si="59"/>
        <v/>
      </c>
    </row>
    <row r="678" spans="6:53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I678" s="27" t="str">
        <f t="shared" si="60"/>
        <v/>
      </c>
      <c r="AJ678" s="27" t="str">
        <f t="shared" si="58"/>
        <v/>
      </c>
      <c r="AL678" s="27"/>
      <c r="AM678" s="29"/>
      <c r="AN678" s="27"/>
      <c r="AO678" s="28"/>
      <c r="AW678" s="27"/>
      <c r="AX678" s="27"/>
      <c r="BA678" s="27" t="str">
        <f t="shared" si="59"/>
        <v/>
      </c>
    </row>
    <row r="679" spans="6:53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I679" s="27" t="str">
        <f t="shared" si="60"/>
        <v/>
      </c>
      <c r="AJ679" s="27" t="str">
        <f t="shared" si="58"/>
        <v/>
      </c>
      <c r="AL679" s="27"/>
      <c r="AM679" s="29"/>
      <c r="AN679" s="27"/>
      <c r="AO679" s="28"/>
      <c r="AW679" s="27"/>
      <c r="AX679" s="27"/>
      <c r="BA679" s="27" t="str">
        <f t="shared" si="59"/>
        <v/>
      </c>
    </row>
    <row r="680" spans="6:53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I680" s="27" t="str">
        <f t="shared" si="60"/>
        <v/>
      </c>
      <c r="AJ680" s="27" t="str">
        <f t="shared" si="58"/>
        <v/>
      </c>
      <c r="AL680" s="27"/>
      <c r="AM680" s="29"/>
      <c r="AN680" s="27"/>
      <c r="AO680" s="28"/>
      <c r="AW680" s="27"/>
      <c r="AX680" s="27"/>
      <c r="BA680" s="27" t="str">
        <f t="shared" si="59"/>
        <v/>
      </c>
    </row>
    <row r="681" spans="6:53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I681" s="27" t="str">
        <f t="shared" si="60"/>
        <v/>
      </c>
      <c r="AJ681" s="27" t="str">
        <f t="shared" si="58"/>
        <v/>
      </c>
      <c r="AL681" s="27"/>
      <c r="AM681" s="29"/>
      <c r="AN681" s="27"/>
      <c r="AO681" s="28"/>
      <c r="AW681" s="27"/>
      <c r="AX681" s="27"/>
      <c r="BA681" s="27" t="str">
        <f t="shared" si="59"/>
        <v/>
      </c>
    </row>
    <row r="682" spans="6:53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I682" s="27" t="str">
        <f t="shared" si="60"/>
        <v/>
      </c>
      <c r="AJ682" s="27" t="str">
        <f t="shared" si="58"/>
        <v/>
      </c>
      <c r="AL682" s="27"/>
      <c r="AM682" s="29"/>
      <c r="AN682" s="27"/>
      <c r="AO682" s="28"/>
      <c r="AW682" s="27"/>
      <c r="AX682" s="27"/>
      <c r="BA682" s="27" t="str">
        <f t="shared" si="59"/>
        <v/>
      </c>
    </row>
    <row r="683" spans="6:53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I683" s="27" t="str">
        <f t="shared" si="60"/>
        <v/>
      </c>
      <c r="AJ683" s="27" t="str">
        <f t="shared" si="58"/>
        <v/>
      </c>
      <c r="AL683" s="27"/>
      <c r="AM683" s="29"/>
      <c r="AN683" s="27"/>
      <c r="AO683" s="28"/>
      <c r="AW683" s="27"/>
      <c r="AX683" s="27"/>
      <c r="BA683" s="27" t="str">
        <f t="shared" si="59"/>
        <v/>
      </c>
    </row>
    <row r="684" spans="6:53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I684" s="27" t="str">
        <f t="shared" si="60"/>
        <v/>
      </c>
      <c r="AJ684" s="27" t="str">
        <f t="shared" si="58"/>
        <v/>
      </c>
      <c r="AL684" s="27"/>
      <c r="AM684" s="29"/>
      <c r="AN684" s="27"/>
      <c r="AO684" s="28"/>
      <c r="AW684" s="27"/>
      <c r="AX684" s="27"/>
      <c r="BA684" s="27" t="str">
        <f t="shared" si="59"/>
        <v/>
      </c>
    </row>
    <row r="685" spans="6:53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I685" s="27" t="str">
        <f t="shared" si="60"/>
        <v/>
      </c>
      <c r="AJ685" s="27" t="str">
        <f t="shared" si="58"/>
        <v/>
      </c>
      <c r="AL685" s="27"/>
      <c r="AM685" s="29"/>
      <c r="AN685" s="27"/>
      <c r="AO685" s="28"/>
      <c r="AW685" s="27"/>
      <c r="AX685" s="27"/>
      <c r="BA685" s="27" t="str">
        <f t="shared" si="59"/>
        <v/>
      </c>
    </row>
    <row r="686" spans="6:53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I686" s="27" t="str">
        <f t="shared" si="60"/>
        <v/>
      </c>
      <c r="AJ686" s="27" t="str">
        <f t="shared" si="58"/>
        <v/>
      </c>
      <c r="AL686" s="27"/>
      <c r="AM686" s="29"/>
      <c r="AN686" s="27"/>
      <c r="AO686" s="28"/>
      <c r="AW686" s="27"/>
      <c r="AX686" s="27"/>
      <c r="BA686" s="27" t="str">
        <f t="shared" si="59"/>
        <v/>
      </c>
    </row>
    <row r="687" spans="6:53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I687" s="27" t="str">
        <f t="shared" si="60"/>
        <v/>
      </c>
      <c r="AJ687" s="27" t="str">
        <f t="shared" si="58"/>
        <v/>
      </c>
      <c r="AL687" s="27"/>
      <c r="AM687" s="29"/>
      <c r="AN687" s="27"/>
      <c r="AO687" s="28"/>
      <c r="AW687" s="27"/>
      <c r="AX687" s="27"/>
      <c r="BA687" s="27" t="str">
        <f t="shared" si="59"/>
        <v/>
      </c>
    </row>
    <row r="688" spans="6:53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I688" s="27" t="str">
        <f t="shared" si="60"/>
        <v/>
      </c>
      <c r="AJ688" s="27" t="str">
        <f t="shared" si="58"/>
        <v/>
      </c>
      <c r="AL688" s="27"/>
      <c r="AM688" s="29"/>
      <c r="AN688" s="27"/>
      <c r="AO688" s="28"/>
      <c r="AW688" s="27"/>
      <c r="AX688" s="27"/>
      <c r="BA688" s="27" t="str">
        <f t="shared" si="59"/>
        <v/>
      </c>
    </row>
    <row r="689" spans="6:53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I689" s="27" t="str">
        <f t="shared" si="60"/>
        <v/>
      </c>
      <c r="AJ689" s="27" t="str">
        <f t="shared" si="58"/>
        <v/>
      </c>
      <c r="AL689" s="27"/>
      <c r="AM689" s="29"/>
      <c r="AN689" s="27"/>
      <c r="AO689" s="28"/>
      <c r="AW689" s="27"/>
      <c r="AX689" s="27"/>
      <c r="BA689" s="27" t="str">
        <f t="shared" si="59"/>
        <v/>
      </c>
    </row>
    <row r="690" spans="6:53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I690" s="27" t="str">
        <f t="shared" si="60"/>
        <v/>
      </c>
      <c r="AJ690" s="27" t="str">
        <f t="shared" si="58"/>
        <v/>
      </c>
      <c r="AL690" s="27"/>
      <c r="AM690" s="29"/>
      <c r="AN690" s="27"/>
      <c r="AO690" s="28"/>
      <c r="AW690" s="27"/>
      <c r="AX690" s="27"/>
      <c r="BA690" s="27" t="str">
        <f t="shared" si="59"/>
        <v/>
      </c>
    </row>
    <row r="691" spans="6:53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I691" s="27" t="str">
        <f t="shared" si="60"/>
        <v/>
      </c>
      <c r="AJ691" s="27" t="str">
        <f t="shared" si="58"/>
        <v/>
      </c>
      <c r="AL691" s="27"/>
      <c r="AM691" s="29"/>
      <c r="AN691" s="27"/>
      <c r="AO691" s="28"/>
      <c r="AW691" s="27"/>
      <c r="AX691" s="27"/>
      <c r="BA691" s="27" t="str">
        <f t="shared" si="59"/>
        <v/>
      </c>
    </row>
    <row r="692" spans="6:53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I692" s="27" t="str">
        <f t="shared" si="60"/>
        <v/>
      </c>
      <c r="AJ692" s="27" t="str">
        <f t="shared" ref="AJ692:AJ748" si="61">IF(ISBLANK(AH692),  "", _xlfn.CONCAT(LOWER(C692), "/", E692))</f>
        <v/>
      </c>
      <c r="AL692" s="27"/>
      <c r="AM692" s="29"/>
      <c r="AN692" s="27"/>
      <c r="AO692" s="28"/>
      <c r="AW692" s="27"/>
      <c r="AX692" s="27"/>
      <c r="BA692" s="27" t="str">
        <f t="shared" si="59"/>
        <v/>
      </c>
    </row>
    <row r="693" spans="6:53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I693" s="27" t="str">
        <f t="shared" si="60"/>
        <v/>
      </c>
      <c r="AJ693" s="27" t="str">
        <f t="shared" si="61"/>
        <v/>
      </c>
      <c r="AL693" s="27"/>
      <c r="AM693" s="29"/>
      <c r="AN693" s="27"/>
      <c r="AO693" s="28"/>
      <c r="AW693" s="27"/>
      <c r="AX693" s="27"/>
      <c r="BA693" s="27" t="str">
        <f t="shared" si="59"/>
        <v/>
      </c>
    </row>
    <row r="694" spans="6:53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I694" s="27" t="str">
        <f t="shared" si="60"/>
        <v/>
      </c>
      <c r="AJ694" s="27" t="str">
        <f t="shared" si="61"/>
        <v/>
      </c>
      <c r="AL694" s="27"/>
      <c r="AM694" s="29"/>
      <c r="AN694" s="27"/>
      <c r="AO694" s="28"/>
      <c r="AW694" s="27"/>
      <c r="AX694" s="27"/>
      <c r="BA694" s="27" t="str">
        <f t="shared" si="59"/>
        <v/>
      </c>
    </row>
    <row r="695" spans="6:53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I695" s="27" t="str">
        <f t="shared" si="60"/>
        <v/>
      </c>
      <c r="AJ695" s="27" t="str">
        <f t="shared" si="61"/>
        <v/>
      </c>
      <c r="AL695" s="27"/>
      <c r="AM695" s="29"/>
      <c r="AN695" s="27"/>
      <c r="AO695" s="28"/>
      <c r="AW695" s="27"/>
      <c r="AX695" s="27"/>
      <c r="BA695" s="27" t="str">
        <f t="shared" si="59"/>
        <v/>
      </c>
    </row>
    <row r="696" spans="6:53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I696" s="27" t="str">
        <f t="shared" si="60"/>
        <v/>
      </c>
      <c r="AJ696" s="27" t="str">
        <f t="shared" si="61"/>
        <v/>
      </c>
      <c r="AL696" s="27"/>
      <c r="AM696" s="29"/>
      <c r="AN696" s="27"/>
      <c r="AO696" s="28"/>
      <c r="AW696" s="27"/>
      <c r="AX696" s="27"/>
      <c r="BA696" s="27" t="str">
        <f t="shared" si="59"/>
        <v/>
      </c>
    </row>
    <row r="697" spans="6:53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I697" s="27" t="str">
        <f t="shared" si="60"/>
        <v/>
      </c>
      <c r="AJ697" s="27" t="str">
        <f t="shared" si="61"/>
        <v/>
      </c>
      <c r="AL697" s="27"/>
      <c r="AM697" s="29"/>
      <c r="AN697" s="27"/>
      <c r="AO697" s="28"/>
      <c r="AW697" s="27"/>
      <c r="AX697" s="27"/>
      <c r="BA697" s="27" t="str">
        <f t="shared" si="59"/>
        <v/>
      </c>
    </row>
    <row r="698" spans="6:53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I698" s="27" t="str">
        <f t="shared" si="60"/>
        <v/>
      </c>
      <c r="AJ698" s="27" t="str">
        <f t="shared" si="61"/>
        <v/>
      </c>
      <c r="AL698" s="27"/>
      <c r="AM698" s="29"/>
      <c r="AN698" s="27"/>
      <c r="AO698" s="28"/>
      <c r="AW698" s="27"/>
      <c r="AX698" s="27"/>
      <c r="BA698" s="27" t="str">
        <f t="shared" si="59"/>
        <v/>
      </c>
    </row>
    <row r="699" spans="6:53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I699" s="27" t="str">
        <f t="shared" si="60"/>
        <v/>
      </c>
      <c r="AJ699" s="27" t="str">
        <f t="shared" si="61"/>
        <v/>
      </c>
      <c r="AL699" s="27"/>
      <c r="AM699" s="29"/>
      <c r="AN699" s="27"/>
      <c r="AO699" s="28"/>
      <c r="AW699" s="27"/>
      <c r="AX699" s="27"/>
      <c r="BA699" s="27" t="str">
        <f t="shared" si="59"/>
        <v/>
      </c>
    </row>
    <row r="700" spans="6:53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I700" s="27" t="str">
        <f t="shared" si="60"/>
        <v/>
      </c>
      <c r="AJ700" s="27" t="str">
        <f t="shared" si="61"/>
        <v/>
      </c>
      <c r="AL700" s="27"/>
      <c r="AM700" s="29"/>
      <c r="AN700" s="27"/>
      <c r="AO700" s="28"/>
      <c r="AW700" s="27"/>
      <c r="AX700" s="27"/>
      <c r="BA700" s="27" t="str">
        <f t="shared" si="59"/>
        <v/>
      </c>
    </row>
    <row r="701" spans="6:53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I701" s="27" t="str">
        <f t="shared" si="60"/>
        <v/>
      </c>
      <c r="AJ701" s="27" t="str">
        <f t="shared" si="61"/>
        <v/>
      </c>
      <c r="AL701" s="27"/>
      <c r="AM701" s="29"/>
      <c r="AN701" s="27"/>
      <c r="AO701" s="28"/>
      <c r="AW701" s="27"/>
      <c r="AX701" s="27"/>
      <c r="BA701" s="27" t="str">
        <f t="shared" ref="BA701:BA748" si="62">IF(AND(ISBLANK(AW701), ISBLANK(AX701)), "", _xlfn.CONCAT("[", IF(ISBLANK(AW701), "", _xlfn.CONCAT("[""mac"", """, AW701, """]")), IF(ISBLANK(AX701), "", _xlfn.CONCAT(", [""ip"", """, AX701, """]")), "]"))</f>
        <v/>
      </c>
    </row>
    <row r="702" spans="6:53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I702" s="27" t="str">
        <f t="shared" si="60"/>
        <v/>
      </c>
      <c r="AJ702" s="27" t="str">
        <f t="shared" si="61"/>
        <v/>
      </c>
      <c r="AL702" s="27"/>
      <c r="AM702" s="29"/>
      <c r="AN702" s="27"/>
      <c r="AO702" s="28"/>
      <c r="AW702" s="27"/>
      <c r="AX702" s="27"/>
      <c r="BA702" s="27" t="str">
        <f t="shared" si="62"/>
        <v/>
      </c>
    </row>
    <row r="703" spans="6:53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I703" s="27" t="str">
        <f t="shared" si="60"/>
        <v/>
      </c>
      <c r="AJ703" s="27" t="str">
        <f t="shared" si="61"/>
        <v/>
      </c>
      <c r="AL703" s="27"/>
      <c r="AM703" s="29"/>
      <c r="AN703" s="27"/>
      <c r="AO703" s="28"/>
      <c r="AW703" s="27"/>
      <c r="AX703" s="27"/>
      <c r="BA703" s="27" t="str">
        <f t="shared" si="62"/>
        <v/>
      </c>
    </row>
    <row r="704" spans="6:53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I704" s="27" t="str">
        <f t="shared" si="60"/>
        <v/>
      </c>
      <c r="AJ704" s="27" t="str">
        <f t="shared" si="61"/>
        <v/>
      </c>
      <c r="AL704" s="27"/>
      <c r="AM704" s="29"/>
      <c r="AN704" s="27"/>
      <c r="AO704" s="28"/>
      <c r="AW704" s="27"/>
      <c r="AX704" s="27"/>
      <c r="BA704" s="27" t="str">
        <f t="shared" si="62"/>
        <v/>
      </c>
    </row>
    <row r="705" spans="6:53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I705" s="27" t="str">
        <f t="shared" si="60"/>
        <v/>
      </c>
      <c r="AJ705" s="27" t="str">
        <f t="shared" si="61"/>
        <v/>
      </c>
      <c r="AL705" s="27"/>
      <c r="AM705" s="29"/>
      <c r="AN705" s="27"/>
      <c r="AO705" s="28"/>
      <c r="AW705" s="27"/>
      <c r="AX705" s="27"/>
      <c r="BA705" s="27" t="str">
        <f t="shared" si="62"/>
        <v/>
      </c>
    </row>
    <row r="706" spans="6:53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I706" s="27" t="str">
        <f t="shared" si="60"/>
        <v/>
      </c>
      <c r="AJ706" s="27" t="str">
        <f t="shared" si="61"/>
        <v/>
      </c>
      <c r="AL706" s="27"/>
      <c r="AM706" s="29"/>
      <c r="AN706" s="27"/>
      <c r="AO706" s="28"/>
      <c r="AW706" s="27"/>
      <c r="AX706" s="27"/>
      <c r="BA706" s="27" t="str">
        <f t="shared" si="62"/>
        <v/>
      </c>
    </row>
    <row r="707" spans="6:53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I707" s="27" t="str">
        <f t="shared" si="60"/>
        <v/>
      </c>
      <c r="AJ707" s="27" t="str">
        <f t="shared" si="61"/>
        <v/>
      </c>
      <c r="AL707" s="27"/>
      <c r="AM707" s="29"/>
      <c r="AN707" s="27"/>
      <c r="AO707" s="28"/>
      <c r="AW707" s="27"/>
      <c r="AX707" s="27"/>
      <c r="BA707" s="27" t="str">
        <f t="shared" si="62"/>
        <v/>
      </c>
    </row>
    <row r="708" spans="6:53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I708" s="27" t="str">
        <f t="shared" si="60"/>
        <v/>
      </c>
      <c r="AJ708" s="27" t="str">
        <f t="shared" si="61"/>
        <v/>
      </c>
      <c r="AL708" s="27"/>
      <c r="AM708" s="29"/>
      <c r="AN708" s="27"/>
      <c r="AO708" s="28"/>
      <c r="AW708" s="27"/>
      <c r="AX708" s="27"/>
      <c r="BA708" s="27" t="str">
        <f t="shared" si="62"/>
        <v/>
      </c>
    </row>
    <row r="709" spans="6:53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I709" s="27" t="str">
        <f t="shared" si="60"/>
        <v/>
      </c>
      <c r="AJ709" s="27" t="str">
        <f t="shared" si="61"/>
        <v/>
      </c>
      <c r="AL709" s="27"/>
      <c r="AM709" s="29"/>
      <c r="AN709" s="27"/>
      <c r="AO709" s="28"/>
      <c r="AW709" s="27"/>
      <c r="AX709" s="27"/>
      <c r="BA709" s="27" t="str">
        <f t="shared" si="62"/>
        <v/>
      </c>
    </row>
    <row r="710" spans="6:53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I710" s="27" t="str">
        <f t="shared" si="60"/>
        <v/>
      </c>
      <c r="AJ710" s="27" t="str">
        <f t="shared" si="61"/>
        <v/>
      </c>
      <c r="AL710" s="27"/>
      <c r="AM710" s="29"/>
      <c r="AN710" s="27"/>
      <c r="AO710" s="28"/>
      <c r="AW710" s="27"/>
      <c r="AX710" s="27"/>
      <c r="BA710" s="27" t="str">
        <f t="shared" si="62"/>
        <v/>
      </c>
    </row>
    <row r="711" spans="6:53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I711" s="27" t="str">
        <f t="shared" si="60"/>
        <v/>
      </c>
      <c r="AJ711" s="27" t="str">
        <f t="shared" si="61"/>
        <v/>
      </c>
      <c r="AL711" s="27"/>
      <c r="AM711" s="29"/>
      <c r="AN711" s="27"/>
      <c r="AO711" s="28"/>
      <c r="AW711" s="27"/>
      <c r="AX711" s="27"/>
      <c r="BA711" s="27" t="str">
        <f t="shared" si="62"/>
        <v/>
      </c>
    </row>
    <row r="712" spans="6:53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I712" s="27" t="str">
        <f t="shared" si="60"/>
        <v/>
      </c>
      <c r="AJ712" s="27" t="str">
        <f t="shared" si="61"/>
        <v/>
      </c>
      <c r="AL712" s="27"/>
      <c r="AM712" s="29"/>
      <c r="AN712" s="27"/>
      <c r="AO712" s="28"/>
      <c r="AW712" s="27"/>
      <c r="AX712" s="27"/>
      <c r="BA712" s="27" t="str">
        <f t="shared" si="62"/>
        <v/>
      </c>
    </row>
    <row r="713" spans="6:53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I713" s="27" t="str">
        <f t="shared" si="60"/>
        <v/>
      </c>
      <c r="AJ713" s="27" t="str">
        <f t="shared" si="61"/>
        <v/>
      </c>
      <c r="AL713" s="27"/>
      <c r="AM713" s="29"/>
      <c r="AN713" s="27"/>
      <c r="AO713" s="28"/>
      <c r="AW713" s="27"/>
      <c r="AX713" s="27"/>
      <c r="BA713" s="27" t="str">
        <f t="shared" si="62"/>
        <v/>
      </c>
    </row>
    <row r="714" spans="6:53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I714" s="27" t="str">
        <f t="shared" si="60"/>
        <v/>
      </c>
      <c r="AJ714" s="27" t="str">
        <f t="shared" si="61"/>
        <v/>
      </c>
      <c r="AL714" s="27"/>
      <c r="AM714" s="29"/>
      <c r="AN714" s="27"/>
      <c r="AO714" s="28"/>
      <c r="AW714" s="27"/>
      <c r="AX714" s="27"/>
      <c r="BA714" s="27" t="str">
        <f t="shared" si="62"/>
        <v/>
      </c>
    </row>
    <row r="715" spans="6:53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I715" s="27" t="str">
        <f t="shared" si="60"/>
        <v/>
      </c>
      <c r="AJ715" s="27" t="str">
        <f t="shared" si="61"/>
        <v/>
      </c>
      <c r="AL715" s="27"/>
      <c r="AM715" s="29"/>
      <c r="AN715" s="27"/>
      <c r="AO715" s="28"/>
      <c r="AW715" s="27"/>
      <c r="AX715" s="27"/>
      <c r="BA715" s="27" t="str">
        <f t="shared" si="62"/>
        <v/>
      </c>
    </row>
    <row r="716" spans="6:53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I716" s="27" t="str">
        <f t="shared" si="60"/>
        <v/>
      </c>
      <c r="AJ716" s="27" t="str">
        <f t="shared" si="61"/>
        <v/>
      </c>
      <c r="AL716" s="27"/>
      <c r="AM716" s="29"/>
      <c r="AN716" s="27"/>
      <c r="AO716" s="28"/>
      <c r="AW716" s="27"/>
      <c r="AX716" s="27"/>
      <c r="BA716" s="27" t="str">
        <f t="shared" si="62"/>
        <v/>
      </c>
    </row>
    <row r="717" spans="6:53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I717" s="27" t="str">
        <f t="shared" si="60"/>
        <v/>
      </c>
      <c r="AJ717" s="27" t="str">
        <f t="shared" si="61"/>
        <v/>
      </c>
      <c r="AL717" s="27"/>
      <c r="AM717" s="29"/>
      <c r="AN717" s="27"/>
      <c r="AO717" s="28"/>
      <c r="AW717" s="27"/>
      <c r="AX717" s="27"/>
      <c r="BA717" s="27" t="str">
        <f t="shared" si="62"/>
        <v/>
      </c>
    </row>
    <row r="718" spans="6:53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I718" s="27" t="str">
        <f t="shared" si="60"/>
        <v/>
      </c>
      <c r="AJ718" s="27" t="str">
        <f t="shared" si="61"/>
        <v/>
      </c>
      <c r="AL718" s="27"/>
      <c r="AM718" s="29"/>
      <c r="AN718" s="27"/>
      <c r="AO718" s="28"/>
      <c r="AW718" s="27"/>
      <c r="AX718" s="27"/>
      <c r="BA718" s="27" t="str">
        <f t="shared" si="62"/>
        <v/>
      </c>
    </row>
    <row r="719" spans="6:53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I719" s="27" t="str">
        <f t="shared" si="60"/>
        <v/>
      </c>
      <c r="AJ719" s="27" t="str">
        <f t="shared" si="61"/>
        <v/>
      </c>
      <c r="AL719" s="27"/>
      <c r="AM719" s="29"/>
      <c r="AN719" s="27"/>
      <c r="AO719" s="28"/>
      <c r="AW719" s="27"/>
      <c r="AX719" s="27"/>
      <c r="BA719" s="27" t="str">
        <f t="shared" si="62"/>
        <v/>
      </c>
    </row>
    <row r="720" spans="6:53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I720" s="27" t="str">
        <f t="shared" ref="AI720:AI748" si="63">IF(ISBLANK(AH720),  "", _xlfn.CONCAT("haas/entity/sensor/", LOWER(C720), "/", E720, "/config"))</f>
        <v/>
      </c>
      <c r="AJ720" s="27" t="str">
        <f t="shared" si="61"/>
        <v/>
      </c>
      <c r="AL720" s="27"/>
      <c r="AM720" s="29"/>
      <c r="AN720" s="27"/>
      <c r="AO720" s="28"/>
      <c r="AW720" s="27"/>
      <c r="AX720" s="27"/>
      <c r="BA720" s="27" t="str">
        <f t="shared" si="62"/>
        <v/>
      </c>
    </row>
    <row r="721" spans="6:53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I721" s="27" t="str">
        <f t="shared" si="63"/>
        <v/>
      </c>
      <c r="AJ721" s="27" t="str">
        <f t="shared" si="61"/>
        <v/>
      </c>
      <c r="AL721" s="27"/>
      <c r="AM721" s="29"/>
      <c r="AN721" s="27"/>
      <c r="AO721" s="28"/>
      <c r="AW721" s="27"/>
      <c r="AX721" s="27"/>
      <c r="BA721" s="27" t="str">
        <f t="shared" si="62"/>
        <v/>
      </c>
    </row>
    <row r="722" spans="6:53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I722" s="27" t="str">
        <f t="shared" si="63"/>
        <v/>
      </c>
      <c r="AJ722" s="27" t="str">
        <f t="shared" si="61"/>
        <v/>
      </c>
      <c r="AL722" s="27"/>
      <c r="AM722" s="29"/>
      <c r="AN722" s="27"/>
      <c r="AO722" s="28"/>
      <c r="AW722" s="27"/>
      <c r="AX722" s="27"/>
      <c r="BA722" s="27" t="str">
        <f t="shared" si="62"/>
        <v/>
      </c>
    </row>
    <row r="723" spans="6:53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I723" s="27" t="str">
        <f t="shared" si="63"/>
        <v/>
      </c>
      <c r="AJ723" s="27" t="str">
        <f t="shared" si="61"/>
        <v/>
      </c>
      <c r="AL723" s="27"/>
      <c r="AM723" s="29"/>
      <c r="AN723" s="27"/>
      <c r="AO723" s="28"/>
      <c r="AW723" s="27"/>
      <c r="AX723" s="27"/>
      <c r="BA723" s="27" t="str">
        <f t="shared" si="62"/>
        <v/>
      </c>
    </row>
    <row r="724" spans="6:53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I724" s="27" t="str">
        <f t="shared" si="63"/>
        <v/>
      </c>
      <c r="AJ724" s="27" t="str">
        <f t="shared" si="61"/>
        <v/>
      </c>
      <c r="AL724" s="27"/>
      <c r="AM724" s="29"/>
      <c r="AN724" s="27"/>
      <c r="AO724" s="28"/>
      <c r="AW724" s="27"/>
      <c r="AX724" s="27"/>
      <c r="BA724" s="27" t="str">
        <f t="shared" si="62"/>
        <v/>
      </c>
    </row>
    <row r="725" spans="6:53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I725" s="27" t="str">
        <f t="shared" si="63"/>
        <v/>
      </c>
      <c r="AJ725" s="27" t="str">
        <f t="shared" si="61"/>
        <v/>
      </c>
      <c r="AL725" s="27"/>
      <c r="AM725" s="29"/>
      <c r="AN725" s="27"/>
      <c r="AO725" s="28"/>
      <c r="AW725" s="27"/>
      <c r="AX725" s="27"/>
      <c r="BA725" s="27" t="str">
        <f t="shared" si="62"/>
        <v/>
      </c>
    </row>
    <row r="726" spans="6:53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I726" s="27" t="str">
        <f t="shared" si="63"/>
        <v/>
      </c>
      <c r="AJ726" s="27" t="str">
        <f t="shared" si="61"/>
        <v/>
      </c>
      <c r="AL726" s="27"/>
      <c r="AM726" s="29"/>
      <c r="AN726" s="27"/>
      <c r="AO726" s="28"/>
      <c r="AW726" s="27"/>
      <c r="AX726" s="27"/>
      <c r="BA726" s="27" t="str">
        <f t="shared" si="62"/>
        <v/>
      </c>
    </row>
    <row r="727" spans="6:53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I727" s="27" t="str">
        <f t="shared" si="63"/>
        <v/>
      </c>
      <c r="AJ727" s="27" t="str">
        <f t="shared" si="61"/>
        <v/>
      </c>
      <c r="AL727" s="27"/>
      <c r="AM727" s="29"/>
      <c r="AN727" s="27"/>
      <c r="AO727" s="28"/>
      <c r="AW727" s="27"/>
      <c r="AX727" s="27"/>
      <c r="BA727" s="27" t="str">
        <f t="shared" si="62"/>
        <v/>
      </c>
    </row>
    <row r="728" spans="6:53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I728" s="27" t="str">
        <f t="shared" si="63"/>
        <v/>
      </c>
      <c r="AJ728" s="27" t="str">
        <f t="shared" si="61"/>
        <v/>
      </c>
      <c r="AL728" s="27"/>
      <c r="AM728" s="29"/>
      <c r="AN728" s="27"/>
      <c r="AO728" s="28"/>
      <c r="AW728" s="27"/>
      <c r="AX728" s="27"/>
      <c r="BA728" s="27" t="str">
        <f t="shared" si="62"/>
        <v/>
      </c>
    </row>
    <row r="729" spans="6:53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I729" s="27" t="str">
        <f t="shared" si="63"/>
        <v/>
      </c>
      <c r="AJ729" s="27" t="str">
        <f t="shared" si="61"/>
        <v/>
      </c>
      <c r="AL729" s="27"/>
      <c r="AM729" s="29"/>
      <c r="AN729" s="27"/>
      <c r="AO729" s="28"/>
      <c r="AW729" s="27"/>
      <c r="AX729" s="27"/>
      <c r="BA729" s="27" t="str">
        <f t="shared" si="62"/>
        <v/>
      </c>
    </row>
    <row r="730" spans="6:53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I730" s="27" t="str">
        <f t="shared" si="63"/>
        <v/>
      </c>
      <c r="AJ730" s="27" t="str">
        <f t="shared" si="61"/>
        <v/>
      </c>
      <c r="AL730" s="27"/>
      <c r="AM730" s="29"/>
      <c r="AN730" s="27"/>
      <c r="AO730" s="28"/>
      <c r="AW730" s="27"/>
      <c r="AX730" s="27"/>
      <c r="BA730" s="27" t="str">
        <f t="shared" si="62"/>
        <v/>
      </c>
    </row>
    <row r="731" spans="6:53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I731" s="27" t="str">
        <f t="shared" si="63"/>
        <v/>
      </c>
      <c r="AJ731" s="27" t="str">
        <f t="shared" si="61"/>
        <v/>
      </c>
      <c r="AL731" s="27"/>
      <c r="AM731" s="29"/>
      <c r="AN731" s="27"/>
      <c r="AO731" s="28"/>
      <c r="AW731" s="27"/>
      <c r="AX731" s="27"/>
      <c r="BA731" s="27" t="str">
        <f t="shared" si="62"/>
        <v/>
      </c>
    </row>
    <row r="732" spans="6:53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I732" s="27" t="str">
        <f t="shared" si="63"/>
        <v/>
      </c>
      <c r="AJ732" s="27" t="str">
        <f t="shared" si="61"/>
        <v/>
      </c>
      <c r="AL732" s="27"/>
      <c r="AM732" s="29"/>
      <c r="AN732" s="27"/>
      <c r="AO732" s="28"/>
      <c r="AW732" s="27"/>
      <c r="AX732" s="27"/>
      <c r="BA732" s="27" t="str">
        <f t="shared" si="62"/>
        <v/>
      </c>
    </row>
    <row r="733" spans="6:53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I733" s="27" t="str">
        <f t="shared" si="63"/>
        <v/>
      </c>
      <c r="AJ733" s="27" t="str">
        <f t="shared" si="61"/>
        <v/>
      </c>
      <c r="AL733" s="27"/>
      <c r="AM733" s="29"/>
      <c r="AN733" s="27"/>
      <c r="AO733" s="28"/>
      <c r="AW733" s="27"/>
      <c r="AX733" s="27"/>
      <c r="BA733" s="27" t="str">
        <f t="shared" si="62"/>
        <v/>
      </c>
    </row>
    <row r="734" spans="6:53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I734" s="27" t="str">
        <f t="shared" si="63"/>
        <v/>
      </c>
      <c r="AJ734" s="27" t="str">
        <f t="shared" si="61"/>
        <v/>
      </c>
      <c r="AL734" s="27"/>
      <c r="AM734" s="29"/>
      <c r="AN734" s="27"/>
      <c r="AO734" s="28"/>
      <c r="AW734" s="27"/>
      <c r="AX734" s="27"/>
      <c r="BA734" s="27" t="str">
        <f t="shared" si="62"/>
        <v/>
      </c>
    </row>
    <row r="735" spans="6:53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I735" s="27" t="str">
        <f t="shared" si="63"/>
        <v/>
      </c>
      <c r="AJ735" s="27" t="str">
        <f t="shared" si="61"/>
        <v/>
      </c>
      <c r="AL735" s="27"/>
      <c r="AM735" s="29"/>
      <c r="AN735" s="27"/>
      <c r="AO735" s="28"/>
      <c r="AW735" s="27"/>
      <c r="AX735" s="27"/>
      <c r="BA735" s="27" t="str">
        <f t="shared" si="62"/>
        <v/>
      </c>
    </row>
    <row r="736" spans="6:53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I736" s="27" t="str">
        <f t="shared" si="63"/>
        <v/>
      </c>
      <c r="AJ736" s="27" t="str">
        <f t="shared" si="61"/>
        <v/>
      </c>
      <c r="AL736" s="27"/>
      <c r="AM736" s="29"/>
      <c r="AN736" s="27"/>
      <c r="AO736" s="28"/>
      <c r="AW736" s="27"/>
      <c r="AX736" s="27"/>
      <c r="BA736" s="27" t="str">
        <f t="shared" si="62"/>
        <v/>
      </c>
    </row>
    <row r="737" spans="6:53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I737" s="27" t="str">
        <f t="shared" si="63"/>
        <v/>
      </c>
      <c r="AJ737" s="27" t="str">
        <f t="shared" si="61"/>
        <v/>
      </c>
      <c r="AL737" s="27"/>
      <c r="AM737" s="29"/>
      <c r="AN737" s="27"/>
      <c r="AO737" s="28"/>
      <c r="AW737" s="27"/>
      <c r="AX737" s="27"/>
      <c r="BA737" s="27" t="str">
        <f t="shared" si="62"/>
        <v/>
      </c>
    </row>
    <row r="738" spans="6:53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I738" s="27" t="str">
        <f t="shared" si="63"/>
        <v/>
      </c>
      <c r="AJ738" s="27" t="str">
        <f t="shared" si="61"/>
        <v/>
      </c>
      <c r="AL738" s="27"/>
      <c r="AM738" s="29"/>
      <c r="AN738" s="27"/>
      <c r="AO738" s="28"/>
      <c r="AW738" s="27"/>
      <c r="AX738" s="27"/>
      <c r="BA738" s="27" t="str">
        <f t="shared" si="62"/>
        <v/>
      </c>
    </row>
    <row r="739" spans="6:53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I739" s="27" t="str">
        <f t="shared" si="63"/>
        <v/>
      </c>
      <c r="AJ739" s="27" t="str">
        <f t="shared" si="61"/>
        <v/>
      </c>
      <c r="AL739" s="27"/>
      <c r="AM739" s="29"/>
      <c r="AN739" s="27"/>
      <c r="AO739" s="28"/>
      <c r="AW739" s="27"/>
      <c r="AX739" s="27"/>
      <c r="BA739" s="27" t="str">
        <f t="shared" si="62"/>
        <v/>
      </c>
    </row>
    <row r="740" spans="6:53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I740" s="27" t="str">
        <f t="shared" si="63"/>
        <v/>
      </c>
      <c r="AJ740" s="27" t="str">
        <f t="shared" si="61"/>
        <v/>
      </c>
      <c r="AL740" s="27"/>
      <c r="AM740" s="29"/>
      <c r="AN740" s="27"/>
      <c r="AO740" s="28"/>
      <c r="AW740" s="27"/>
      <c r="AX740" s="27"/>
      <c r="BA740" s="27" t="str">
        <f t="shared" si="62"/>
        <v/>
      </c>
    </row>
    <row r="741" spans="6:53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I741" s="27" t="str">
        <f t="shared" si="63"/>
        <v/>
      </c>
      <c r="AJ741" s="27" t="str">
        <f t="shared" si="61"/>
        <v/>
      </c>
      <c r="AL741" s="27"/>
      <c r="AM741" s="29"/>
      <c r="AN741" s="27"/>
      <c r="AO741" s="28"/>
      <c r="AW741" s="27"/>
      <c r="AX741" s="27"/>
      <c r="BA741" s="27" t="str">
        <f t="shared" si="62"/>
        <v/>
      </c>
    </row>
    <row r="742" spans="6:53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I742" s="27" t="str">
        <f t="shared" si="63"/>
        <v/>
      </c>
      <c r="AJ742" s="27" t="str">
        <f t="shared" si="61"/>
        <v/>
      </c>
      <c r="AL742" s="27"/>
      <c r="AM742" s="29"/>
      <c r="AN742" s="27"/>
      <c r="AO742" s="28"/>
      <c r="AW742" s="27"/>
      <c r="AX742" s="27"/>
      <c r="BA742" s="27" t="str">
        <f t="shared" si="62"/>
        <v/>
      </c>
    </row>
    <row r="743" spans="6:53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I743" s="27" t="str">
        <f t="shared" si="63"/>
        <v/>
      </c>
      <c r="AJ743" s="27" t="str">
        <f t="shared" si="61"/>
        <v/>
      </c>
      <c r="AL743" s="27"/>
      <c r="AM743" s="29"/>
      <c r="AN743" s="27"/>
      <c r="AO743" s="28"/>
      <c r="AW743" s="27"/>
      <c r="AX743" s="27"/>
      <c r="BA743" s="27" t="str">
        <f t="shared" si="62"/>
        <v/>
      </c>
    </row>
    <row r="744" spans="6:53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I744" s="27" t="str">
        <f t="shared" si="63"/>
        <v/>
      </c>
      <c r="AJ744" s="27" t="str">
        <f t="shared" si="61"/>
        <v/>
      </c>
      <c r="AL744" s="27"/>
      <c r="AM744" s="29"/>
      <c r="AN744" s="27"/>
      <c r="AO744" s="28"/>
      <c r="AW744" s="27"/>
      <c r="AX744" s="27"/>
      <c r="BA744" s="27" t="str">
        <f t="shared" si="62"/>
        <v/>
      </c>
    </row>
    <row r="745" spans="6:53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I745" s="27" t="str">
        <f t="shared" si="63"/>
        <v/>
      </c>
      <c r="AJ745" s="27" t="str">
        <f t="shared" si="61"/>
        <v/>
      </c>
      <c r="AL745" s="27"/>
      <c r="AM745" s="29"/>
      <c r="AN745" s="27"/>
      <c r="AO745" s="28"/>
      <c r="AW745" s="27"/>
      <c r="AX745" s="27"/>
      <c r="BA745" s="27" t="str">
        <f t="shared" si="62"/>
        <v/>
      </c>
    </row>
    <row r="746" spans="6:53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I746" s="27" t="str">
        <f t="shared" si="63"/>
        <v/>
      </c>
      <c r="AJ746" s="27" t="str">
        <f t="shared" si="61"/>
        <v/>
      </c>
      <c r="AL746" s="27"/>
      <c r="AM746" s="29"/>
      <c r="AN746" s="27"/>
      <c r="AO746" s="28"/>
      <c r="AW746" s="27"/>
      <c r="AX746" s="27"/>
      <c r="BA746" s="27" t="str">
        <f t="shared" si="62"/>
        <v/>
      </c>
    </row>
    <row r="747" spans="6:53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I747" s="27" t="str">
        <f t="shared" si="63"/>
        <v/>
      </c>
      <c r="AJ747" s="27" t="str">
        <f t="shared" si="61"/>
        <v/>
      </c>
      <c r="AL747" s="27"/>
      <c r="AM747" s="29"/>
      <c r="AN747" s="27"/>
      <c r="AO747" s="28"/>
      <c r="AW747" s="27"/>
      <c r="AX747" s="27"/>
      <c r="BA747" s="27" t="str">
        <f t="shared" si="62"/>
        <v/>
      </c>
    </row>
    <row r="748" spans="6:53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I748" s="27" t="str">
        <f t="shared" si="63"/>
        <v/>
      </c>
      <c r="AJ748" s="27" t="str">
        <f t="shared" si="61"/>
        <v/>
      </c>
      <c r="AL748" s="27"/>
      <c r="AM748" s="29"/>
      <c r="AN748" s="27"/>
      <c r="AO748" s="28"/>
      <c r="AW748" s="27"/>
      <c r="AX748" s="27"/>
      <c r="BA748" s="27" t="str">
        <f t="shared" si="62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K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2023-07-11T07:57:52Z</dcterms:modified>
</cp:coreProperties>
</file>