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4EB37648-0BF2-D64A-8B32-6E5F68504885}" xr6:coauthVersionLast="47" xr6:coauthVersionMax="47" xr10:uidLastSave="{00000000-0000-0000-0000-000000000000}"/>
  <bookViews>
    <workbookView xWindow="0" yWindow="88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272" i="1" l="1"/>
  <c r="AK271" i="1"/>
  <c r="AK270" i="1"/>
  <c r="AK269" i="1"/>
  <c r="AK268" i="1"/>
  <c r="AK28" i="1"/>
  <c r="AK26" i="1"/>
  <c r="AR28" i="1"/>
  <c r="AR27" i="1"/>
  <c r="AR26" i="1"/>
  <c r="AK27" i="1"/>
  <c r="AR269" i="1"/>
  <c r="AJ342" i="1"/>
  <c r="AJ339" i="1"/>
  <c r="AJ338" i="1"/>
  <c r="AJ337" i="1"/>
  <c r="AJ333" i="1"/>
  <c r="AJ332" i="1"/>
  <c r="AJ331" i="1"/>
  <c r="AJ289" i="1"/>
  <c r="AJ280" i="1"/>
  <c r="AJ272" i="1"/>
  <c r="AJ271" i="1"/>
  <c r="AJ270" i="1"/>
  <c r="AJ269" i="1"/>
  <c r="AJ268" i="1"/>
  <c r="AJ216" i="1"/>
  <c r="AJ215" i="1"/>
  <c r="AJ214" i="1"/>
  <c r="AJ212" i="1"/>
  <c r="AJ211" i="1"/>
  <c r="AJ210" i="1"/>
  <c r="AJ192" i="1"/>
  <c r="AJ191" i="1"/>
  <c r="AJ187" i="1"/>
  <c r="AJ186" i="1"/>
  <c r="AJ185" i="1"/>
  <c r="AJ162" i="1"/>
  <c r="AJ109" i="1"/>
  <c r="AJ108" i="1"/>
  <c r="AJ107" i="1"/>
  <c r="AJ91" i="1"/>
  <c r="AJ90" i="1"/>
  <c r="AJ89" i="1"/>
  <c r="AJ87" i="1"/>
  <c r="AJ85" i="1"/>
  <c r="AJ84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52" i="1"/>
  <c r="AJ41" i="1"/>
  <c r="AJ36" i="1"/>
  <c r="AJ35" i="1"/>
  <c r="AJ34" i="1"/>
  <c r="AJ33" i="1"/>
  <c r="AJ32" i="1"/>
  <c r="AJ31" i="1"/>
  <c r="AJ30" i="1"/>
  <c r="AJ28" i="1"/>
  <c r="AJ27" i="1"/>
  <c r="AJ26" i="1"/>
  <c r="AJ5" i="1"/>
  <c r="BJ28" i="1"/>
  <c r="AY28" i="1"/>
  <c r="AW28" i="1" s="1"/>
  <c r="AV28" i="1" s="1"/>
  <c r="F28" i="1"/>
  <c r="BJ27" i="1"/>
  <c r="AY27" i="1"/>
  <c r="F27" i="1"/>
  <c r="AY26" i="1"/>
  <c r="AW26" i="1" s="1"/>
  <c r="AK342" i="1"/>
  <c r="AK337" i="1"/>
  <c r="AK331" i="1"/>
  <c r="AK214" i="1"/>
  <c r="AK210" i="1"/>
  <c r="AK191" i="1"/>
  <c r="AK185" i="1"/>
  <c r="AK162" i="1"/>
  <c r="AK107" i="1"/>
  <c r="AK339" i="1"/>
  <c r="AK338" i="1"/>
  <c r="AK333" i="1"/>
  <c r="AK332" i="1"/>
  <c r="AK216" i="1"/>
  <c r="AK215" i="1"/>
  <c r="AK212" i="1"/>
  <c r="AK211" i="1"/>
  <c r="AK192" i="1"/>
  <c r="AK187" i="1"/>
  <c r="AK186" i="1"/>
  <c r="AK109" i="1"/>
  <c r="AK108" i="1"/>
  <c r="AM107" i="1"/>
  <c r="AK289" i="1"/>
  <c r="AK280" i="1"/>
  <c r="AK91" i="1"/>
  <c r="AK90" i="1"/>
  <c r="AK89" i="1"/>
  <c r="AK87" i="1"/>
  <c r="AK85" i="1"/>
  <c r="AK84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52" i="1"/>
  <c r="AK41" i="1"/>
  <c r="AK36" i="1"/>
  <c r="AK35" i="1"/>
  <c r="AK34" i="1"/>
  <c r="AK33" i="1"/>
  <c r="AK32" i="1"/>
  <c r="AK31" i="1"/>
  <c r="AK30" i="1"/>
  <c r="AK5" i="1"/>
  <c r="F26" i="1"/>
  <c r="BJ26" i="1"/>
  <c r="AM342" i="1"/>
  <c r="AM339" i="1"/>
  <c r="AM338" i="1"/>
  <c r="AM337" i="1"/>
  <c r="AM333" i="1"/>
  <c r="AM332" i="1"/>
  <c r="AM331" i="1"/>
  <c r="AM216" i="1"/>
  <c r="AM215" i="1"/>
  <c r="AM214" i="1"/>
  <c r="AM212" i="1"/>
  <c r="AM211" i="1"/>
  <c r="AM210" i="1"/>
  <c r="AM192" i="1"/>
  <c r="AM191" i="1"/>
  <c r="AM187" i="1"/>
  <c r="AM186" i="1"/>
  <c r="AM185" i="1"/>
  <c r="AM162" i="1"/>
  <c r="AM109" i="1"/>
  <c r="AM108" i="1"/>
  <c r="AW416" i="1"/>
  <c r="AV416" i="1"/>
  <c r="AW415" i="1"/>
  <c r="AV415" i="1"/>
  <c r="AW414" i="1"/>
  <c r="AV414" i="1"/>
  <c r="AW413" i="1"/>
  <c r="AV413" i="1"/>
  <c r="AW412" i="1"/>
  <c r="AV412" i="1"/>
  <c r="AW411" i="1"/>
  <c r="AV411" i="1"/>
  <c r="AW410" i="1"/>
  <c r="AV410" i="1"/>
  <c r="AW408" i="1"/>
  <c r="AV408" i="1"/>
  <c r="AW407" i="1"/>
  <c r="AV407" i="1"/>
  <c r="AW405" i="1"/>
  <c r="AV405" i="1"/>
  <c r="AW404" i="1"/>
  <c r="AV404" i="1"/>
  <c r="AW403" i="1"/>
  <c r="AV403" i="1"/>
  <c r="AW400" i="1"/>
  <c r="AV400" i="1"/>
  <c r="AW399" i="1"/>
  <c r="AV399" i="1"/>
  <c r="AW398" i="1"/>
  <c r="AV398" i="1"/>
  <c r="AW395" i="1"/>
  <c r="AV395" i="1"/>
  <c r="AW394" i="1"/>
  <c r="AV394" i="1"/>
  <c r="AW386" i="1"/>
  <c r="AV386" i="1"/>
  <c r="AW381" i="1"/>
  <c r="AV381" i="1"/>
  <c r="AW373" i="1"/>
  <c r="AV373" i="1"/>
  <c r="AW372" i="1"/>
  <c r="AV372" i="1"/>
  <c r="AW371" i="1"/>
  <c r="AV371" i="1"/>
  <c r="AW370" i="1"/>
  <c r="AV370" i="1"/>
  <c r="AW369" i="1"/>
  <c r="AV369" i="1"/>
  <c r="AW368" i="1"/>
  <c r="AV368" i="1"/>
  <c r="AW367" i="1"/>
  <c r="AV367" i="1"/>
  <c r="AW366" i="1"/>
  <c r="AV366" i="1"/>
  <c r="AW365" i="1"/>
  <c r="AV365" i="1"/>
  <c r="AW364" i="1"/>
  <c r="AV364" i="1"/>
  <c r="AW363" i="1"/>
  <c r="AV363" i="1"/>
  <c r="AW362" i="1"/>
  <c r="AV362" i="1"/>
  <c r="AW361" i="1"/>
  <c r="AV361" i="1"/>
  <c r="AW360" i="1"/>
  <c r="AV360" i="1"/>
  <c r="AW359" i="1"/>
  <c r="AV359" i="1"/>
  <c r="AW358" i="1"/>
  <c r="AV358" i="1"/>
  <c r="AW357" i="1"/>
  <c r="AV357" i="1"/>
  <c r="AW356" i="1"/>
  <c r="AV356" i="1"/>
  <c r="AW355" i="1"/>
  <c r="AV355" i="1"/>
  <c r="AW354" i="1"/>
  <c r="AV354" i="1"/>
  <c r="AW353" i="1"/>
  <c r="AV353" i="1"/>
  <c r="AW352" i="1"/>
  <c r="AV352" i="1"/>
  <c r="AW351" i="1"/>
  <c r="AV351" i="1"/>
  <c r="AW350" i="1"/>
  <c r="AV350" i="1"/>
  <c r="AW349" i="1"/>
  <c r="AV349" i="1"/>
  <c r="AW297" i="1"/>
  <c r="AV297" i="1"/>
  <c r="AW296" i="1"/>
  <c r="AV296" i="1"/>
  <c r="AW295" i="1"/>
  <c r="AV295" i="1"/>
  <c r="AW294" i="1"/>
  <c r="AV294" i="1"/>
  <c r="AW288" i="1"/>
  <c r="AV288" i="1"/>
  <c r="AW287" i="1"/>
  <c r="AV287" i="1"/>
  <c r="AW286" i="1"/>
  <c r="AV286" i="1"/>
  <c r="AW285" i="1"/>
  <c r="AV285" i="1"/>
  <c r="AW284" i="1"/>
  <c r="AV284" i="1"/>
  <c r="AW283" i="1"/>
  <c r="AV283" i="1"/>
  <c r="AW282" i="1"/>
  <c r="AV282" i="1"/>
  <c r="AW281" i="1"/>
  <c r="AV281" i="1"/>
  <c r="AW279" i="1"/>
  <c r="AV279" i="1"/>
  <c r="AW278" i="1"/>
  <c r="AV278" i="1"/>
  <c r="AW277" i="1"/>
  <c r="AV277" i="1"/>
  <c r="AW276" i="1"/>
  <c r="AV276" i="1"/>
  <c r="AW275" i="1"/>
  <c r="AV275" i="1"/>
  <c r="AW274" i="1"/>
  <c r="AV274" i="1"/>
  <c r="AW273" i="1"/>
  <c r="AV273" i="1"/>
  <c r="AW266" i="1"/>
  <c r="AV266" i="1"/>
  <c r="AW265" i="1"/>
  <c r="AV265" i="1"/>
  <c r="AW264" i="1"/>
  <c r="AV264" i="1"/>
  <c r="AW263" i="1"/>
  <c r="AV263" i="1"/>
  <c r="AW262" i="1"/>
  <c r="AV262" i="1"/>
  <c r="AW261" i="1"/>
  <c r="AV261" i="1"/>
  <c r="AW260" i="1"/>
  <c r="AV260" i="1"/>
  <c r="AW259" i="1"/>
  <c r="AV259" i="1"/>
  <c r="AW258" i="1"/>
  <c r="AV258" i="1"/>
  <c r="AW257" i="1"/>
  <c r="AV257" i="1"/>
  <c r="AW256" i="1"/>
  <c r="AV256" i="1"/>
  <c r="AW255" i="1"/>
  <c r="AV255" i="1"/>
  <c r="AW254" i="1"/>
  <c r="AV254" i="1"/>
  <c r="AW253" i="1"/>
  <c r="AV253" i="1"/>
  <c r="AW252" i="1"/>
  <c r="AV252" i="1"/>
  <c r="AW251" i="1"/>
  <c r="AV251" i="1"/>
  <c r="AW250" i="1"/>
  <c r="AV250" i="1"/>
  <c r="AW249" i="1"/>
  <c r="AV249" i="1"/>
  <c r="AW248" i="1"/>
  <c r="AV248" i="1"/>
  <c r="AW247" i="1"/>
  <c r="AV247" i="1"/>
  <c r="AW246" i="1"/>
  <c r="AV246" i="1"/>
  <c r="AW245" i="1"/>
  <c r="AV245" i="1"/>
  <c r="AW244" i="1"/>
  <c r="AV244" i="1"/>
  <c r="AW243" i="1"/>
  <c r="AV243" i="1"/>
  <c r="AW242" i="1"/>
  <c r="AV242" i="1"/>
  <c r="AW241" i="1"/>
  <c r="AV241" i="1"/>
  <c r="AW240" i="1"/>
  <c r="AV240" i="1"/>
  <c r="AW239" i="1"/>
  <c r="AV239" i="1"/>
  <c r="AW238" i="1"/>
  <c r="AV238" i="1"/>
  <c r="AW237" i="1"/>
  <c r="AV237" i="1"/>
  <c r="AW236" i="1"/>
  <c r="AV236" i="1"/>
  <c r="AW235" i="1"/>
  <c r="AV235" i="1"/>
  <c r="AW234" i="1"/>
  <c r="AV234" i="1"/>
  <c r="AW233" i="1"/>
  <c r="AV233" i="1"/>
  <c r="AW232" i="1"/>
  <c r="AV232" i="1"/>
  <c r="AW231" i="1"/>
  <c r="AV231" i="1"/>
  <c r="AW230" i="1"/>
  <c r="AV230" i="1"/>
  <c r="AW229" i="1"/>
  <c r="AV229" i="1"/>
  <c r="AW228" i="1"/>
  <c r="AV228" i="1"/>
  <c r="AW227" i="1"/>
  <c r="AV227" i="1"/>
  <c r="AW226" i="1"/>
  <c r="AV226" i="1"/>
  <c r="AW225" i="1"/>
  <c r="AV225" i="1"/>
  <c r="AW224" i="1"/>
  <c r="AV224" i="1"/>
  <c r="AW223" i="1"/>
  <c r="AV223" i="1"/>
  <c r="AW222" i="1"/>
  <c r="AV222" i="1"/>
  <c r="AW221" i="1"/>
  <c r="AV221" i="1"/>
  <c r="AW206" i="1"/>
  <c r="AV206" i="1"/>
  <c r="AW142" i="1"/>
  <c r="AV142" i="1"/>
  <c r="AW120" i="1"/>
  <c r="AV120" i="1"/>
  <c r="AW115" i="1"/>
  <c r="AV115" i="1"/>
  <c r="AW114" i="1"/>
  <c r="AV114" i="1"/>
  <c r="AW111" i="1"/>
  <c r="AV111" i="1"/>
  <c r="AW100" i="1"/>
  <c r="AV100" i="1"/>
  <c r="AW99" i="1"/>
  <c r="AV99" i="1"/>
  <c r="AW98" i="1"/>
  <c r="AV98" i="1"/>
  <c r="AW97" i="1"/>
  <c r="AV97" i="1"/>
  <c r="AW96" i="1"/>
  <c r="AV96" i="1"/>
  <c r="AW95" i="1"/>
  <c r="AV95" i="1"/>
  <c r="AW94" i="1"/>
  <c r="AV94" i="1"/>
  <c r="AW93" i="1"/>
  <c r="AV93" i="1"/>
  <c r="AW92" i="1"/>
  <c r="AV92" i="1"/>
  <c r="AW88" i="1"/>
  <c r="AV88" i="1"/>
  <c r="AW86" i="1"/>
  <c r="AV86" i="1"/>
  <c r="AW83" i="1"/>
  <c r="AV83" i="1"/>
  <c r="AW63" i="1"/>
  <c r="AV63" i="1"/>
  <c r="AW53" i="1"/>
  <c r="AV53" i="1"/>
  <c r="AW40" i="1"/>
  <c r="AV40" i="1"/>
  <c r="AW39" i="1"/>
  <c r="AV39" i="1"/>
  <c r="AW38" i="1"/>
  <c r="AV38" i="1"/>
  <c r="AW37" i="1"/>
  <c r="AV37" i="1"/>
  <c r="AW417" i="1"/>
  <c r="AV417" i="1" s="1"/>
  <c r="AW422" i="1"/>
  <c r="AV422" i="1" s="1"/>
  <c r="AW431" i="1"/>
  <c r="AV431" i="1" s="1"/>
  <c r="AW430" i="1"/>
  <c r="AV430" i="1" s="1"/>
  <c r="AW433" i="1"/>
  <c r="AV433" i="1" s="1"/>
  <c r="AW429" i="1"/>
  <c r="AV429" i="1" s="1"/>
  <c r="AW428" i="1"/>
  <c r="AV428" i="1" s="1"/>
  <c r="AW427" i="1"/>
  <c r="AV427" i="1" s="1"/>
  <c r="AW426" i="1"/>
  <c r="AV426" i="1" s="1"/>
  <c r="AW425" i="1"/>
  <c r="AV425" i="1" s="1"/>
  <c r="AW424" i="1"/>
  <c r="AV424" i="1" s="1"/>
  <c r="AW423" i="1"/>
  <c r="AV423" i="1" s="1"/>
  <c r="AY416" i="1"/>
  <c r="AY415" i="1"/>
  <c r="AY414" i="1"/>
  <c r="AY413" i="1"/>
  <c r="AY412" i="1"/>
  <c r="AY411" i="1"/>
  <c r="AY410" i="1"/>
  <c r="AY408" i="1"/>
  <c r="AY407" i="1"/>
  <c r="AY405" i="1"/>
  <c r="AY404" i="1"/>
  <c r="AY403" i="1"/>
  <c r="AY400" i="1"/>
  <c r="AY399" i="1"/>
  <c r="AY398" i="1"/>
  <c r="AY395" i="1"/>
  <c r="AY394" i="1"/>
  <c r="AY386" i="1"/>
  <c r="AY381" i="1"/>
  <c r="AY373" i="1"/>
  <c r="AY372" i="1"/>
  <c r="AY371" i="1"/>
  <c r="AY370" i="1"/>
  <c r="AY369" i="1"/>
  <c r="AY368" i="1"/>
  <c r="AY367" i="1"/>
  <c r="AY366" i="1"/>
  <c r="AY365" i="1"/>
  <c r="AY364" i="1"/>
  <c r="AY363" i="1"/>
  <c r="AY362" i="1"/>
  <c r="AY361" i="1"/>
  <c r="AY360" i="1"/>
  <c r="AY359" i="1"/>
  <c r="AY358" i="1"/>
  <c r="AY357" i="1"/>
  <c r="AY356" i="1"/>
  <c r="AY355" i="1"/>
  <c r="AY354" i="1"/>
  <c r="AY353" i="1"/>
  <c r="AY352" i="1"/>
  <c r="AY351" i="1"/>
  <c r="AY350" i="1"/>
  <c r="AY349" i="1"/>
  <c r="AY297" i="1"/>
  <c r="AY296" i="1"/>
  <c r="AY295" i="1"/>
  <c r="AY294" i="1"/>
  <c r="AY288" i="1"/>
  <c r="AY287" i="1"/>
  <c r="AY286" i="1"/>
  <c r="AY285" i="1"/>
  <c r="AY284" i="1"/>
  <c r="AY283" i="1"/>
  <c r="AY282" i="1"/>
  <c r="AY281" i="1"/>
  <c r="AY279" i="1"/>
  <c r="AY278" i="1"/>
  <c r="AY277" i="1"/>
  <c r="AY276" i="1"/>
  <c r="AY275" i="1"/>
  <c r="AY274" i="1"/>
  <c r="AY273" i="1"/>
  <c r="AY266" i="1"/>
  <c r="AY265" i="1"/>
  <c r="AY264" i="1"/>
  <c r="AY263" i="1"/>
  <c r="AY262" i="1"/>
  <c r="AY261" i="1"/>
  <c r="AY260" i="1"/>
  <c r="AY259" i="1"/>
  <c r="AY258" i="1"/>
  <c r="AY257" i="1"/>
  <c r="AY256" i="1"/>
  <c r="AY255" i="1"/>
  <c r="AY254" i="1"/>
  <c r="AY253" i="1"/>
  <c r="AY252" i="1"/>
  <c r="AY251" i="1"/>
  <c r="AY250" i="1"/>
  <c r="AY249" i="1"/>
  <c r="AY248" i="1"/>
  <c r="AY247" i="1"/>
  <c r="AY246" i="1"/>
  <c r="AY245" i="1"/>
  <c r="AY244" i="1"/>
  <c r="AY243" i="1"/>
  <c r="AY242" i="1"/>
  <c r="AY241" i="1"/>
  <c r="AY240" i="1"/>
  <c r="AY239" i="1"/>
  <c r="AY238" i="1"/>
  <c r="AY237" i="1"/>
  <c r="AY236" i="1"/>
  <c r="AY235" i="1"/>
  <c r="AY234" i="1"/>
  <c r="AY233" i="1"/>
  <c r="AY232" i="1"/>
  <c r="AY231" i="1"/>
  <c r="AY230" i="1"/>
  <c r="AY229" i="1"/>
  <c r="AY228" i="1"/>
  <c r="AY227" i="1"/>
  <c r="AY226" i="1"/>
  <c r="AY225" i="1"/>
  <c r="AY224" i="1"/>
  <c r="AY223" i="1"/>
  <c r="AY222" i="1"/>
  <c r="AY221" i="1"/>
  <c r="AY206" i="1"/>
  <c r="AY142" i="1"/>
  <c r="AY120" i="1"/>
  <c r="AY115" i="1"/>
  <c r="AY114" i="1"/>
  <c r="AY111" i="1"/>
  <c r="AY100" i="1"/>
  <c r="AY99" i="1"/>
  <c r="AY98" i="1"/>
  <c r="AY97" i="1"/>
  <c r="AY96" i="1"/>
  <c r="AY95" i="1"/>
  <c r="AY94" i="1"/>
  <c r="AY93" i="1"/>
  <c r="AY92" i="1"/>
  <c r="AY88" i="1"/>
  <c r="AY86" i="1"/>
  <c r="AY83" i="1"/>
  <c r="AY63" i="1"/>
  <c r="AY53" i="1"/>
  <c r="AY40" i="1"/>
  <c r="AY39" i="1"/>
  <c r="AY38" i="1"/>
  <c r="AY37" i="1"/>
  <c r="AY401" i="1"/>
  <c r="AY396" i="1"/>
  <c r="AY432" i="1"/>
  <c r="AY267" i="1"/>
  <c r="AW267" i="1" s="1"/>
  <c r="AV267" i="1" s="1"/>
  <c r="AY421" i="1"/>
  <c r="AY420" i="1"/>
  <c r="AY419" i="1"/>
  <c r="AY418" i="1"/>
  <c r="AY417" i="1"/>
  <c r="AY409" i="1"/>
  <c r="AY406" i="1"/>
  <c r="AY341" i="1"/>
  <c r="AW341" i="1" s="1"/>
  <c r="AV341" i="1" s="1"/>
  <c r="AY340" i="1"/>
  <c r="AW340" i="1" s="1"/>
  <c r="AV340" i="1" s="1"/>
  <c r="AY335" i="1"/>
  <c r="AW335" i="1" s="1"/>
  <c r="AV335" i="1" s="1"/>
  <c r="AY334" i="1"/>
  <c r="AW334" i="1" s="1"/>
  <c r="AV334" i="1" s="1"/>
  <c r="AY329" i="1"/>
  <c r="AW329" i="1" s="1"/>
  <c r="AV329" i="1" s="1"/>
  <c r="AY328" i="1"/>
  <c r="AW328" i="1" s="1"/>
  <c r="AV328" i="1" s="1"/>
  <c r="AY327" i="1"/>
  <c r="AW327" i="1" s="1"/>
  <c r="AV327" i="1" s="1"/>
  <c r="AY326" i="1"/>
  <c r="AW326" i="1" s="1"/>
  <c r="AV326" i="1" s="1"/>
  <c r="AY325" i="1"/>
  <c r="AW325" i="1" s="1"/>
  <c r="AV325" i="1" s="1"/>
  <c r="AY324" i="1"/>
  <c r="AW324" i="1" s="1"/>
  <c r="AV324" i="1" s="1"/>
  <c r="AY323" i="1"/>
  <c r="AW323" i="1" s="1"/>
  <c r="AV323" i="1" s="1"/>
  <c r="AY322" i="1"/>
  <c r="AW322" i="1" s="1"/>
  <c r="AV322" i="1" s="1"/>
  <c r="AY321" i="1"/>
  <c r="AW321" i="1" s="1"/>
  <c r="AV321" i="1" s="1"/>
  <c r="AY320" i="1"/>
  <c r="AW320" i="1" s="1"/>
  <c r="AV320" i="1" s="1"/>
  <c r="AY319" i="1"/>
  <c r="AW319" i="1" s="1"/>
  <c r="AV319" i="1" s="1"/>
  <c r="AY318" i="1"/>
  <c r="AW318" i="1" s="1"/>
  <c r="AV318" i="1" s="1"/>
  <c r="AY317" i="1"/>
  <c r="AW317" i="1" s="1"/>
  <c r="AV317" i="1" s="1"/>
  <c r="AY316" i="1"/>
  <c r="AW316" i="1" s="1"/>
  <c r="AV316" i="1" s="1"/>
  <c r="AY315" i="1"/>
  <c r="AW315" i="1" s="1"/>
  <c r="AV315" i="1" s="1"/>
  <c r="AY314" i="1"/>
  <c r="AW314" i="1" s="1"/>
  <c r="AV314" i="1" s="1"/>
  <c r="AY313" i="1"/>
  <c r="AW313" i="1" s="1"/>
  <c r="AV313" i="1" s="1"/>
  <c r="AY312" i="1"/>
  <c r="AW312" i="1" s="1"/>
  <c r="AV312" i="1" s="1"/>
  <c r="AY311" i="1"/>
  <c r="AW311" i="1" s="1"/>
  <c r="AV311" i="1" s="1"/>
  <c r="AY310" i="1"/>
  <c r="AW310" i="1" s="1"/>
  <c r="AV310" i="1" s="1"/>
  <c r="AY309" i="1"/>
  <c r="AW309" i="1" s="1"/>
  <c r="AV309" i="1" s="1"/>
  <c r="AY308" i="1"/>
  <c r="AW308" i="1" s="1"/>
  <c r="AV308" i="1" s="1"/>
  <c r="AY307" i="1"/>
  <c r="AW307" i="1" s="1"/>
  <c r="AV307" i="1" s="1"/>
  <c r="AY306" i="1"/>
  <c r="AW306" i="1" s="1"/>
  <c r="AV306" i="1" s="1"/>
  <c r="AY305" i="1"/>
  <c r="AW305" i="1" s="1"/>
  <c r="AV305" i="1" s="1"/>
  <c r="AY304" i="1"/>
  <c r="AW304" i="1" s="1"/>
  <c r="AV304" i="1" s="1"/>
  <c r="AY303" i="1"/>
  <c r="AW303" i="1" s="1"/>
  <c r="AV303" i="1" s="1"/>
  <c r="AY302" i="1"/>
  <c r="AW302" i="1" s="1"/>
  <c r="AV302" i="1" s="1"/>
  <c r="AY301" i="1"/>
  <c r="AW301" i="1" s="1"/>
  <c r="AV301" i="1" s="1"/>
  <c r="AY300" i="1"/>
  <c r="AW300" i="1" s="1"/>
  <c r="AV300" i="1" s="1"/>
  <c r="AY299" i="1"/>
  <c r="AW299" i="1" s="1"/>
  <c r="AV299" i="1" s="1"/>
  <c r="AY298" i="1"/>
  <c r="AW298" i="1" s="1"/>
  <c r="AV298" i="1" s="1"/>
  <c r="AY208" i="1"/>
  <c r="AW208" i="1" s="1"/>
  <c r="AV208" i="1" s="1"/>
  <c r="AY207" i="1"/>
  <c r="AW207" i="1" s="1"/>
  <c r="AV207" i="1" s="1"/>
  <c r="AY189" i="1"/>
  <c r="AW189" i="1" s="1"/>
  <c r="AV189" i="1" s="1"/>
  <c r="AY188" i="1"/>
  <c r="AW188" i="1" s="1"/>
  <c r="AV188" i="1" s="1"/>
  <c r="AY183" i="1"/>
  <c r="AW183" i="1" s="1"/>
  <c r="AV183" i="1" s="1"/>
  <c r="AY182" i="1"/>
  <c r="AW182" i="1" s="1"/>
  <c r="AV182" i="1" s="1"/>
  <c r="AY161" i="1"/>
  <c r="AW161" i="1" s="1"/>
  <c r="AV161" i="1" s="1"/>
  <c r="AY160" i="1"/>
  <c r="AW160" i="1" s="1"/>
  <c r="AV160" i="1" s="1"/>
  <c r="AY105" i="1"/>
  <c r="AW105" i="1" s="1"/>
  <c r="AV105" i="1" s="1"/>
  <c r="AY104" i="1"/>
  <c r="AW104" i="1" s="1"/>
  <c r="AV104" i="1" s="1"/>
  <c r="AY392" i="1"/>
  <c r="AW392" i="1" s="1"/>
  <c r="AV392" i="1" s="1"/>
  <c r="AY391" i="1"/>
  <c r="AW391" i="1" s="1"/>
  <c r="AV391" i="1" s="1"/>
  <c r="AY390" i="1"/>
  <c r="AW390" i="1" s="1"/>
  <c r="AV390" i="1" s="1"/>
  <c r="AY389" i="1"/>
  <c r="AW389" i="1" s="1"/>
  <c r="AV389" i="1" s="1"/>
  <c r="AY388" i="1"/>
  <c r="AW388" i="1" s="1"/>
  <c r="AV388" i="1" s="1"/>
  <c r="AY387" i="1"/>
  <c r="AW387" i="1" s="1"/>
  <c r="AV387" i="1" s="1"/>
  <c r="AY402" i="1"/>
  <c r="AY397" i="1"/>
  <c r="AY342" i="1"/>
  <c r="AW342" i="1" s="1"/>
  <c r="AV342" i="1" s="1"/>
  <c r="AY339" i="1"/>
  <c r="AW339" i="1" s="1"/>
  <c r="AV339" i="1" s="1"/>
  <c r="AY338" i="1"/>
  <c r="AW338" i="1" s="1"/>
  <c r="AV338" i="1" s="1"/>
  <c r="AY337" i="1"/>
  <c r="AW337" i="1" s="1"/>
  <c r="AV337" i="1" s="1"/>
  <c r="AY336" i="1"/>
  <c r="AW336" i="1" s="1"/>
  <c r="AV336" i="1" s="1"/>
  <c r="AY333" i="1"/>
  <c r="AW333" i="1" s="1"/>
  <c r="AV333" i="1" s="1"/>
  <c r="AY332" i="1"/>
  <c r="AW332" i="1" s="1"/>
  <c r="AV332" i="1" s="1"/>
  <c r="AY331" i="1"/>
  <c r="AW331" i="1" s="1"/>
  <c r="AV331" i="1" s="1"/>
  <c r="AY330" i="1"/>
  <c r="AW330" i="1" s="1"/>
  <c r="AV330" i="1" s="1"/>
  <c r="AY216" i="1"/>
  <c r="AW216" i="1" s="1"/>
  <c r="AV216" i="1" s="1"/>
  <c r="AY215" i="1"/>
  <c r="AW215" i="1" s="1"/>
  <c r="AV215" i="1" s="1"/>
  <c r="AY214" i="1"/>
  <c r="AW214" i="1" s="1"/>
  <c r="AV214" i="1" s="1"/>
  <c r="AY213" i="1"/>
  <c r="AW213" i="1" s="1"/>
  <c r="AV213" i="1" s="1"/>
  <c r="AY212" i="1"/>
  <c r="AW212" i="1" s="1"/>
  <c r="AV212" i="1" s="1"/>
  <c r="AY211" i="1"/>
  <c r="AW211" i="1" s="1"/>
  <c r="AV211" i="1" s="1"/>
  <c r="AY210" i="1"/>
  <c r="AW210" i="1" s="1"/>
  <c r="AV210" i="1" s="1"/>
  <c r="AY209" i="1"/>
  <c r="AW209" i="1" s="1"/>
  <c r="AV209" i="1" s="1"/>
  <c r="AY192" i="1"/>
  <c r="AW192" i="1" s="1"/>
  <c r="AV192" i="1" s="1"/>
  <c r="AY191" i="1"/>
  <c r="AW191" i="1" s="1"/>
  <c r="AV191" i="1" s="1"/>
  <c r="AY190" i="1"/>
  <c r="AW190" i="1" s="1"/>
  <c r="AV190" i="1" s="1"/>
  <c r="AY187" i="1"/>
  <c r="AW187" i="1" s="1"/>
  <c r="AV187" i="1" s="1"/>
  <c r="AY186" i="1"/>
  <c r="AW186" i="1" s="1"/>
  <c r="AV186" i="1" s="1"/>
  <c r="AY185" i="1"/>
  <c r="AW185" i="1" s="1"/>
  <c r="AV185" i="1" s="1"/>
  <c r="AY184" i="1"/>
  <c r="AW184" i="1" s="1"/>
  <c r="AV184" i="1" s="1"/>
  <c r="AY162" i="1"/>
  <c r="AW162" i="1" s="1"/>
  <c r="AV162" i="1" s="1"/>
  <c r="AY109" i="1"/>
  <c r="AW109" i="1" s="1"/>
  <c r="AV109" i="1" s="1"/>
  <c r="AY108" i="1"/>
  <c r="AW108" i="1" s="1"/>
  <c r="AV108" i="1" s="1"/>
  <c r="AY107" i="1"/>
  <c r="AW107" i="1" s="1"/>
  <c r="AV107" i="1" s="1"/>
  <c r="AY106" i="1"/>
  <c r="AW106" i="1" s="1"/>
  <c r="AV106" i="1" s="1"/>
  <c r="AY113" i="1"/>
  <c r="AW113" i="1" s="1"/>
  <c r="AV113" i="1" s="1"/>
  <c r="AY112" i="1"/>
  <c r="AW112" i="1" s="1"/>
  <c r="AV112" i="1" s="1"/>
  <c r="AY110" i="1"/>
  <c r="AW110" i="1" s="1"/>
  <c r="AV110" i="1" s="1"/>
  <c r="AY103" i="1"/>
  <c r="AW103" i="1" s="1"/>
  <c r="AV103" i="1" s="1"/>
  <c r="AY102" i="1"/>
  <c r="AW102" i="1" s="1"/>
  <c r="AV102" i="1" s="1"/>
  <c r="AY101" i="1"/>
  <c r="AW101" i="1" s="1"/>
  <c r="AV101" i="1" s="1"/>
  <c r="AY345" i="1"/>
  <c r="AY344" i="1"/>
  <c r="AY343" i="1"/>
  <c r="AY205" i="1"/>
  <c r="AY204" i="1"/>
  <c r="AY203" i="1"/>
  <c r="AY202" i="1"/>
  <c r="AY201" i="1"/>
  <c r="AY200" i="1"/>
  <c r="AY199" i="1"/>
  <c r="AY198" i="1"/>
  <c r="AY197" i="1"/>
  <c r="AY196" i="1"/>
  <c r="AY195" i="1"/>
  <c r="AY194" i="1"/>
  <c r="AY193" i="1"/>
  <c r="AY181" i="1"/>
  <c r="AY180" i="1"/>
  <c r="AY175" i="1"/>
  <c r="AY174" i="1"/>
  <c r="AY170" i="1"/>
  <c r="AY169" i="1"/>
  <c r="AY168" i="1"/>
  <c r="AY167" i="1"/>
  <c r="AY166" i="1"/>
  <c r="AY165" i="1"/>
  <c r="AY164" i="1"/>
  <c r="AY163" i="1"/>
  <c r="AY159" i="1"/>
  <c r="AY158" i="1"/>
  <c r="AY157" i="1"/>
  <c r="AY156" i="1"/>
  <c r="AY155" i="1"/>
  <c r="AY154" i="1"/>
  <c r="AY153" i="1"/>
  <c r="AY148" i="1"/>
  <c r="AY147" i="1"/>
  <c r="AY146" i="1"/>
  <c r="AY145" i="1"/>
  <c r="AY144" i="1"/>
  <c r="AY143" i="1"/>
  <c r="AY141" i="1"/>
  <c r="AY140" i="1"/>
  <c r="AY139" i="1"/>
  <c r="AY138" i="1"/>
  <c r="AY137" i="1"/>
  <c r="AY136" i="1"/>
  <c r="AY135" i="1"/>
  <c r="AY134" i="1"/>
  <c r="AY133" i="1"/>
  <c r="AY132" i="1"/>
  <c r="AY131" i="1"/>
  <c r="AY127" i="1"/>
  <c r="AY126" i="1"/>
  <c r="AY125" i="1"/>
  <c r="AY124" i="1"/>
  <c r="AY123" i="1"/>
  <c r="AY122" i="1"/>
  <c r="AY121" i="1"/>
  <c r="AY119" i="1"/>
  <c r="AY118" i="1"/>
  <c r="AY117" i="1"/>
  <c r="AY116" i="1"/>
  <c r="AY422" i="1"/>
  <c r="AY293" i="1"/>
  <c r="AW293" i="1" s="1"/>
  <c r="AV293" i="1" s="1"/>
  <c r="AY292" i="1"/>
  <c r="AW292" i="1" s="1"/>
  <c r="AV292" i="1" s="1"/>
  <c r="AY291" i="1"/>
  <c r="AW291" i="1" s="1"/>
  <c r="AV291" i="1" s="1"/>
  <c r="AY290" i="1"/>
  <c r="AW290" i="1" s="1"/>
  <c r="AV290" i="1" s="1"/>
  <c r="AY69" i="1"/>
  <c r="AW69" i="1" s="1"/>
  <c r="AV69" i="1" s="1"/>
  <c r="AY68" i="1"/>
  <c r="AW68" i="1" s="1"/>
  <c r="AV68" i="1" s="1"/>
  <c r="AY67" i="1"/>
  <c r="AW67" i="1" s="1"/>
  <c r="AV67" i="1" s="1"/>
  <c r="AY66" i="1"/>
  <c r="AW66" i="1" s="1"/>
  <c r="AV66" i="1" s="1"/>
  <c r="AY65" i="1"/>
  <c r="AW65" i="1" s="1"/>
  <c r="AV65" i="1" s="1"/>
  <c r="AY64" i="1"/>
  <c r="AW64" i="1" s="1"/>
  <c r="AV64" i="1" s="1"/>
  <c r="AY62" i="1"/>
  <c r="AW62" i="1" s="1"/>
  <c r="AV62" i="1" s="1"/>
  <c r="AY61" i="1"/>
  <c r="AW61" i="1" s="1"/>
  <c r="AV61" i="1" s="1"/>
  <c r="AY60" i="1"/>
  <c r="AW60" i="1" s="1"/>
  <c r="AV60" i="1" s="1"/>
  <c r="AY59" i="1"/>
  <c r="AW59" i="1" s="1"/>
  <c r="AV59" i="1" s="1"/>
  <c r="AY58" i="1"/>
  <c r="AW58" i="1" s="1"/>
  <c r="AV58" i="1" s="1"/>
  <c r="AY57" i="1"/>
  <c r="AW57" i="1" s="1"/>
  <c r="AV57" i="1" s="1"/>
  <c r="AY56" i="1"/>
  <c r="AW56" i="1" s="1"/>
  <c r="AV56" i="1" s="1"/>
  <c r="AY55" i="1"/>
  <c r="AW55" i="1" s="1"/>
  <c r="AV55" i="1" s="1"/>
  <c r="AY54" i="1"/>
  <c r="AW54" i="1" s="1"/>
  <c r="AV54" i="1" s="1"/>
  <c r="AY51" i="1"/>
  <c r="AW51" i="1" s="1"/>
  <c r="AV51" i="1" s="1"/>
  <c r="AY50" i="1"/>
  <c r="AW50" i="1" s="1"/>
  <c r="AV50" i="1" s="1"/>
  <c r="AY49" i="1"/>
  <c r="AW49" i="1" s="1"/>
  <c r="AV49" i="1" s="1"/>
  <c r="AY48" i="1"/>
  <c r="AW48" i="1" s="1"/>
  <c r="AV48" i="1" s="1"/>
  <c r="AY47" i="1"/>
  <c r="AW47" i="1" s="1"/>
  <c r="AV47" i="1" s="1"/>
  <c r="AY46" i="1"/>
  <c r="AW46" i="1" s="1"/>
  <c r="AV46" i="1" s="1"/>
  <c r="AY45" i="1"/>
  <c r="AW45" i="1" s="1"/>
  <c r="AV45" i="1" s="1"/>
  <c r="AY44" i="1"/>
  <c r="AW44" i="1" s="1"/>
  <c r="AV44" i="1" s="1"/>
  <c r="AY43" i="1"/>
  <c r="AW43" i="1" s="1"/>
  <c r="AV43" i="1" s="1"/>
  <c r="AY42" i="1"/>
  <c r="AW42" i="1" s="1"/>
  <c r="AV42" i="1" s="1"/>
  <c r="AY25" i="1"/>
  <c r="AW25" i="1" s="1"/>
  <c r="AV25" i="1" s="1"/>
  <c r="AY24" i="1"/>
  <c r="AW24" i="1" s="1"/>
  <c r="AV24" i="1" s="1"/>
  <c r="AY23" i="1"/>
  <c r="AW23" i="1" s="1"/>
  <c r="AV23" i="1" s="1"/>
  <c r="AY22" i="1"/>
  <c r="AW22" i="1" s="1"/>
  <c r="AV22" i="1" s="1"/>
  <c r="AY21" i="1"/>
  <c r="AW21" i="1" s="1"/>
  <c r="AV21" i="1" s="1"/>
  <c r="AY20" i="1"/>
  <c r="AW20" i="1" s="1"/>
  <c r="AV20" i="1" s="1"/>
  <c r="AY19" i="1"/>
  <c r="AW19" i="1" s="1"/>
  <c r="AV19" i="1" s="1"/>
  <c r="AY18" i="1"/>
  <c r="AW18" i="1" s="1"/>
  <c r="AV18" i="1" s="1"/>
  <c r="AY17" i="1"/>
  <c r="AW17" i="1" s="1"/>
  <c r="AV17" i="1" s="1"/>
  <c r="AY16" i="1"/>
  <c r="AW16" i="1" s="1"/>
  <c r="AV16" i="1" s="1"/>
  <c r="AY15" i="1"/>
  <c r="AW15" i="1" s="1"/>
  <c r="AV15" i="1" s="1"/>
  <c r="AY14" i="1"/>
  <c r="AW14" i="1" s="1"/>
  <c r="AV14" i="1" s="1"/>
  <c r="AY13" i="1"/>
  <c r="AW13" i="1" s="1"/>
  <c r="AV13" i="1" s="1"/>
  <c r="AY12" i="1"/>
  <c r="AW12" i="1" s="1"/>
  <c r="AV12" i="1" s="1"/>
  <c r="AY11" i="1"/>
  <c r="AW11" i="1" s="1"/>
  <c r="AV11" i="1" s="1"/>
  <c r="AY10" i="1"/>
  <c r="AW10" i="1" s="1"/>
  <c r="AV10" i="1" s="1"/>
  <c r="AY9" i="1"/>
  <c r="AW9" i="1" s="1"/>
  <c r="AV9" i="1" s="1"/>
  <c r="AY8" i="1"/>
  <c r="AW8" i="1" s="1"/>
  <c r="AV8" i="1" s="1"/>
  <c r="AY7" i="1"/>
  <c r="AW7" i="1" s="1"/>
  <c r="AV7" i="1" s="1"/>
  <c r="AY6" i="1"/>
  <c r="AW6" i="1" s="1"/>
  <c r="AV6" i="1" s="1"/>
  <c r="AY382" i="1"/>
  <c r="AW382" i="1" s="1"/>
  <c r="AV382" i="1" s="1"/>
  <c r="AY272" i="1"/>
  <c r="AW272" i="1" s="1"/>
  <c r="AV272" i="1" s="1"/>
  <c r="AY271" i="1"/>
  <c r="AW271" i="1" s="1"/>
  <c r="AV271" i="1" s="1"/>
  <c r="AY270" i="1"/>
  <c r="AW270" i="1" s="1"/>
  <c r="AV270" i="1" s="1"/>
  <c r="AY269" i="1"/>
  <c r="AW269" i="1" s="1"/>
  <c r="AV269" i="1" s="1"/>
  <c r="AY268" i="1"/>
  <c r="AW268" i="1" s="1"/>
  <c r="AV268" i="1" s="1"/>
  <c r="AY348" i="1"/>
  <c r="AY347" i="1"/>
  <c r="AY346" i="1"/>
  <c r="AY220" i="1"/>
  <c r="AY219" i="1"/>
  <c r="AY218" i="1"/>
  <c r="AY217" i="1"/>
  <c r="AY179" i="1"/>
  <c r="AY178" i="1"/>
  <c r="AY177" i="1"/>
  <c r="AY176" i="1"/>
  <c r="AY173" i="1"/>
  <c r="AY172" i="1"/>
  <c r="AY171" i="1"/>
  <c r="AY152" i="1"/>
  <c r="AY151" i="1"/>
  <c r="AY150" i="1"/>
  <c r="AY149" i="1"/>
  <c r="AY130" i="1"/>
  <c r="AY129" i="1"/>
  <c r="AY128" i="1"/>
  <c r="AY385" i="1"/>
  <c r="AW385" i="1" s="1"/>
  <c r="AV385" i="1" s="1"/>
  <c r="AY384" i="1"/>
  <c r="AW384" i="1" s="1"/>
  <c r="AV384" i="1" s="1"/>
  <c r="AY380" i="1"/>
  <c r="AW380" i="1" s="1"/>
  <c r="AV380" i="1" s="1"/>
  <c r="AY379" i="1"/>
  <c r="AW379" i="1" s="1"/>
  <c r="AV379" i="1" s="1"/>
  <c r="AY378" i="1"/>
  <c r="AW378" i="1" s="1"/>
  <c r="AV378" i="1" s="1"/>
  <c r="AY377" i="1"/>
  <c r="AW377" i="1" s="1"/>
  <c r="AV377" i="1" s="1"/>
  <c r="AY376" i="1"/>
  <c r="AW376" i="1" s="1"/>
  <c r="AV376" i="1" s="1"/>
  <c r="AY375" i="1"/>
  <c r="AW375" i="1" s="1"/>
  <c r="AV375" i="1" s="1"/>
  <c r="AY374" i="1"/>
  <c r="AW374" i="1" s="1"/>
  <c r="AV374" i="1" s="1"/>
  <c r="AY289" i="1"/>
  <c r="AW289" i="1" s="1"/>
  <c r="AV289" i="1" s="1"/>
  <c r="AY280" i="1"/>
  <c r="AW280" i="1" s="1"/>
  <c r="AV280" i="1" s="1"/>
  <c r="AY91" i="1"/>
  <c r="AW91" i="1" s="1"/>
  <c r="AV91" i="1" s="1"/>
  <c r="AY90" i="1"/>
  <c r="AW90" i="1" s="1"/>
  <c r="AV90" i="1" s="1"/>
  <c r="AY89" i="1"/>
  <c r="AW89" i="1" s="1"/>
  <c r="AV89" i="1" s="1"/>
  <c r="AY87" i="1"/>
  <c r="AW87" i="1" s="1"/>
  <c r="AV87" i="1" s="1"/>
  <c r="AY85" i="1"/>
  <c r="AW85" i="1" s="1"/>
  <c r="AV85" i="1" s="1"/>
  <c r="AY84" i="1"/>
  <c r="AW84" i="1" s="1"/>
  <c r="AV84" i="1" s="1"/>
  <c r="AY82" i="1"/>
  <c r="AW82" i="1" s="1"/>
  <c r="AV82" i="1" s="1"/>
  <c r="AY81" i="1"/>
  <c r="AW81" i="1" s="1"/>
  <c r="AV81" i="1" s="1"/>
  <c r="AY80" i="1"/>
  <c r="AW80" i="1" s="1"/>
  <c r="AV80" i="1" s="1"/>
  <c r="AY79" i="1"/>
  <c r="AW79" i="1" s="1"/>
  <c r="AV79" i="1" s="1"/>
  <c r="AY78" i="1"/>
  <c r="AW78" i="1" s="1"/>
  <c r="AV78" i="1" s="1"/>
  <c r="AY77" i="1"/>
  <c r="AW77" i="1" s="1"/>
  <c r="AV77" i="1" s="1"/>
  <c r="AY76" i="1"/>
  <c r="AW76" i="1" s="1"/>
  <c r="AV76" i="1" s="1"/>
  <c r="AY75" i="1"/>
  <c r="AW75" i="1" s="1"/>
  <c r="AV75" i="1" s="1"/>
  <c r="AY74" i="1"/>
  <c r="AW74" i="1" s="1"/>
  <c r="AV74" i="1" s="1"/>
  <c r="AY73" i="1"/>
  <c r="AW73" i="1" s="1"/>
  <c r="AV73" i="1" s="1"/>
  <c r="AY72" i="1"/>
  <c r="AW72" i="1" s="1"/>
  <c r="AV72" i="1" s="1"/>
  <c r="AY71" i="1"/>
  <c r="AW71" i="1" s="1"/>
  <c r="AV71" i="1" s="1"/>
  <c r="AY70" i="1"/>
  <c r="AW70" i="1" s="1"/>
  <c r="AV70" i="1" s="1"/>
  <c r="AY52" i="1"/>
  <c r="AW52" i="1" s="1"/>
  <c r="AV52" i="1" s="1"/>
  <c r="AY41" i="1"/>
  <c r="AW41" i="1" s="1"/>
  <c r="AV41" i="1" s="1"/>
  <c r="AY36" i="1"/>
  <c r="AW36" i="1" s="1"/>
  <c r="AV36" i="1" s="1"/>
  <c r="AY35" i="1"/>
  <c r="AW35" i="1" s="1"/>
  <c r="AV35" i="1" s="1"/>
  <c r="AY34" i="1"/>
  <c r="AW34" i="1" s="1"/>
  <c r="AV34" i="1" s="1"/>
  <c r="AY33" i="1"/>
  <c r="AW33" i="1" s="1"/>
  <c r="AV33" i="1" s="1"/>
  <c r="AY32" i="1"/>
  <c r="AW32" i="1" s="1"/>
  <c r="AV32" i="1" s="1"/>
  <c r="AY31" i="1"/>
  <c r="AW31" i="1" s="1"/>
  <c r="AV31" i="1" s="1"/>
  <c r="AY30" i="1"/>
  <c r="AW30" i="1" s="1"/>
  <c r="AV30" i="1" s="1"/>
  <c r="AY29" i="1"/>
  <c r="AW29" i="1" s="1"/>
  <c r="AV29" i="1" s="1"/>
  <c r="AY5" i="1"/>
  <c r="AW5" i="1" s="1"/>
  <c r="AV5" i="1" s="1"/>
  <c r="AY4" i="1"/>
  <c r="AW4" i="1" s="1"/>
  <c r="AV4" i="1" s="1"/>
  <c r="AY431" i="1"/>
  <c r="AY430" i="1"/>
  <c r="AY433" i="1"/>
  <c r="AY429" i="1"/>
  <c r="AY428" i="1"/>
  <c r="AY427" i="1"/>
  <c r="AY426" i="1"/>
  <c r="AY425" i="1"/>
  <c r="AY424" i="1"/>
  <c r="AY423" i="1"/>
  <c r="AY393" i="1"/>
  <c r="AW393" i="1" s="1"/>
  <c r="AV393" i="1" s="1"/>
  <c r="AY383" i="1"/>
  <c r="AW383" i="1" s="1"/>
  <c r="AV383" i="1" s="1"/>
  <c r="S313" i="1"/>
  <c r="S312" i="1"/>
  <c r="S311" i="1"/>
  <c r="S310" i="1"/>
  <c r="S309" i="1"/>
  <c r="S307" i="1"/>
  <c r="S337" i="1"/>
  <c r="S336" i="1"/>
  <c r="S331" i="1"/>
  <c r="S330" i="1"/>
  <c r="S327" i="1"/>
  <c r="S326" i="1"/>
  <c r="S325" i="1"/>
  <c r="S324" i="1"/>
  <c r="S321" i="1"/>
  <c r="S320" i="1"/>
  <c r="S319" i="1"/>
  <c r="S305" i="1"/>
  <c r="S303" i="1"/>
  <c r="S341" i="1"/>
  <c r="S340" i="1"/>
  <c r="T214" i="1"/>
  <c r="T210" i="1"/>
  <c r="T337" i="1"/>
  <c r="T331" i="1"/>
  <c r="T107" i="1"/>
  <c r="S388" i="1"/>
  <c r="S389" i="1"/>
  <c r="S392" i="1"/>
  <c r="S391" i="1"/>
  <c r="S299" i="1"/>
  <c r="S298" i="1"/>
  <c r="S301" i="1"/>
  <c r="S300" i="1"/>
  <c r="S323" i="1"/>
  <c r="S322" i="1"/>
  <c r="T315" i="1"/>
  <c r="T317" i="1"/>
  <c r="T208" i="1"/>
  <c r="T299" i="1"/>
  <c r="T311" i="1"/>
  <c r="T309" i="1"/>
  <c r="T307" i="1"/>
  <c r="T313" i="1"/>
  <c r="T327" i="1"/>
  <c r="T325" i="1"/>
  <c r="T303" i="1"/>
  <c r="T319" i="1"/>
  <c r="T305" i="1"/>
  <c r="T321" i="1"/>
  <c r="T341" i="1"/>
  <c r="T301" i="1"/>
  <c r="T323" i="1"/>
  <c r="T104" i="1"/>
  <c r="T105" i="1"/>
  <c r="S376" i="1"/>
  <c r="S378" i="1"/>
  <c r="S379" i="1"/>
  <c r="S390" i="1"/>
  <c r="S377" i="1"/>
  <c r="S375" i="1"/>
  <c r="S374" i="1"/>
  <c r="S318" i="1"/>
  <c r="S219" i="1"/>
  <c r="S217" i="1"/>
  <c r="S302" i="1"/>
  <c r="S304" i="1"/>
  <c r="S306" i="1"/>
  <c r="S308" i="1"/>
  <c r="AZ421" i="1"/>
  <c r="AW421" i="1" s="1"/>
  <c r="AV421" i="1" s="1"/>
  <c r="AZ420" i="1"/>
  <c r="AW420" i="1" s="1"/>
  <c r="AV420" i="1" s="1"/>
  <c r="AZ419" i="1"/>
  <c r="AW419" i="1" s="1"/>
  <c r="AV419" i="1" s="1"/>
  <c r="AZ418" i="1"/>
  <c r="AW418" i="1" s="1"/>
  <c r="AV418" i="1" s="1"/>
  <c r="AZ409" i="1"/>
  <c r="AW409" i="1" s="1"/>
  <c r="AV409" i="1" s="1"/>
  <c r="AZ406" i="1"/>
  <c r="AW406" i="1" s="1"/>
  <c r="AV406" i="1" s="1"/>
  <c r="AX432" i="1"/>
  <c r="AW432" i="1" s="1"/>
  <c r="AV432" i="1" s="1"/>
  <c r="AX401" i="1"/>
  <c r="AW401" i="1" s="1"/>
  <c r="AV401" i="1" s="1"/>
  <c r="AX396" i="1"/>
  <c r="AW396" i="1" s="1"/>
  <c r="AX402" i="1"/>
  <c r="AW402" i="1" s="1"/>
  <c r="AV402" i="1" s="1"/>
  <c r="AX397" i="1"/>
  <c r="AW397" i="1" s="1"/>
  <c r="AV397" i="1" s="1"/>
  <c r="AX345" i="1"/>
  <c r="AW345" i="1" s="1"/>
  <c r="AV345" i="1" s="1"/>
  <c r="AX344" i="1"/>
  <c r="AW344" i="1" s="1"/>
  <c r="AV344" i="1" s="1"/>
  <c r="AX343" i="1"/>
  <c r="AW343" i="1" s="1"/>
  <c r="AV343" i="1" s="1"/>
  <c r="AX205" i="1"/>
  <c r="AW205" i="1" s="1"/>
  <c r="AX204" i="1"/>
  <c r="AW204" i="1" s="1"/>
  <c r="AV204" i="1" s="1"/>
  <c r="AX203" i="1"/>
  <c r="AW203" i="1" s="1"/>
  <c r="AV203" i="1" s="1"/>
  <c r="AX202" i="1"/>
  <c r="AW202" i="1" s="1"/>
  <c r="AV202" i="1" s="1"/>
  <c r="AX201" i="1"/>
  <c r="AW201" i="1" s="1"/>
  <c r="AV201" i="1" s="1"/>
  <c r="AX200" i="1"/>
  <c r="AW200" i="1" s="1"/>
  <c r="AV200" i="1" s="1"/>
  <c r="AX199" i="1"/>
  <c r="AW199" i="1" s="1"/>
  <c r="AX198" i="1"/>
  <c r="AW198" i="1" s="1"/>
  <c r="AV198" i="1" s="1"/>
  <c r="AX197" i="1"/>
  <c r="AW197" i="1" s="1"/>
  <c r="AV197" i="1" s="1"/>
  <c r="AX196" i="1"/>
  <c r="AW196" i="1" s="1"/>
  <c r="AV196" i="1" s="1"/>
  <c r="AX195" i="1"/>
  <c r="AW195" i="1" s="1"/>
  <c r="AV195" i="1" s="1"/>
  <c r="AX194" i="1"/>
  <c r="AW194" i="1" s="1"/>
  <c r="AV194" i="1" s="1"/>
  <c r="AX193" i="1"/>
  <c r="AW193" i="1" s="1"/>
  <c r="AX181" i="1"/>
  <c r="AW181" i="1" s="1"/>
  <c r="AV181" i="1" s="1"/>
  <c r="AX180" i="1"/>
  <c r="AW180" i="1" s="1"/>
  <c r="AV180" i="1" s="1"/>
  <c r="AX175" i="1"/>
  <c r="AW175" i="1" s="1"/>
  <c r="AV175" i="1" s="1"/>
  <c r="AX174" i="1"/>
  <c r="AW174" i="1" s="1"/>
  <c r="AV174" i="1" s="1"/>
  <c r="AX170" i="1"/>
  <c r="AW170" i="1" s="1"/>
  <c r="AV170" i="1" s="1"/>
  <c r="AX169" i="1"/>
  <c r="AX168" i="1"/>
  <c r="AW168" i="1" s="1"/>
  <c r="AV168" i="1" s="1"/>
  <c r="AX167" i="1"/>
  <c r="AW167" i="1" s="1"/>
  <c r="AV167" i="1" s="1"/>
  <c r="AX166" i="1"/>
  <c r="AW166" i="1" s="1"/>
  <c r="AV166" i="1" s="1"/>
  <c r="AX165" i="1"/>
  <c r="AW165" i="1" s="1"/>
  <c r="AV165" i="1" s="1"/>
  <c r="AX164" i="1"/>
  <c r="AW164" i="1" s="1"/>
  <c r="AV164" i="1" s="1"/>
  <c r="AX163" i="1"/>
  <c r="AW163" i="1" s="1"/>
  <c r="AV163" i="1" s="1"/>
  <c r="AX159" i="1"/>
  <c r="AW159" i="1" s="1"/>
  <c r="AV159" i="1" s="1"/>
  <c r="AX158" i="1"/>
  <c r="AW158" i="1" s="1"/>
  <c r="AV158" i="1" s="1"/>
  <c r="AX157" i="1"/>
  <c r="AW157" i="1" s="1"/>
  <c r="AV157" i="1" s="1"/>
  <c r="AX156" i="1"/>
  <c r="AW156" i="1" s="1"/>
  <c r="AV156" i="1" s="1"/>
  <c r="AX155" i="1"/>
  <c r="AW155" i="1" s="1"/>
  <c r="AV155" i="1" s="1"/>
  <c r="AX154" i="1"/>
  <c r="AW154" i="1" s="1"/>
  <c r="AX153" i="1"/>
  <c r="AW153" i="1" s="1"/>
  <c r="AV153" i="1" s="1"/>
  <c r="AX148" i="1"/>
  <c r="AW148" i="1" s="1"/>
  <c r="AV148" i="1" s="1"/>
  <c r="AX147" i="1"/>
  <c r="AW147" i="1" s="1"/>
  <c r="AV147" i="1" s="1"/>
  <c r="AX146" i="1"/>
  <c r="AW146" i="1" s="1"/>
  <c r="AV146" i="1" s="1"/>
  <c r="AX145" i="1"/>
  <c r="AW145" i="1" s="1"/>
  <c r="AV145" i="1" s="1"/>
  <c r="AX144" i="1"/>
  <c r="AW144" i="1" s="1"/>
  <c r="AX143" i="1"/>
  <c r="AW143" i="1" s="1"/>
  <c r="AV143" i="1" s="1"/>
  <c r="AX141" i="1"/>
  <c r="AW141" i="1" s="1"/>
  <c r="AV141" i="1" s="1"/>
  <c r="AX140" i="1"/>
  <c r="AW140" i="1" s="1"/>
  <c r="AV140" i="1" s="1"/>
  <c r="AX139" i="1"/>
  <c r="AW139" i="1" s="1"/>
  <c r="AV139" i="1" s="1"/>
  <c r="AX138" i="1"/>
  <c r="AW138" i="1" s="1"/>
  <c r="AV138" i="1" s="1"/>
  <c r="AX137" i="1"/>
  <c r="AW137" i="1" s="1"/>
  <c r="AX136" i="1"/>
  <c r="AW136" i="1" s="1"/>
  <c r="AV136" i="1" s="1"/>
  <c r="AX135" i="1"/>
  <c r="AW135" i="1" s="1"/>
  <c r="AV135" i="1" s="1"/>
  <c r="AX134" i="1"/>
  <c r="AW134" i="1" s="1"/>
  <c r="AV134" i="1" s="1"/>
  <c r="AX133" i="1"/>
  <c r="AW133" i="1" s="1"/>
  <c r="AV133" i="1" s="1"/>
  <c r="AX132" i="1"/>
  <c r="AW132" i="1" s="1"/>
  <c r="AV132" i="1" s="1"/>
  <c r="AX131" i="1"/>
  <c r="AW131" i="1" s="1"/>
  <c r="AX127" i="1"/>
  <c r="AW127" i="1" s="1"/>
  <c r="AV127" i="1" s="1"/>
  <c r="AX126" i="1"/>
  <c r="AW126" i="1" s="1"/>
  <c r="AV126" i="1" s="1"/>
  <c r="AX125" i="1"/>
  <c r="AW125" i="1" s="1"/>
  <c r="AV125" i="1" s="1"/>
  <c r="AX124" i="1"/>
  <c r="AW124" i="1" s="1"/>
  <c r="AV124" i="1" s="1"/>
  <c r="AX123" i="1"/>
  <c r="AW123" i="1" s="1"/>
  <c r="AV123" i="1" s="1"/>
  <c r="AX122" i="1"/>
  <c r="AW122" i="1" s="1"/>
  <c r="AX121" i="1"/>
  <c r="AW121" i="1" s="1"/>
  <c r="AV121" i="1" s="1"/>
  <c r="AX119" i="1"/>
  <c r="AW119" i="1" s="1"/>
  <c r="AV119" i="1" s="1"/>
  <c r="AX118" i="1"/>
  <c r="AW118" i="1" s="1"/>
  <c r="AV118" i="1" s="1"/>
  <c r="AX117" i="1"/>
  <c r="AW117" i="1" s="1"/>
  <c r="AV117" i="1" s="1"/>
  <c r="AX116" i="1"/>
  <c r="AW116" i="1" s="1"/>
  <c r="AV116" i="1" s="1"/>
  <c r="AX348" i="1"/>
  <c r="AW348" i="1" s="1"/>
  <c r="AV348" i="1" s="1"/>
  <c r="AX347" i="1"/>
  <c r="AW347" i="1" s="1"/>
  <c r="AV347" i="1" s="1"/>
  <c r="AX346" i="1"/>
  <c r="AW346" i="1" s="1"/>
  <c r="AV346" i="1" s="1"/>
  <c r="AX220" i="1"/>
  <c r="AW220" i="1" s="1"/>
  <c r="AV220" i="1" s="1"/>
  <c r="AX219" i="1"/>
  <c r="AW219" i="1" s="1"/>
  <c r="AV219" i="1" s="1"/>
  <c r="AX218" i="1"/>
  <c r="AW218" i="1" s="1"/>
  <c r="AV218" i="1" s="1"/>
  <c r="AX217" i="1"/>
  <c r="AW217" i="1" s="1"/>
  <c r="AV217" i="1" s="1"/>
  <c r="AX179" i="1"/>
  <c r="AW179" i="1" s="1"/>
  <c r="AV179" i="1" s="1"/>
  <c r="AX178" i="1"/>
  <c r="AW178" i="1" s="1"/>
  <c r="AV178" i="1" s="1"/>
  <c r="AX177" i="1"/>
  <c r="AW177" i="1" s="1"/>
  <c r="AV177" i="1" s="1"/>
  <c r="AX176" i="1"/>
  <c r="AW176" i="1" s="1"/>
  <c r="AV176" i="1" s="1"/>
  <c r="AX173" i="1"/>
  <c r="AW173" i="1" s="1"/>
  <c r="AV173" i="1" s="1"/>
  <c r="AX172" i="1"/>
  <c r="AW172" i="1" s="1"/>
  <c r="AV172" i="1" s="1"/>
  <c r="AX171" i="1"/>
  <c r="AW171" i="1" s="1"/>
  <c r="AV171" i="1" s="1"/>
  <c r="AX152" i="1"/>
  <c r="AW152" i="1" s="1"/>
  <c r="AV152" i="1" s="1"/>
  <c r="AX151" i="1"/>
  <c r="AW151" i="1" s="1"/>
  <c r="AV151" i="1" s="1"/>
  <c r="AX150" i="1"/>
  <c r="AW150" i="1" s="1"/>
  <c r="AX149" i="1"/>
  <c r="AW149" i="1" s="1"/>
  <c r="AV149" i="1" s="1"/>
  <c r="AX130" i="1"/>
  <c r="AW130" i="1" s="1"/>
  <c r="AV130" i="1" s="1"/>
  <c r="AX129" i="1"/>
  <c r="AW129" i="1" s="1"/>
  <c r="AV129" i="1" s="1"/>
  <c r="AX128" i="1"/>
  <c r="AW128" i="1" s="1"/>
  <c r="AV128" i="1" s="1"/>
  <c r="R184" i="1"/>
  <c r="S184" i="1" s="1"/>
  <c r="BJ192" i="1"/>
  <c r="F192" i="1"/>
  <c r="BJ191" i="1"/>
  <c r="AT191" i="1"/>
  <c r="AL191" i="1"/>
  <c r="R191" i="1"/>
  <c r="S191" i="1" s="1"/>
  <c r="F191" i="1"/>
  <c r="BJ190" i="1"/>
  <c r="R190" i="1"/>
  <c r="S190" i="1" s="1"/>
  <c r="F190" i="1"/>
  <c r="BJ187" i="1"/>
  <c r="F187" i="1"/>
  <c r="BJ186" i="1"/>
  <c r="F186" i="1"/>
  <c r="BJ185" i="1"/>
  <c r="AT185" i="1"/>
  <c r="AL185" i="1"/>
  <c r="R185" i="1"/>
  <c r="S185" i="1" s="1"/>
  <c r="F185" i="1"/>
  <c r="BJ184" i="1"/>
  <c r="F184" i="1"/>
  <c r="BJ216" i="1"/>
  <c r="F216" i="1"/>
  <c r="BJ215" i="1"/>
  <c r="F215" i="1"/>
  <c r="BJ214" i="1"/>
  <c r="AT214" i="1"/>
  <c r="AL214" i="1"/>
  <c r="R214" i="1"/>
  <c r="J214" i="1"/>
  <c r="F214" i="1"/>
  <c r="BJ213" i="1"/>
  <c r="R213" i="1"/>
  <c r="F213" i="1"/>
  <c r="S316" i="1"/>
  <c r="S314" i="1"/>
  <c r="R162" i="1"/>
  <c r="S162" i="1" s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2" i="1"/>
  <c r="BJ183" i="1"/>
  <c r="BJ188" i="1"/>
  <c r="BJ189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0" i="1"/>
  <c r="BJ211" i="1"/>
  <c r="BJ212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J303" i="1"/>
  <c r="BJ304" i="1"/>
  <c r="BJ305" i="1"/>
  <c r="BJ306" i="1"/>
  <c r="BJ307" i="1"/>
  <c r="BJ308" i="1"/>
  <c r="BJ309" i="1"/>
  <c r="BJ310" i="1"/>
  <c r="BJ311" i="1"/>
  <c r="BJ312" i="1"/>
  <c r="BJ313" i="1"/>
  <c r="BJ314" i="1"/>
  <c r="BJ315" i="1"/>
  <c r="BJ316" i="1"/>
  <c r="BJ317" i="1"/>
  <c r="BJ318" i="1"/>
  <c r="BJ319" i="1"/>
  <c r="BJ320" i="1"/>
  <c r="BJ321" i="1"/>
  <c r="BJ322" i="1"/>
  <c r="BJ323" i="1"/>
  <c r="BJ324" i="1"/>
  <c r="BJ325" i="1"/>
  <c r="BJ326" i="1"/>
  <c r="BJ327" i="1"/>
  <c r="BJ328" i="1"/>
  <c r="BJ329" i="1"/>
  <c r="BJ330" i="1"/>
  <c r="BJ331" i="1"/>
  <c r="BJ332" i="1"/>
  <c r="BJ333" i="1"/>
  <c r="BJ334" i="1"/>
  <c r="BJ335" i="1"/>
  <c r="BJ336" i="1"/>
  <c r="BJ337" i="1"/>
  <c r="BJ338" i="1"/>
  <c r="BJ339" i="1"/>
  <c r="BJ340" i="1"/>
  <c r="BJ341" i="1"/>
  <c r="BJ342" i="1"/>
  <c r="BJ343" i="1"/>
  <c r="BJ344" i="1"/>
  <c r="BJ345" i="1"/>
  <c r="BJ346" i="1"/>
  <c r="BJ347" i="1"/>
  <c r="BJ348" i="1"/>
  <c r="BJ349" i="1"/>
  <c r="BJ350" i="1"/>
  <c r="BJ351" i="1"/>
  <c r="BJ352" i="1"/>
  <c r="BJ353" i="1"/>
  <c r="BJ354" i="1"/>
  <c r="BJ355" i="1"/>
  <c r="BJ356" i="1"/>
  <c r="BJ357" i="1"/>
  <c r="BJ358" i="1"/>
  <c r="BJ359" i="1"/>
  <c r="BJ360" i="1"/>
  <c r="BJ361" i="1"/>
  <c r="BJ362" i="1"/>
  <c r="BJ363" i="1"/>
  <c r="BJ364" i="1"/>
  <c r="BJ365" i="1"/>
  <c r="BJ366" i="1"/>
  <c r="BJ367" i="1"/>
  <c r="BJ368" i="1"/>
  <c r="BJ369" i="1"/>
  <c r="BJ370" i="1"/>
  <c r="BJ371" i="1"/>
  <c r="BJ372" i="1"/>
  <c r="BJ373" i="1"/>
  <c r="BJ374" i="1"/>
  <c r="BJ375" i="1"/>
  <c r="BJ376" i="1"/>
  <c r="BJ377" i="1"/>
  <c r="BJ378" i="1"/>
  <c r="BJ379" i="1"/>
  <c r="BJ380" i="1"/>
  <c r="BJ381" i="1"/>
  <c r="BJ382" i="1"/>
  <c r="BJ383" i="1"/>
  <c r="BJ384" i="1"/>
  <c r="BJ385" i="1"/>
  <c r="BJ386" i="1"/>
  <c r="BJ387" i="1"/>
  <c r="BJ388" i="1"/>
  <c r="BJ389" i="1"/>
  <c r="BJ390" i="1"/>
  <c r="BJ391" i="1"/>
  <c r="BJ392" i="1"/>
  <c r="BJ393" i="1"/>
  <c r="BJ394" i="1"/>
  <c r="BJ395" i="1"/>
  <c r="BJ396" i="1"/>
  <c r="BJ397" i="1"/>
  <c r="BJ398" i="1"/>
  <c r="BJ399" i="1"/>
  <c r="BJ400" i="1"/>
  <c r="BJ401" i="1"/>
  <c r="BJ402" i="1"/>
  <c r="BJ403" i="1"/>
  <c r="BJ404" i="1"/>
  <c r="BJ405" i="1"/>
  <c r="BJ406" i="1"/>
  <c r="BJ407" i="1"/>
  <c r="BJ408" i="1"/>
  <c r="BJ409" i="1"/>
  <c r="BJ410" i="1"/>
  <c r="BJ411" i="1"/>
  <c r="BJ412" i="1"/>
  <c r="BJ413" i="1"/>
  <c r="BJ414" i="1"/>
  <c r="BJ415" i="1"/>
  <c r="BJ416" i="1"/>
  <c r="BJ417" i="1"/>
  <c r="BJ418" i="1"/>
  <c r="BJ419" i="1"/>
  <c r="BJ420" i="1"/>
  <c r="BJ421" i="1"/>
  <c r="BJ422" i="1"/>
  <c r="BJ423" i="1"/>
  <c r="BJ424" i="1"/>
  <c r="BJ425" i="1"/>
  <c r="BJ426" i="1"/>
  <c r="BJ427" i="1"/>
  <c r="BJ428" i="1"/>
  <c r="BJ429" i="1"/>
  <c r="BJ430" i="1"/>
  <c r="BJ431" i="1"/>
  <c r="BJ432" i="1"/>
  <c r="BJ433" i="1"/>
  <c r="BJ4" i="1"/>
  <c r="F339" i="1"/>
  <c r="F338" i="1"/>
  <c r="AT337" i="1"/>
  <c r="AL337" i="1"/>
  <c r="F337" i="1"/>
  <c r="F336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89" i="1"/>
  <c r="F188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R107" i="1"/>
  <c r="S107" i="1" s="1"/>
  <c r="R106" i="1"/>
  <c r="S106" i="1" s="1"/>
  <c r="AT107" i="1"/>
  <c r="AL107" i="1"/>
  <c r="AT331" i="1"/>
  <c r="AL331" i="1"/>
  <c r="AT342" i="1"/>
  <c r="AL342" i="1"/>
  <c r="AT162" i="1"/>
  <c r="AL162" i="1"/>
  <c r="AL210" i="1"/>
  <c r="AT210" i="1"/>
  <c r="R210" i="1"/>
  <c r="J210" i="1"/>
  <c r="R209" i="1"/>
  <c r="R173" i="1"/>
  <c r="S173" i="1" s="1"/>
  <c r="R172" i="1"/>
  <c r="S172" i="1" s="1"/>
  <c r="R130" i="1"/>
  <c r="S130" i="1" s="1"/>
  <c r="R129" i="1"/>
  <c r="S129" i="1" s="1"/>
  <c r="R152" i="1"/>
  <c r="S152" i="1" s="1"/>
  <c r="R150" i="1"/>
  <c r="S150" i="1" s="1"/>
  <c r="R179" i="1"/>
  <c r="S179" i="1" s="1"/>
  <c r="R178" i="1"/>
  <c r="S178" i="1" s="1"/>
  <c r="R177" i="1"/>
  <c r="S177" i="1" s="1"/>
  <c r="T335" i="1"/>
  <c r="T329" i="1"/>
  <c r="T189" i="1"/>
  <c r="T183" i="1"/>
  <c r="T161" i="1"/>
  <c r="AT220" i="1"/>
  <c r="AT218" i="1"/>
  <c r="T387" i="1"/>
  <c r="T334" i="1"/>
  <c r="T328" i="1"/>
  <c r="T160" i="1"/>
  <c r="T188" i="1"/>
  <c r="T182" i="1"/>
  <c r="S317" i="1"/>
  <c r="S315" i="1"/>
  <c r="R207" i="1"/>
  <c r="R208" i="1"/>
  <c r="R204" i="1"/>
  <c r="S204" i="1" s="1"/>
  <c r="R203" i="1"/>
  <c r="S203" i="1" s="1"/>
  <c r="R197" i="1"/>
  <c r="S197" i="1" s="1"/>
  <c r="R196" i="1"/>
  <c r="S196" i="1" s="1"/>
  <c r="R195" i="1"/>
  <c r="S195" i="1" s="1"/>
  <c r="R194" i="1"/>
  <c r="S194" i="1" s="1"/>
  <c r="R181" i="1"/>
  <c r="S181" i="1" s="1"/>
  <c r="R175" i="1"/>
  <c r="S175" i="1" s="1"/>
  <c r="R170" i="1"/>
  <c r="S170" i="1" s="1"/>
  <c r="R168" i="1"/>
  <c r="S168" i="1" s="1"/>
  <c r="R166" i="1"/>
  <c r="S166" i="1" s="1"/>
  <c r="R164" i="1"/>
  <c r="S164" i="1" s="1"/>
  <c r="R159" i="1"/>
  <c r="S159" i="1" s="1"/>
  <c r="R158" i="1"/>
  <c r="S158" i="1" s="1"/>
  <c r="R157" i="1"/>
  <c r="S157" i="1" s="1"/>
  <c r="R156" i="1"/>
  <c r="S156" i="1" s="1"/>
  <c r="R154" i="1"/>
  <c r="S154" i="1" s="1"/>
  <c r="R148" i="1"/>
  <c r="S148" i="1" s="1"/>
  <c r="R147" i="1"/>
  <c r="S147" i="1" s="1"/>
  <c r="R146" i="1"/>
  <c r="S146" i="1" s="1"/>
  <c r="R144" i="1"/>
  <c r="S144" i="1" s="1"/>
  <c r="R142" i="1"/>
  <c r="S142" i="1" s="1"/>
  <c r="R141" i="1"/>
  <c r="S141" i="1" s="1"/>
  <c r="R140" i="1"/>
  <c r="S140" i="1" s="1"/>
  <c r="R139" i="1"/>
  <c r="S139" i="1" s="1"/>
  <c r="R137" i="1"/>
  <c r="S137" i="1" s="1"/>
  <c r="R136" i="1"/>
  <c r="S136" i="1" s="1"/>
  <c r="R135" i="1"/>
  <c r="S135" i="1" s="1"/>
  <c r="R134" i="1"/>
  <c r="S134" i="1" s="1"/>
  <c r="R133" i="1"/>
  <c r="S133" i="1" s="1"/>
  <c r="R132" i="1"/>
  <c r="S132" i="1" s="1"/>
  <c r="R127" i="1"/>
  <c r="S127" i="1" s="1"/>
  <c r="R126" i="1"/>
  <c r="S126" i="1" s="1"/>
  <c r="R125" i="1"/>
  <c r="S125" i="1" s="1"/>
  <c r="R124" i="1"/>
  <c r="S124" i="1" s="1"/>
  <c r="R122" i="1"/>
  <c r="S122" i="1" s="1"/>
  <c r="R120" i="1"/>
  <c r="S120" i="1" s="1"/>
  <c r="R119" i="1"/>
  <c r="S119" i="1" s="1"/>
  <c r="R117" i="1"/>
  <c r="S117" i="1" s="1"/>
  <c r="R115" i="1"/>
  <c r="S115" i="1" s="1"/>
  <c r="R113" i="1"/>
  <c r="S113" i="1" s="1"/>
  <c r="R112" i="1"/>
  <c r="S112" i="1" s="1"/>
  <c r="R110" i="1"/>
  <c r="S110" i="1" s="1"/>
  <c r="R103" i="1"/>
  <c r="S103" i="1" s="1"/>
  <c r="R102" i="1"/>
  <c r="S102" i="1" s="1"/>
  <c r="R101" i="1"/>
  <c r="S101" i="1" s="1"/>
  <c r="AT154" i="1"/>
  <c r="AT153" i="1"/>
  <c r="AT348" i="1"/>
  <c r="AT347" i="1"/>
  <c r="AT432" i="1"/>
  <c r="AT346" i="1"/>
  <c r="AT345" i="1"/>
  <c r="AT344" i="1"/>
  <c r="AT343" i="1"/>
  <c r="AT205" i="1"/>
  <c r="AT204" i="1"/>
  <c r="AT203" i="1"/>
  <c r="AT202" i="1"/>
  <c r="AT201" i="1"/>
  <c r="AT200" i="1"/>
  <c r="AT199" i="1"/>
  <c r="AT198" i="1"/>
  <c r="AT197" i="1"/>
  <c r="AT196" i="1"/>
  <c r="AT195" i="1"/>
  <c r="AT194" i="1"/>
  <c r="AT193" i="1"/>
  <c r="AT181" i="1"/>
  <c r="AT180" i="1"/>
  <c r="AT175" i="1"/>
  <c r="AT174" i="1"/>
  <c r="AT170" i="1"/>
  <c r="AT169" i="1"/>
  <c r="AT168" i="1"/>
  <c r="AT167" i="1"/>
  <c r="AT166" i="1"/>
  <c r="AT165" i="1"/>
  <c r="AT164" i="1"/>
  <c r="AT163" i="1"/>
  <c r="AT159" i="1"/>
  <c r="AT158" i="1"/>
  <c r="AT157" i="1"/>
  <c r="AT156" i="1"/>
  <c r="AT155" i="1"/>
  <c r="AT148" i="1"/>
  <c r="AT147" i="1"/>
  <c r="AT146" i="1"/>
  <c r="AT145" i="1"/>
  <c r="AT144" i="1"/>
  <c r="AT143" i="1"/>
  <c r="AT141" i="1"/>
  <c r="AT140" i="1"/>
  <c r="AT139" i="1"/>
  <c r="AT138" i="1"/>
  <c r="AT137" i="1"/>
  <c r="AT136" i="1"/>
  <c r="AT135" i="1"/>
  <c r="AT134" i="1"/>
  <c r="AT133" i="1"/>
  <c r="AT132" i="1"/>
  <c r="AT131" i="1"/>
  <c r="AT127" i="1"/>
  <c r="AT126" i="1"/>
  <c r="AT125" i="1"/>
  <c r="AT124" i="1"/>
  <c r="AT123" i="1"/>
  <c r="AT122" i="1"/>
  <c r="AT121" i="1"/>
  <c r="AT119" i="1"/>
  <c r="AT118" i="1"/>
  <c r="AT117" i="1"/>
  <c r="AT116" i="1"/>
  <c r="AW27" i="1" l="1"/>
  <c r="AV27" i="1" s="1"/>
  <c r="AV26" i="1"/>
  <c r="AV131" i="1"/>
  <c r="AV144" i="1"/>
  <c r="AW169" i="1"/>
  <c r="AV169" i="1" s="1"/>
  <c r="AV199" i="1"/>
  <c r="AV122" i="1"/>
  <c r="AV193" i="1"/>
  <c r="AV137" i="1"/>
  <c r="AV396" i="1"/>
  <c r="AV205" i="1"/>
  <c r="AV154" i="1"/>
  <c r="AV150" i="1"/>
</calcChain>
</file>

<file path=xl/sharedStrings.xml><?xml version="1.0" encoding="utf-8"?>
<sst xmlns="http://schemas.openxmlformats.org/spreadsheetml/2006/main" count="6822" uniqueCount="1372">
  <si>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</si>
  <si>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</si>
  <si>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</si>
  <si>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</si>
  <si>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</si>
  <si>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</si>
  <si>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</si>
  <si>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</si>
  <si>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</si>
  <si>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</si>
  <si>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</si>
  <si>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</si>
  <si>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</si>
  <si>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</si>
  <si>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</si>
  <si>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</si>
  <si>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</si>
  <si>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</si>
  <si>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</si>
  <si>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</si>
  <si>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</si>
  <si>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</si>
  <si>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</si>
  <si>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</si>
  <si>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</si>
  <si>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</si>
  <si>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</si>
  <si>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</si>
  <si>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</si>
  <si>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</si>
  <si>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</si>
  <si>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</si>
  <si>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</si>
  <si>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</si>
  <si>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</si>
  <si>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</si>
  <si>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</si>
  <si>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</si>
  <si>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</si>
  <si>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</si>
  <si>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</si>
  <si>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</si>
  <si>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</si>
  <si>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</si>
  <si>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</si>
  <si>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</si>
  <si>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</si>
  <si>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</si>
  <si>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</si>
  <si>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</si>
  <si>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</si>
  <si>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</si>
  <si>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</si>
  <si>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</si>
  <si>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</si>
  <si>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</si>
  <si>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</si>
  <si>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</si>
  <si>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</si>
  <si>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</si>
  <si>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</si>
  <si>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</si>
  <si>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</si>
  <si>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</si>
  <si>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</si>
  <si>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</si>
  <si>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</si>
  <si>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</si>
  <si>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</si>
  <si>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</si>
  <si>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</si>
  <si>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</si>
  <si>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</si>
  <si>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</si>
  <si>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</si>
  <si>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</si>
  <si>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</si>
  <si>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</si>
  <si>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</si>
  <si>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</si>
  <si>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</si>
  <si>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</si>
  <si>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</si>
  <si>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</si>
  <si>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</si>
  <si>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</si>
  <si>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</si>
  <si>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</si>
  <si>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</si>
  <si>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</si>
  <si>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</si>
  <si>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</si>
  <si>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</si>
  <si>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</si>
  <si>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</si>
  <si>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</si>
  <si>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</si>
  <si>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</si>
  <si>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</si>
  <si>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</si>
  <si>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</si>
  <si>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</si>
  <si>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</si>
  <si>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</si>
  <si>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</si>
  <si>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</si>
  <si>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</si>
  <si>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</si>
  <si>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</si>
  <si>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</si>
  <si>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</si>
  <si>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</si>
  <si>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</si>
  <si>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</si>
  <si>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</si>
  <si>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</si>
  <si>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</si>
  <si>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</si>
  <si>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</si>
  <si>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</si>
  <si>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</si>
  <si>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</si>
  <si>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</si>
  <si>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</si>
  <si>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</si>
  <si>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</si>
  <si>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</si>
  <si>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</si>
  <si>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</si>
  <si>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</si>
  <si>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</si>
  <si>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</si>
  <si>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</si>
  <si>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</si>
  <si>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</si>
  <si>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</si>
  <si>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</si>
  <si>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</si>
  <si>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</si>
  <si>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</si>
  <si>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</si>
  <si>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</si>
  <si>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</si>
  <si>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</si>
  <si>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</si>
  <si>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</si>
  <si>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</si>
  <si>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</si>
  <si>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</si>
  <si>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</si>
  <si>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</si>
  <si>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</si>
  <si>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</si>
  <si>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</si>
  <si>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</si>
  <si>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</si>
  <si>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</si>
  <si>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</si>
  <si>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</si>
  <si>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</si>
  <si>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</si>
  <si>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</si>
  <si>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</si>
  <si>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</si>
  <si>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</si>
  <si>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</si>
  <si>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</si>
  <si>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</si>
  <si>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</si>
  <si>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</si>
  <si>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</si>
  <si>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</si>
  <si>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</si>
  <si>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</si>
  <si>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</si>
  <si>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</si>
  <si>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</si>
  <si>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</si>
  <si>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</si>
  <si>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</si>
  <si>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</si>
  <si>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</si>
  <si>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</si>
  <si>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</si>
  <si>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</si>
  <si>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</si>
  <si>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</si>
  <si>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</si>
  <si>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</si>
  <si>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</si>
  <si>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</si>
  <si>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</si>
  <si>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</si>
  <si>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</si>
  <si>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</si>
  <si>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</si>
  <si>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</si>
  <si>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</si>
  <si>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</si>
  <si>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</si>
  <si>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</si>
  <si>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</si>
  <si>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</si>
  <si>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</si>
  <si>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</si>
  <si>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</si>
  <si>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</si>
  <si>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</si>
  <si>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</si>
  <si>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</si>
  <si>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</si>
  <si>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</si>
  <si>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</si>
  <si>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</si>
  <si>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</si>
  <si>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</si>
  <si>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</si>
  <si>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</si>
  <si>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</si>
  <si>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</si>
  <si>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</si>
  <si>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</si>
  <si>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</si>
  <si>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</si>
  <si>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</si>
  <si>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</si>
  <si>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</si>
  <si>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</si>
  <si>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</si>
  <si>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</si>
  <si>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</si>
  <si>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</si>
  <si>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</si>
  <si>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</si>
  <si>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</si>
  <si>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</si>
  <si>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</si>
  <si>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</si>
  <si>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</si>
  <si>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</si>
  <si>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</si>
  <si>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</si>
  <si>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</si>
  <si>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</si>
  <si>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</si>
  <si>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</si>
  <si>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</si>
  <si>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</si>
  <si>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</si>
  <si>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</si>
  <si>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</si>
  <si>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</si>
  <si>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</si>
  <si>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</si>
  <si>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</si>
  <si>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</si>
  <si>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</si>
  <si>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</si>
  <si>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</si>
  <si>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</si>
  <si>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</si>
  <si>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</si>
  <si>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</si>
  <si>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</si>
  <si>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</si>
  <si>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</si>
  <si>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</si>
  <si>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</si>
  <si>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</si>
  <si>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</si>
  <si>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</si>
  <si>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</si>
  <si>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</si>
  <si>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</si>
  <si>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</si>
  <si>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</si>
  <si>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</si>
  <si>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</si>
  <si>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</si>
  <si>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</si>
  <si>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</si>
  <si>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</si>
  <si>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</si>
  <si>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</si>
  <si>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</si>
  <si>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</si>
  <si>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</si>
  <si>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</si>
  <si>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</si>
  <si>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</si>
  <si>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</si>
  <si>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</si>
  <si>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</si>
  <si>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</si>
  <si>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</si>
  <si>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</si>
  <si>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</si>
  <si>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</si>
  <si>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</si>
  <si>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</si>
  <si>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</si>
  <si>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</si>
  <si>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</si>
  <si>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</si>
  <si>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</si>
  <si>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</si>
  <si>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</si>
  <si>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</si>
  <si>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</si>
  <si>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</si>
  <si>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</si>
  <si>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</si>
  <si>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</si>
  <si>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</si>
  <si>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</si>
  <si>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</si>
  <si>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</si>
  <si>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</si>
  <si>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</si>
  <si>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</si>
  <si>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</si>
  <si>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</si>
  <si>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</si>
  <si>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</si>
  <si>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</si>
  <si>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</si>
  <si>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</si>
  <si>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</si>
  <si>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</si>
  <si>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</si>
  <si>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</si>
  <si>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</si>
  <si>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</si>
  <si>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</si>
  <si>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</si>
  <si>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</si>
  <si>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</si>
  <si>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</si>
  <si>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</si>
  <si>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</si>
  <si>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</si>
  <si>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</si>
  <si>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</si>
  <si>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</si>
  <si>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</si>
  <si>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</si>
  <si>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</si>
  <si>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</si>
  <si>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</si>
  <si>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</si>
  <si>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</si>
  <si>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</si>
  <si>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</si>
  <si>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</si>
  <si>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</si>
  <si>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</si>
  <si>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</si>
  <si>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</si>
  <si>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</si>
  <si>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</si>
  <si>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</si>
  <si>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</si>
  <si>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</si>
  <si>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</si>
  <si>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</si>
  <si>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</si>
  <si>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</si>
  <si>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</si>
  <si>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</si>
  <si>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</si>
  <si>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</si>
  <si>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</si>
  <si>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</si>
  <si>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</si>
  <si>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</si>
  <si>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</si>
  <si>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</si>
  <si>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</si>
  <si>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</si>
  <si>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</si>
  <si>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</si>
  <si>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</si>
  <si>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</si>
  <si>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</si>
  <si>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</si>
  <si>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</si>
  <si>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</si>
  <si>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</si>
  <si>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</si>
  <si>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</si>
  <si>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</si>
  <si>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</si>
  <si>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</si>
  <si>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</si>
  <si>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</si>
  <si>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</si>
  <si>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</si>
  <si>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</si>
  <si>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</si>
  <si>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</si>
  <si>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</si>
  <si>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</si>
  <si>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</si>
  <si>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</si>
  <si>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</si>
  <si>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</si>
  <si>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</si>
  <si>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</si>
  <si>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</si>
  <si>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</si>
  <si>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</si>
  <si>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</si>
  <si>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</si>
  <si>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</si>
  <si>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</si>
  <si>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</si>
  <si>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</si>
  <si>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</si>
  <si>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</si>
  <si>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</si>
  <si>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</si>
  <si>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</si>
  <si>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</si>
  <si>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</si>
  <si>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</si>
  <si>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</si>
  <si>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</si>
  <si>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</si>
  <si>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</si>
  <si>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1.11.0</t>
  </si>
  <si>
    <t>Ceiling</t>
  </si>
  <si>
    <t>Hallway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</si>
  <si>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</si>
  <si>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</si>
  <si>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</si>
  <si>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</si>
  <si>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</si>
  <si>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</si>
  <si>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</si>
  <si>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</si>
  <si>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</si>
  <si>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</si>
  <si>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</si>
  <si>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</si>
  <si>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</si>
  <si>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</si>
  <si>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</si>
  <si>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</si>
  <si>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</si>
  <si>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</si>
  <si>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</si>
  <si>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</si>
  <si>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</si>
  <si>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</si>
  <si>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</si>
  <si>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</si>
  <si>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</si>
  <si>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</si>
  <si>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</si>
  <si>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</si>
  <si>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</si>
  <si>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</si>
  <si>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</si>
  <si>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</si>
  <si>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</si>
  <si>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</si>
  <si>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</si>
  <si>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</si>
  <si>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</si>
  <si>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</si>
  <si>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</si>
  <si>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</si>
  <si>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</si>
  <si>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</si>
  <si>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</si>
  <si>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</si>
  <si>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</si>
  <si>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</si>
  <si>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</si>
  <si>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</si>
  <si>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</si>
  <si>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</si>
  <si>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</si>
  <si>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</si>
  <si>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</si>
  <si>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</si>
  <si>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</si>
  <si>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</si>
  <si>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</si>
  <si>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</si>
  <si>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</si>
  <si>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</si>
  <si>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</si>
  <si>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</si>
  <si>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</si>
  <si>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</si>
  <si>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</si>
  <si>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</si>
  <si>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</si>
  <si>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</si>
  <si>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</si>
  <si>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</si>
  <si>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</si>
  <si>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</si>
  <si>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</si>
  <si>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</si>
  <si>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</si>
  <si>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</si>
  <si>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</si>
  <si>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</si>
  <si>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</si>
  <si>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</si>
  <si>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</si>
  <si>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</si>
  <si>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</si>
  <si>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</si>
  <si>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</si>
  <si>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</si>
  <si>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</si>
  <si>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</si>
  <si>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</si>
  <si>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</si>
  <si>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</si>
  <si>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</si>
  <si>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</si>
  <si>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</si>
  <si>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</si>
  <si>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</si>
  <si>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</si>
  <si>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</si>
  <si>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</si>
  <si>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</si>
  <si>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</si>
  <si>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</si>
  <si>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</si>
  <si>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</si>
  <si>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</si>
  <si>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</si>
  <si>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</si>
  <si>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</si>
  <si>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</si>
  <si>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</si>
  <si>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</si>
  <si>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</si>
  <si>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</si>
  <si>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</si>
  <si>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</si>
  <si>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</si>
  <si>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</si>
  <si>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</si>
  <si>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</si>
  <si>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</si>
  <si>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</si>
  <si>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</si>
  <si>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rack_temperature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</si>
  <si>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</si>
  <si>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</si>
  <si>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</si>
  <si>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</si>
  <si>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</si>
  <si>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</si>
  <si>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</si>
  <si>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</si>
  <si>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</si>
  <si>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</si>
  <si>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</si>
  <si>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</si>
  <si>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</si>
  <si>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</si>
  <si>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</si>
  <si>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</si>
  <si>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</si>
  <si>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</si>
  <si>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</si>
  <si>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</si>
  <si>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</si>
  <si>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</si>
  <si>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</si>
  <si>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</si>
  <si>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</si>
  <si>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</si>
  <si>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</si>
  <si>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</si>
  <si>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</si>
  <si>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</si>
  <si>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</si>
  <si>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</si>
  <si>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</si>
  <si>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</si>
  <si>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</si>
  <si>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</si>
  <si>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</si>
  <si>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</si>
  <si>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</si>
  <si>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</si>
  <si>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</si>
  <si>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</si>
  <si>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</si>
  <si>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</si>
  <si>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</si>
  <si>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</si>
  <si>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</si>
  <si>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</si>
  <si>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</si>
  <si>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</si>
  <si>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</si>
  <si>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</si>
  <si>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</si>
  <si>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</si>
  <si>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</si>
  <si>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</si>
  <si>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</si>
  <si>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</si>
  <si>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</si>
  <si>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</si>
  <si>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</si>
  <si>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</si>
  <si>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</si>
  <si>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</si>
  <si>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</si>
  <si>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</si>
  <si>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</si>
  <si>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</si>
  <si>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</si>
  <si>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</si>
  <si>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</si>
  <si>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</si>
  <si>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</si>
  <si>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</si>
  <si>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</si>
  <si>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</si>
  <si>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</si>
  <si>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</si>
  <si>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</si>
  <si>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</si>
  <si>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</si>
  <si>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</si>
  <si>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</si>
  <si>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</si>
  <si>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</si>
  <si>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</si>
  <si>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</si>
  <si>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</si>
  <si>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</si>
  <si>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</si>
  <si>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</si>
  <si>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</si>
  <si>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</si>
  <si>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</si>
  <si>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</si>
  <si>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</si>
  <si>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</si>
  <si>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</si>
  <si>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</si>
  <si>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</si>
  <si>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</si>
  <si>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</si>
  <si>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</si>
  <si>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Kitchen Downlights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</si>
  <si>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</si>
  <si>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</si>
  <si>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</si>
  <si>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</si>
  <si>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</si>
  <si>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</si>
  <si>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</si>
  <si>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</si>
  <si>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</si>
  <si>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</si>
  <si>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</si>
  <si>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</si>
  <si>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</si>
  <si>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</si>
  <si>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</si>
  <si>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</si>
  <si>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</si>
  <si>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</si>
  <si>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</si>
  <si>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</si>
  <si>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</si>
  <si>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</si>
  <si>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</si>
  <si>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</si>
  <si>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</si>
  <si>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</si>
  <si>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</si>
  <si>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</si>
  <si>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</si>
  <si>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</si>
  <si>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</si>
  <si>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</si>
  <si>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</si>
  <si>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</si>
  <si>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</si>
  <si>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</si>
  <si>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</si>
  <si>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</si>
  <si>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</si>
  <si>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</si>
  <si>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</si>
  <si>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</si>
  <si>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</si>
  <si>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</si>
  <si>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</si>
  <si>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</si>
  <si>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</si>
  <si>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</si>
  <si>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</si>
  <si>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</si>
  <si>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</si>
  <si>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</si>
  <si>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</si>
  <si>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</si>
  <si>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</si>
  <si>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</si>
  <si>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</si>
  <si>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</si>
  <si>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</si>
  <si>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</si>
  <si>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</si>
  <si>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</si>
  <si>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</si>
  <si>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</si>
  <si>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</si>
  <si>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</si>
  <si>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</si>
  <si>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</si>
  <si>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</si>
  <si>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</si>
  <si>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</si>
  <si>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</si>
  <si>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</si>
  <si>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</si>
  <si>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</si>
  <si>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</si>
  <si>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</si>
  <si>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</si>
  <si>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</si>
  <si>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</si>
  <si>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10.0.0.5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</si>
  <si>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</si>
  <si>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</si>
  <si>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</si>
  <si>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</si>
  <si>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</si>
  <si>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</si>
  <si>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</si>
  <si>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</si>
  <si>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</si>
  <si>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</si>
  <si>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</si>
  <si>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</si>
  <si>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</si>
  <si>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</si>
  <si>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</si>
  <si>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</si>
  <si>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</si>
  <si>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</si>
  <si>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</si>
  <si>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</si>
  <si>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</si>
  <si>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</si>
  <si>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</si>
  <si>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</si>
  <si>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</si>
  <si>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</si>
  <si>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</si>
  <si>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</si>
  <si>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</si>
  <si>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</si>
  <si>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</si>
  <si>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parents_tv_speaker</t>
  </si>
  <si>
    <t>Parents TV Speaker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</si>
  <si>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</si>
  <si>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</si>
  <si>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</si>
  <si>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</si>
  <si>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</si>
  <si>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</si>
  <si>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</si>
  <si>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</si>
  <si>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</si>
  <si>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</si>
  <si>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</si>
  <si>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</si>
  <si>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</si>
  <si>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</si>
  <si>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</si>
  <si>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</si>
  <si>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</si>
  <si>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</si>
  <si>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</si>
  <si>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</si>
  <si>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</si>
  <si>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</si>
  <si>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</si>
  <si>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</si>
  <si>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</si>
  <si>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</si>
  <si>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</si>
  <si>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</si>
  <si>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</si>
  <si>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</si>
  <si>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</si>
  <si>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</si>
  <si>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</si>
  <si>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</si>
  <si>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</si>
  <si>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</si>
  <si>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</si>
  <si>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</si>
  <si>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</si>
  <si>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</si>
  <si>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</si>
  <si>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</si>
  <si>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</si>
  <si>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</si>
  <si>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</si>
  <si>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</si>
  <si>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</si>
  <si>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</si>
  <si>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</si>
  <si>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</si>
  <si>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</si>
  <si>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</si>
  <si>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</si>
  <si>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</si>
  <si>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</si>
  <si>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</si>
  <si>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</si>
  <si>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</si>
  <si>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device_suggested_area_override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</si>
  <si>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</si>
  <si>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</si>
  <si>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</si>
  <si>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</si>
  <si>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</si>
  <si>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</si>
  <si>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</si>
  <si>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</si>
  <si>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</si>
  <si>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</si>
  <si>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</si>
  <si>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</si>
  <si>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</si>
  <si>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</si>
  <si>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</si>
  <si>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</si>
  <si>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</si>
  <si>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</si>
  <si>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</si>
  <si>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</si>
  <si>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</si>
  <si>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</si>
  <si>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</si>
  <si>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</si>
  <si>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</si>
  <si>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</si>
  <si>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</si>
  <si>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</si>
  <si>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</si>
  <si>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</si>
  <si>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</si>
  <si>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</si>
  <si>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</si>
  <si>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</si>
  <si>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</si>
  <si>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</si>
  <si>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</si>
  <si>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</si>
  <si>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</si>
  <si>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</si>
  <si>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</si>
  <si>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</si>
  <si>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</si>
  <si>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</si>
  <si>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</si>
  <si>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</si>
  <si>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</si>
  <si>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</si>
  <si>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</si>
  <si>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</si>
  <si>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</si>
  <si>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</si>
  <si>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</si>
  <si>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</si>
  <si>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</si>
  <si>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</si>
  <si>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</si>
  <si>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</si>
  <si>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</si>
  <si>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</si>
  <si>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</si>
  <si>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</si>
  <si>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</si>
  <si>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</si>
  <si>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</si>
  <si>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</si>
  <si>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</si>
  <si>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</si>
  <si>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</si>
  <si>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</si>
  <si>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</si>
  <si>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</si>
  <si>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</si>
  <si>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</si>
  <si>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</si>
  <si>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</si>
  <si>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</si>
  <si>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</si>
  <si>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</si>
  <si>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</si>
  <si>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</si>
  <si>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</si>
  <si>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</si>
  <si>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</si>
  <si>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</si>
  <si>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</si>
  <si>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</si>
  <si>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</si>
  <si>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</si>
  <si>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</si>
  <si>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</si>
  <si>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</si>
  <si>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</si>
  <si>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</si>
  <si>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</si>
  <si>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</si>
  <si>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</si>
  <si>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</si>
  <si>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</si>
  <si>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</si>
  <si>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</si>
  <si>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</si>
  <si>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</si>
  <si>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</si>
  <si>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</si>
  <si>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</si>
  <si>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</si>
  <si>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</si>
  <si>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</si>
  <si>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</si>
  <si>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</si>
  <si>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</si>
  <si>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</si>
  <si>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</si>
  <si>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</si>
  <si>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</si>
  <si>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</si>
  <si>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</si>
  <si>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</si>
  <si>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</si>
  <si>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</si>
  <si>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</si>
  <si>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</si>
  <si>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</si>
  <si>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</si>
  <si>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</si>
  <si>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</si>
  <si>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</si>
  <si>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</si>
  <si>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</si>
  <si>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</si>
  <si>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</si>
  <si>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</si>
  <si>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</si>
  <si>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</si>
  <si>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</si>
  <si>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</si>
  <si>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</si>
  <si>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</si>
  <si>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32:4c:57:35:08:8d</t>
  </si>
  <si>
    <t>10.0.4.57</t>
  </si>
  <si>
    <t>10.0.4.58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</si>
  <si>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</si>
  <si>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</si>
  <si>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</si>
  <si>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</si>
  <si>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</si>
  <si>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</si>
  <si>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</si>
  <si>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</si>
  <si>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</si>
  <si>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</si>
  <si>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</si>
  <si>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</si>
  <si>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</si>
  <si>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</si>
  <si>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</si>
  <si>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</si>
  <si>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</si>
  <si>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</si>
  <si>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</si>
  <si>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</si>
  <si>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</si>
  <si>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</si>
  <si>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</si>
  <si>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</si>
  <si>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</si>
  <si>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</si>
  <si>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</si>
  <si>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</si>
  <si>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</si>
  <si>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</si>
  <si>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</si>
  <si>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</si>
  <si>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</si>
  <si>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</si>
  <si>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</si>
  <si>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</si>
  <si>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</si>
  <si>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</si>
  <si>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</si>
  <si>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</si>
  <si>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</si>
  <si>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</si>
  <si>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</si>
  <si>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</si>
  <si>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</si>
  <si>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</si>
  <si>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</si>
  <si>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</si>
  <si>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</si>
  <si>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</si>
  <si>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</si>
  <si>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</si>
  <si>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</si>
  <si>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</si>
  <si>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</si>
  <si>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</si>
  <si>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</si>
  <si>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</si>
  <si>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</si>
  <si>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</si>
  <si>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</si>
  <si>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</si>
  <si>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</si>
  <si>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</si>
  <si>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</si>
  <si>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</si>
  <si>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</si>
  <si>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</si>
  <si>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</si>
  <si>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</si>
  <si>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</si>
  <si>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</si>
  <si>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</si>
  <si>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</si>
  <si>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</si>
  <si>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</si>
  <si>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</si>
  <si>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</si>
  <si>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</si>
  <si>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</si>
  <si>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</si>
  <si>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</si>
  <si>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</si>
  <si>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</si>
  <si>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</si>
  <si>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</si>
  <si>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</si>
  <si>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</si>
  <si>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</si>
  <si>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</si>
  <si>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</si>
  <si>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</si>
  <si>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</si>
  <si>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</si>
  <si>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</si>
  <si>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</si>
  <si>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</si>
  <si>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</si>
  <si>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</si>
  <si>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</si>
  <si>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</si>
  <si>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</si>
  <si>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</si>
  <si>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</si>
  <si>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10.0.6.102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</si>
  <si>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</si>
  <si>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</si>
  <si>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</si>
  <si>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</si>
  <si>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</si>
  <si>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</si>
  <si>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10.0.6.103</t>
  </si>
  <si>
    <t>template_kitchen_fan_plug_proxy</t>
  </si>
  <si>
    <t>old_rack_outlet_plug</t>
  </si>
  <si>
    <t>old_kitchen_downlights_plug</t>
  </si>
  <si>
    <t>template_old_rack_outlet_plug_proxy</t>
  </si>
  <si>
    <t>old_kitchen_fan_plug</t>
  </si>
  <si>
    <t>c0:49:ef:d1:bc:60</t>
  </si>
  <si>
    <t>10.0.6.104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</si>
  <si>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</si>
  <si>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</si>
  <si>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</si>
  <si>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</si>
  <si>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</si>
  <si>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</si>
  <si>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</si>
  <si>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</si>
  <si>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</si>
  <si>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</si>
  <si>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</si>
  <si>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</si>
  <si>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</si>
  <si>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</si>
  <si>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</si>
  <si>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</si>
  <si>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</si>
  <si>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</si>
  <si>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</si>
  <si>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</si>
  <si>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</si>
  <si>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</si>
  <si>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</si>
  <si>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</si>
  <si>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</si>
  <si>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</si>
  <si>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</si>
  <si>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</si>
  <si>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template_old_kitchen_downlights_plug_proxy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</si>
  <si>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</si>
  <si>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</si>
  <si>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</si>
  <si>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</si>
  <si>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</si>
  <si>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</si>
  <si>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</si>
  <si>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</si>
  <si>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</si>
  <si>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</si>
  <si>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</si>
  <si>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</si>
  <si>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</si>
  <si>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</si>
  <si>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</si>
  <si>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</si>
  <si>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</si>
  <si>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</si>
  <si>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</si>
  <si>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</si>
  <si>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</si>
  <si>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</si>
  <si>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</si>
  <si>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</si>
  <si>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</si>
  <si>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</si>
  <si>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</si>
  <si>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</si>
  <si>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</si>
  <si>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</si>
  <si>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</si>
  <si>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</si>
  <si>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</si>
  <si>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</si>
  <si>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</si>
  <si>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</si>
  <si>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</si>
  <si>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</si>
  <si>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</si>
  <si>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</si>
  <si>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</si>
  <si>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</si>
  <si>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</si>
  <si>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10.0.6.105</t>
  </si>
  <si>
    <t>40:22:d8:62:9e:38</t>
  </si>
  <si>
    <t>TV</t>
  </si>
  <si>
    <t>device_proxy_type</t>
  </si>
  <si>
    <t>Type of device that entity is proxying</t>
  </si>
  <si>
    <t>TV Speaker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</si>
  <si>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</si>
  <si>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</si>
  <si>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</si>
  <si>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</si>
  <si>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</si>
  <si>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</si>
  <si>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</si>
  <si>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</si>
  <si>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</si>
  <si>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</si>
  <si>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</si>
  <si>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</si>
  <si>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</si>
  <si>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</si>
  <si>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</si>
  <si>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</si>
  <si>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</si>
  <si>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</si>
  <si>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</si>
  <si>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</si>
  <si>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</si>
  <si>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</si>
  <si>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</si>
  <si>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</si>
  <si>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</si>
  <si>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</si>
  <si>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</si>
  <si>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</si>
  <si>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</si>
  <si>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</si>
  <si>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</si>
  <si>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</si>
  <si>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</si>
  <si>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</si>
  <si>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</si>
  <si>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</si>
  <si>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</si>
  <si>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Downlights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</si>
  <si>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</si>
  <si>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</si>
  <si>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</si>
  <si>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</si>
  <si>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</si>
  <si>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</si>
  <si>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</si>
  <si>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</si>
  <si>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</si>
  <si>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</si>
  <si>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</si>
  <si>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</si>
  <si>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</si>
  <si>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</si>
  <si>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</si>
  <si>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</si>
  <si>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</si>
  <si>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</si>
  <si>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</si>
  <si>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</si>
  <si>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</si>
  <si>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</si>
  <si>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</si>
  <si>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</si>
  <si>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</si>
  <si>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</si>
  <si>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</si>
  <si>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</si>
  <si>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</si>
  <si>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</si>
  <si>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</si>
  <si>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</si>
  <si>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</si>
  <si>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</si>
  <si>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</si>
  <si>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</si>
  <si>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</si>
  <si>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</si>
  <si>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10.0.6.106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</si>
  <si>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</si>
  <si>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</si>
  <si>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</si>
  <si>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</si>
  <si>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</si>
  <si>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</si>
  <si>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</si>
  <si>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</si>
  <si>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</si>
  <si>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</si>
  <si>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10.0.6.107</t>
  </si>
  <si>
    <t>10.0.6.108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</si>
  <si>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</si>
  <si>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</si>
  <si>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</si>
  <si>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</si>
  <si>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</si>
  <si>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</si>
  <si>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</si>
  <si>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</si>
  <si>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</si>
  <si>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</si>
  <si>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</si>
  <si>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</si>
  <si>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</si>
  <si>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16.1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</si>
  <si>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</si>
  <si>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</si>
  <si>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</si>
  <si>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</si>
  <si>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</si>
  <si>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</si>
  <si>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</si>
  <si>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</si>
  <si>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</si>
  <si>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</si>
  <si>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</si>
  <si>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</si>
  <si>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</si>
  <si>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</si>
  <si>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template_server_flo_plug_proxy</t>
  </si>
  <si>
    <t>server_flo_plug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</si>
  <si>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</si>
  <si>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</si>
  <si>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</si>
  <si>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</si>
  <si>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</si>
  <si>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</si>
  <si>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</si>
  <si>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</si>
  <si>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</si>
  <si>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</si>
  <si>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</si>
  <si>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</si>
  <si>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</si>
  <si>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</si>
  <si>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</si>
  <si>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</si>
  <si>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</si>
  <si>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</si>
  <si>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</si>
  <si>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</si>
  <si>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</si>
  <si>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</si>
  <si>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</si>
  <si>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</si>
  <si>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</si>
  <si>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</si>
  <si>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</si>
  <si>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</si>
  <si>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</si>
  <si>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</si>
  <si>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</si>
  <si>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</si>
  <si>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</si>
  <si>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</si>
  <si>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</si>
  <si>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</si>
  <si>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</si>
  <si>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</si>
  <si>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</si>
  <si>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</si>
  <si>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</si>
  <si>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</si>
  <si>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</si>
  <si>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</si>
  <si>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value_json['SI7021']['Humidity'] if (value_json['SI7021']['Humidity'] is defined and (value_json['SI7021']['Humidity'] | float(-200) &gt; 0) and (value_json['SI7021']['Humidity'] | float(200) &lt; 101)) else (states('sensor.deck_festoons_plug_humidity')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</si>
  <si>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</si>
  <si>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16:a2:af:ac:63:01</t>
  </si>
  <si>
    <t>DigiTemp</t>
  </si>
  <si>
    <t>rack_top_temperature</t>
  </si>
  <si>
    <t>rack_bottom_temperature</t>
  </si>
  <si>
    <t>rack_external_temperature</t>
  </si>
  <si>
    <t>Rack Top</t>
  </si>
  <si>
    <t>{{ (value_json['fields']['upload_mbps'] | float(0) | round(2)) if (value_json['fields']['upload_mbps'] is defined) else (states('sensor.network_internet_upload') | float(None)) }}</t>
  </si>
  <si>
    <t>{{ (value_json['fields']['download_mbps'] | float(0) | round(2)) if (value_json['fields']['download_mbps'] is defined) else (states('sensor.network_internet_download') | float(None)) }}</t>
  </si>
  <si>
    <t>{{ (((value_json['fields']['expiry_s'] | int(0)) / 60 / 60 / 24) | round(2)) if (value_json['fields']['expiry_s'] is defined) else (states('sensor.network_certifcate_expiry') | float(None)) }}</t>
  </si>
  <si>
    <t>DS18x20</t>
  </si>
  <si>
    <t>UART to 1-Wire Protocol</t>
  </si>
  <si>
    <t>Internet Script</t>
  </si>
  <si>
    <t>ASYSTEM</t>
  </si>
  <si>
    <t>Python Script</t>
  </si>
  <si>
    <t>Rack Bottom</t>
  </si>
  <si>
    <t>Rack External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</si>
  <si>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</si>
  <si>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</si>
  <si>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</si>
  <si>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</si>
  <si>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</si>
  <si>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</si>
  <si>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</si>
  <si>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</si>
  <si>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</si>
  <si>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</si>
  <si>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</si>
  <si>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</si>
  <si>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String to define HASS area to add entity to overiding device_suggested_area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</si>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</sst>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5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0" xfId="0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65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J433" totalsRowShown="0" headerRowDxfId="64" dataDxfId="62" headerRowBorderDxfId="63">
  <autoFilter ref="A3:BJ433" xr:uid="{00000000-0009-0000-0100-000002000000}">
    <filterColumn colId="2">
      <filters>
        <filter val="DigiTemp"/>
        <filter val="Internet"/>
      </filters>
    </filterColumn>
  </autoFilter>
  <sortState xmlns:xlrd2="http://schemas.microsoft.com/office/spreadsheetml/2017/richdata2" ref="A4:BJ433">
    <sortCondition ref="A3:A433"/>
  </sortState>
  <tableColumns count="62">
    <tableColumn id="1" xr3:uid="{00000000-0010-0000-0000-000001000000}" name="index" dataDxfId="61"/>
    <tableColumn id="2" xr3:uid="{00000000-0010-0000-0000-000002000000}" name="entity_status" dataDxfId="60"/>
    <tableColumn id="30" xr3:uid="{9A7EFF98-BFE6-E446-8CFB-C6A8F1F4C72D}" name="device_via_device" dataDxfId="59"/>
    <tableColumn id="3" xr3:uid="{00000000-0010-0000-0000-000003000000}" name="entity_namespace" dataDxfId="58"/>
    <tableColumn id="4" xr3:uid="{00000000-0010-0000-0000-000004000000}" name="unique_id" dataDxfId="57"/>
    <tableColumn id="29" xr3:uid="{C9099E62-9C90-774C-B487-C1E8FC10D09D}" name="name" dataDxfId="56">
      <calculatedColumnFormula>IF(ISBLANK(Table2[[#This Row],[unique_id]]), "", Table2[[#This Row],[unique_id]])</calculatedColumnFormula>
    </tableColumn>
    <tableColumn id="5" xr3:uid="{00000000-0010-0000-0000-000005000000}" name="friendly_name" dataDxfId="55"/>
    <tableColumn id="6" xr3:uid="{00000000-0010-0000-0000-000006000000}" name="entity_domain" dataDxfId="54"/>
    <tableColumn id="7" xr3:uid="{00000000-0010-0000-0000-000007000000}" name="entity_group" dataDxfId="53"/>
    <tableColumn id="27" xr3:uid="{60418A65-0C60-7646-A0ED-ABB0E1A36C63}" name="google_aliases" dataDxfId="52"/>
    <tableColumn id="13" xr3:uid="{B4C4A2D6-C804-F043-B392-3D0AB90153D7}" name="linked_entity" dataDxfId="51"/>
    <tableColumn id="39" xr3:uid="{4CB6C6ED-220F-EA47-A177-F3CF94B4FCB8}" name="linked_service" dataDxfId="50"/>
    <tableColumn id="32" xr3:uid="{9FB83457-10AD-D34A-B0A0-C03B121132D6}" name="hass_display_mode" dataDxfId="49"/>
    <tableColumn id="28" xr3:uid="{0EA9866E-7EBB-1F4E-864B-B4B41A0868C7}" name="hass_display_type" dataDxfId="48"/>
    <tableColumn id="51" xr3:uid="{8DBDF391-07AE-4A4F-903B-5BBD64761C59}" name="powercalc_enable" dataDxfId="47"/>
    <tableColumn id="50" xr3:uid="{07C23DD5-25CE-2A4A-8455-1C159ED44B79}" name="powercalc_group_1" dataDxfId="46"/>
    <tableColumn id="49" xr3:uid="{674D5879-982E-C54E-BB3C-3856904C3F08}" name="powercalc_group_2" dataDxfId="45"/>
    <tableColumn id="48" xr3:uid="{58F1B851-B412-434F-90C1-FC461B06CD87}" name="powercalc_group_3" dataDxfId="44"/>
    <tableColumn id="47" xr3:uid="{B8549644-CEBE-B04C-A925-E1930F8FB34D}" name="powercalc_group_4" dataDxfId="43"/>
    <tableColumn id="46" xr3:uid="{D0327CDA-BCAE-2F44-B16C-849736CDE7F5}" name="powercalc_config" dataDxfId="42"/>
    <tableColumn id="31" xr3:uid="{0D8A1BBE-51B4-E147-A44E-9683CA8C518F}" name="grafana_display_type" dataDxfId="41"/>
    <tableColumn id="14" xr3:uid="{78BFD416-14E2-1346-ABA3-7482F2EF964B}" name="compensation_curve" dataDxfId="40"/>
    <tableColumn id="42" xr3:uid="{89DBF06F-3894-034F-A260-C4F7288ABF85}" name="zigbee_type" dataDxfId="39"/>
    <tableColumn id="43" xr3:uid="{E7D1DC27-417A-B44D-9C67-253D3AEEAC31}" name="zigbee_group" dataDxfId="38"/>
    <tableColumn id="41" xr3:uid="{C2AC9DC2-579C-114D-BD33-47F922A7ECD8}" name="zigbee_config" dataDxfId="37"/>
    <tableColumn id="38" xr3:uid="{26490464-B58E-B747-AFA6-696984DB49F8}" name="zigbee_device_config" dataDxfId="36"/>
    <tableColumn id="53" xr3:uid="{97C0AC03-0E68-C04D-AAB1-394239DA0E93}" name="tasmota_device_config" dataDxfId="35"/>
    <tableColumn id="8" xr3:uid="{00000000-0010-0000-0000-000008000000}" name="state_class" dataDxfId="34"/>
    <tableColumn id="9" xr3:uid="{00000000-0010-0000-0000-000009000000}" name="unit_of_measurement" dataDxfId="33"/>
    <tableColumn id="10" xr3:uid="{00000000-0010-0000-0000-00000A000000}" name="device_class" dataDxfId="32"/>
    <tableColumn id="11" xr3:uid="{00000000-0010-0000-0000-00000B000000}" name="icon" dataDxfId="31"/>
    <tableColumn id="12" xr3:uid="{00000000-0010-0000-0000-00000C000000}" name="sample_period" dataDxfId="30"/>
    <tableColumn id="15" xr3:uid="{00000000-0010-0000-0000-00000F000000}" name="force_update" dataDxfId="29"/>
    <tableColumn id="55" xr3:uid="{A7039A10-DEBB-A944-8FAD-A77F3CF1F429}" name="optimistic" dataDxfId="28"/>
    <tableColumn id="16" xr3:uid="{00000000-0010-0000-0000-000010000000}" name="unique_id_device" dataDxfId="27"/>
    <tableColumn id="17" xr3:uid="{00000000-0010-0000-0000-000011000000}" name="discovery_topic" dataDxfId="26">
      <calculatedColumnFormula>IF(ISBLANK(AI4),  "", _xlfn.CONCAT("haas/entity/sensor/", LOWER(C4), "/", E4, "/config"))</calculatedColumnFormula>
    </tableColumn>
    <tableColumn id="18" xr3:uid="{00000000-0010-0000-0000-000012000000}" name="state_topic" dataDxfId="25">
      <calculatedColumnFormula>IF(ISBLANK(AI4),  "", _xlfn.CONCAT(LOWER(C4), "/", E4))</calculatedColumnFormula>
    </tableColumn>
    <tableColumn id="54" xr3:uid="{07C1F1CD-523C-4A44-98AC-1E70912971C8}" name="command_topic" dataDxfId="24"/>
    <tableColumn id="56" xr3:uid="{256F7B55-FAA5-B74F-8FD2-07EB07120BFC}" name="availability_topic" dataDxfId="23"/>
    <tableColumn id="60" xr3:uid="{879A506D-709C-0C47-A5F6-FF87CE7E643D}" name="payload_on" dataDxfId="22"/>
    <tableColumn id="59" xr3:uid="{5292E359-6C9C-B546-A29E-DEF850DCCA28}" name="payload_off" dataDxfId="21"/>
    <tableColumn id="58" xr3:uid="{DE814105-6A0E-9345-AA8B-97FD58CC76ED}" name="payload_available" dataDxfId="20"/>
    <tableColumn id="57" xr3:uid="{9E11398C-2422-0E41-8975-F1A8C86DE2C4}" name="payload_not_available" dataDxfId="19"/>
    <tableColumn id="19" xr3:uid="{00000000-0010-0000-0000-000013000000}" name="value_template" dataDxfId="18"/>
    <tableColumn id="20" xr3:uid="{00000000-0010-0000-0000-000014000000}" name="qos" dataDxfId="17"/>
    <tableColumn id="37" xr3:uid="{64D4DD58-B502-4345-9167-C0EACC9E86EC}" name="device_configuration_url" dataDxfId="16"/>
    <tableColumn id="64" xr3:uid="{24CCFA05-A4F8-534D-91C0-D3447DCE67C4}" name="device_proxy_type" dataDxfId="15"/>
    <tableColumn id="21" xr3:uid="{00000000-0010-0000-0000-000015000000}" name="device_identifiers" dataDxfId="14"/>
    <tableColumn id="23" xr3:uid="{00000000-0010-0000-0000-000017000000}" name="device_name" dataDxfId="13"/>
    <tableColumn id="70" xr3:uid="{86BF12BE-6611-5F4A-B51A-958EF054030A}" name="_device_name_prefix_custom" dataDxfId="12"/>
    <tableColumn id="69" xr3:uid="{E9085A4B-1F83-9F48-9959-5208B03EB691}" name="_device_name_prefix_default" dataDxfId="11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0"/>
    <tableColumn id="24" xr3:uid="{00000000-0010-0000-0000-000018000000}" name="device_model" dataDxfId="9"/>
    <tableColumn id="25" xr3:uid="{00000000-0010-0000-0000-000019000000}" name="device_manufacturer" dataDxfId="8"/>
    <tableColumn id="65" xr3:uid="{8685B72E-27AD-BF42-B42B-86B1468C2061}" name="device_sw_version" dataDxfId="7"/>
    <tableColumn id="26" xr3:uid="{00000000-0010-0000-0000-00001A000000}" name="device_suggested_area" dataDxfId="6"/>
    <tableColumn id="40" xr3:uid="{344437C2-0BDB-7546-8FAB-6C4F23E06045}" name="device_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433"/>
  <sheetViews>
    <sheetView tabSelected="1" topLeftCell="AB1" zoomScale="120" zoomScaleNormal="120" workbookViewId="0">
      <selection activeCell="AI28" sqref="AI28"/>
    </sheetView>
  </sheetViews>
  <sheetFormatPr baseColWidth="10" defaultRowHeight="16" customHeight="1"/>
  <cols>
    <col min="1" max="1" width="14.33203125" style="21" bestFit="1" customWidth="1"/>
    <col min="2" max="2" width="21.1640625" style="21" bestFit="1" customWidth="1"/>
    <col min="3" max="3" width="21.5" style="21" customWidth="1"/>
    <col min="4" max="4" width="20.6640625" style="21" bestFit="1" customWidth="1"/>
    <col min="5" max="6" width="56.1640625" style="21" customWidth="1"/>
    <col min="7" max="7" width="22.33203125" style="21" customWidth="1"/>
    <col min="8" max="8" width="25.6640625" style="21" customWidth="1"/>
    <col min="9" max="9" width="17.6640625" style="21" customWidth="1"/>
    <col min="10" max="10" width="38.5" style="21" customWidth="1"/>
    <col min="11" max="11" width="49.33203125" style="21" customWidth="1"/>
    <col min="12" max="12" width="33.33203125" style="21" bestFit="1" customWidth="1"/>
    <col min="13" max="13" width="37.1640625" style="21" customWidth="1"/>
    <col min="14" max="14" width="28.5" style="21" customWidth="1"/>
    <col min="15" max="15" width="21.83203125" style="22" customWidth="1"/>
    <col min="16" max="17" width="21.83203125" style="21" customWidth="1"/>
    <col min="18" max="18" width="25.5" style="21" customWidth="1"/>
    <col min="19" max="19" width="26" style="21" customWidth="1"/>
    <col min="20" max="20" width="68.5" style="60" bestFit="1" customWidth="1"/>
    <col min="21" max="21" width="39.6640625" style="21" customWidth="1"/>
    <col min="22" max="22" width="40.33203125" style="21" customWidth="1"/>
    <col min="23" max="23" width="24.6640625" style="21" customWidth="1"/>
    <col min="24" max="24" width="25" style="21" customWidth="1"/>
    <col min="25" max="25" width="25.1640625" style="21" customWidth="1"/>
    <col min="26" max="26" width="117.33203125" style="22" customWidth="1"/>
    <col min="27" max="27" width="211.5" style="22" bestFit="1" customWidth="1"/>
    <col min="28" max="28" width="18.83203125" style="21" customWidth="1"/>
    <col min="29" max="29" width="32.83203125" style="21" customWidth="1"/>
    <col min="30" max="30" width="45.1640625" style="21" customWidth="1"/>
    <col min="31" max="31" width="27.5" style="21" customWidth="1"/>
    <col min="32" max="32" width="18.33203125" style="21" customWidth="1"/>
    <col min="33" max="33" width="19.5" style="21" customWidth="1"/>
    <col min="34" max="34" width="18.33203125" style="21" customWidth="1"/>
    <col min="35" max="35" width="42.1640625" style="21" customWidth="1"/>
    <col min="36" max="36" width="83.1640625" style="21" bestFit="1" customWidth="1"/>
    <col min="37" max="37" width="51.83203125" style="21" bestFit="1" customWidth="1"/>
    <col min="38" max="38" width="52.5" style="21" bestFit="1" customWidth="1"/>
    <col min="39" max="39" width="48.33203125" style="21" bestFit="1" customWidth="1"/>
    <col min="40" max="40" width="23" style="21" customWidth="1"/>
    <col min="41" max="41" width="23.33203125" style="21" customWidth="1"/>
    <col min="42" max="42" width="20.5" style="21" customWidth="1"/>
    <col min="43" max="43" width="22.6640625" style="21" customWidth="1"/>
    <col min="44" max="44" width="252.33203125" style="21" bestFit="1" customWidth="1"/>
    <col min="45" max="45" width="21.1640625" style="22" customWidth="1"/>
    <col min="46" max="46" width="63.33203125" style="21" customWidth="1"/>
    <col min="47" max="47" width="20.1640625" style="21" customWidth="1"/>
    <col min="48" max="48" width="28.83203125" style="22" customWidth="1"/>
    <col min="49" max="49" width="27.6640625" style="21" bestFit="1" customWidth="1"/>
    <col min="50" max="50" width="28.83203125" style="21" customWidth="1"/>
    <col min="51" max="51" width="29.33203125" style="21" customWidth="1"/>
    <col min="52" max="52" width="25.33203125" style="21" customWidth="1"/>
    <col min="53" max="53" width="26" style="21" bestFit="1" customWidth="1"/>
    <col min="54" max="54" width="31.83203125" style="21" bestFit="1" customWidth="1"/>
    <col min="55" max="55" width="21.6640625" style="21" bestFit="1" customWidth="1"/>
    <col min="56" max="56" width="36.5" style="21" bestFit="1" customWidth="1"/>
    <col min="57" max="57" width="31.33203125" style="21" bestFit="1" customWidth="1"/>
    <col min="58" max="58" width="27" style="21" bestFit="1" customWidth="1"/>
    <col min="59" max="59" width="30.6640625" style="21" bestFit="1" customWidth="1"/>
    <col min="60" max="60" width="27" style="22" bestFit="1" customWidth="1"/>
    <col min="61" max="61" width="23.5" style="22" bestFit="1" customWidth="1"/>
    <col min="62" max="62" width="43.83203125" style="21" bestFit="1" customWidth="1"/>
    <col min="63" max="16384" width="10.83203125" style="21"/>
  </cols>
  <sheetData>
    <row r="1" spans="1:62" s="18" customFormat="1" ht="16" customHeight="1">
      <c r="A1" s="49" t="s">
        <v>271</v>
      </c>
      <c r="B1" s="2" t="s">
        <v>271</v>
      </c>
      <c r="C1" s="2" t="s">
        <v>271</v>
      </c>
      <c r="D1" s="2" t="s">
        <v>271</v>
      </c>
      <c r="E1" s="2" t="s">
        <v>271</v>
      </c>
      <c r="F1" s="2" t="s">
        <v>354</v>
      </c>
      <c r="G1" s="2" t="s">
        <v>271</v>
      </c>
      <c r="H1" s="2" t="s">
        <v>271</v>
      </c>
      <c r="I1" s="2" t="s">
        <v>271</v>
      </c>
      <c r="J1" s="2" t="s">
        <v>544</v>
      </c>
      <c r="K1" s="2" t="s">
        <v>272</v>
      </c>
      <c r="L1" s="2" t="s">
        <v>272</v>
      </c>
      <c r="M1" s="2" t="s">
        <v>272</v>
      </c>
      <c r="N1" s="2" t="s">
        <v>273</v>
      </c>
      <c r="O1" s="6" t="s">
        <v>889</v>
      </c>
      <c r="P1" s="5" t="s">
        <v>889</v>
      </c>
      <c r="Q1" s="5" t="s">
        <v>889</v>
      </c>
      <c r="R1" s="5" t="s">
        <v>889</v>
      </c>
      <c r="S1" s="5" t="s">
        <v>889</v>
      </c>
      <c r="T1" s="58" t="s">
        <v>890</v>
      </c>
      <c r="U1" s="5" t="s">
        <v>272</v>
      </c>
      <c r="V1" s="6" t="s">
        <v>272</v>
      </c>
      <c r="W1" s="7" t="s">
        <v>559</v>
      </c>
      <c r="X1" s="7" t="s">
        <v>559</v>
      </c>
      <c r="Y1" s="7" t="s">
        <v>559</v>
      </c>
      <c r="Z1" s="7" t="s">
        <v>627</v>
      </c>
      <c r="AA1" s="7" t="s">
        <v>1055</v>
      </c>
      <c r="AB1" s="7" t="s">
        <v>188</v>
      </c>
      <c r="AC1" s="7" t="s">
        <v>189</v>
      </c>
      <c r="AD1" s="16" t="s">
        <v>190</v>
      </c>
      <c r="AE1" s="16" t="s">
        <v>1352</v>
      </c>
      <c r="AF1" s="7" t="s">
        <v>188</v>
      </c>
      <c r="AG1" s="7" t="s">
        <v>188</v>
      </c>
      <c r="AH1" s="7" t="s">
        <v>1056</v>
      </c>
      <c r="AI1" s="7" t="s">
        <v>188</v>
      </c>
      <c r="AJ1" s="7" t="s">
        <v>188</v>
      </c>
      <c r="AK1" s="7" t="s">
        <v>188</v>
      </c>
      <c r="AL1" s="7" t="s">
        <v>1056</v>
      </c>
      <c r="AM1" s="7" t="s">
        <v>1056</v>
      </c>
      <c r="AN1" s="7" t="s">
        <v>1056</v>
      </c>
      <c r="AO1" s="7" t="s">
        <v>1056</v>
      </c>
      <c r="AP1" s="7" t="s">
        <v>1056</v>
      </c>
      <c r="AQ1" s="7" t="s">
        <v>1056</v>
      </c>
      <c r="AR1" s="7" t="s">
        <v>188</v>
      </c>
      <c r="AS1" s="7" t="s">
        <v>188</v>
      </c>
      <c r="AT1" s="7" t="s">
        <v>188</v>
      </c>
      <c r="AU1" s="7" t="s">
        <v>943</v>
      </c>
      <c r="AV1" s="7" t="s">
        <v>524</v>
      </c>
      <c r="AW1" s="7" t="s">
        <v>524</v>
      </c>
      <c r="AX1" s="7" t="s">
        <v>943</v>
      </c>
      <c r="AY1" s="7" t="s">
        <v>524</v>
      </c>
      <c r="AZ1" s="7" t="s">
        <v>524</v>
      </c>
      <c r="BA1" s="7" t="s">
        <v>524</v>
      </c>
      <c r="BB1" s="7" t="s">
        <v>524</v>
      </c>
      <c r="BC1" s="7" t="s">
        <v>524</v>
      </c>
      <c r="BD1" s="7" t="s">
        <v>524</v>
      </c>
      <c r="BE1" s="7" t="s">
        <v>830</v>
      </c>
      <c r="BF1" s="7" t="s">
        <v>943</v>
      </c>
      <c r="BG1" s="7" t="s">
        <v>524</v>
      </c>
      <c r="BH1" s="7" t="s">
        <v>826</v>
      </c>
      <c r="BI1" s="7" t="s">
        <v>524</v>
      </c>
      <c r="BJ1" s="7" t="s">
        <v>827</v>
      </c>
    </row>
    <row r="2" spans="1:62" s="19" customFormat="1" ht="52" customHeight="1">
      <c r="A2" s="48" t="s">
        <v>167</v>
      </c>
      <c r="B2" s="3" t="s">
        <v>220</v>
      </c>
      <c r="C2" s="3" t="s">
        <v>165</v>
      </c>
      <c r="D2" s="3" t="s">
        <v>1353</v>
      </c>
      <c r="E2" s="3" t="s">
        <v>1354</v>
      </c>
      <c r="F2" s="3" t="s">
        <v>1355</v>
      </c>
      <c r="G2" s="3" t="s">
        <v>185</v>
      </c>
      <c r="H2" s="3" t="s">
        <v>152</v>
      </c>
      <c r="I2" s="3" t="s">
        <v>153</v>
      </c>
      <c r="J2" s="4" t="s">
        <v>549</v>
      </c>
      <c r="K2" s="3" t="s">
        <v>1356</v>
      </c>
      <c r="L2" s="3" t="s">
        <v>1357</v>
      </c>
      <c r="M2" s="3" t="s">
        <v>1358</v>
      </c>
      <c r="N2" s="3" t="s">
        <v>1359</v>
      </c>
      <c r="O2" s="17" t="s">
        <v>932</v>
      </c>
      <c r="P2" s="4" t="s">
        <v>936</v>
      </c>
      <c r="Q2" s="4" t="s">
        <v>891</v>
      </c>
      <c r="R2" s="4" t="s">
        <v>891</v>
      </c>
      <c r="S2" s="4" t="s">
        <v>892</v>
      </c>
      <c r="T2" s="4" t="s">
        <v>893</v>
      </c>
      <c r="U2" s="4" t="s">
        <v>545</v>
      </c>
      <c r="V2" s="8" t="s">
        <v>323</v>
      </c>
      <c r="W2" s="8" t="s">
        <v>567</v>
      </c>
      <c r="X2" s="8" t="s">
        <v>568</v>
      </c>
      <c r="Y2" s="13" t="s">
        <v>560</v>
      </c>
      <c r="Z2" s="8" t="s">
        <v>628</v>
      </c>
      <c r="AA2" s="8" t="s">
        <v>1054</v>
      </c>
      <c r="AB2" s="9" t="s">
        <v>154</v>
      </c>
      <c r="AC2" s="9" t="s">
        <v>155</v>
      </c>
      <c r="AD2" s="13" t="s">
        <v>178</v>
      </c>
      <c r="AE2" s="10" t="s">
        <v>1360</v>
      </c>
      <c r="AF2" s="10" t="s">
        <v>156</v>
      </c>
      <c r="AG2" s="10" t="s">
        <v>157</v>
      </c>
      <c r="AH2" s="10" t="s">
        <v>1060</v>
      </c>
      <c r="AI2" s="10" t="s">
        <v>158</v>
      </c>
      <c r="AJ2" s="11" t="s">
        <v>1361</v>
      </c>
      <c r="AK2" s="10" t="s">
        <v>1362</v>
      </c>
      <c r="AL2" s="10" t="s">
        <v>1057</v>
      </c>
      <c r="AM2" s="10" t="s">
        <v>1067</v>
      </c>
      <c r="AN2" s="10" t="s">
        <v>1076</v>
      </c>
      <c r="AO2" s="10" t="s">
        <v>1077</v>
      </c>
      <c r="AP2" s="10" t="s">
        <v>1072</v>
      </c>
      <c r="AQ2" s="10" t="s">
        <v>1073</v>
      </c>
      <c r="AR2" s="9" t="s">
        <v>159</v>
      </c>
      <c r="AS2" s="10" t="s">
        <v>598</v>
      </c>
      <c r="AT2" s="12" t="s">
        <v>164</v>
      </c>
      <c r="AU2" s="12" t="s">
        <v>1169</v>
      </c>
      <c r="AV2" s="10" t="s">
        <v>358</v>
      </c>
      <c r="AW2" s="10" t="s">
        <v>161</v>
      </c>
      <c r="AX2" s="10" t="s">
        <v>1275</v>
      </c>
      <c r="AY2" s="10" t="s">
        <v>1276</v>
      </c>
      <c r="AZ2" s="10" t="s">
        <v>1277</v>
      </c>
      <c r="BA2" s="10" t="s">
        <v>162</v>
      </c>
      <c r="BB2" s="10" t="s">
        <v>163</v>
      </c>
      <c r="BC2" s="12" t="s">
        <v>160</v>
      </c>
      <c r="BD2" s="10" t="s">
        <v>1363</v>
      </c>
      <c r="BE2" s="10" t="s">
        <v>1364</v>
      </c>
      <c r="BF2" s="10" t="s">
        <v>944</v>
      </c>
      <c r="BG2" s="10" t="s">
        <v>828</v>
      </c>
      <c r="BH2" s="10" t="s">
        <v>825</v>
      </c>
      <c r="BI2" s="10" t="s">
        <v>357</v>
      </c>
      <c r="BJ2" s="12" t="s">
        <v>829</v>
      </c>
    </row>
    <row r="3" spans="1:62" s="20" customFormat="1" ht="16" customHeight="1">
      <c r="A3" s="50" t="s">
        <v>0</v>
      </c>
      <c r="B3" s="50" t="s">
        <v>1</v>
      </c>
      <c r="C3" s="50" t="s">
        <v>25</v>
      </c>
      <c r="D3" s="50" t="s">
        <v>2</v>
      </c>
      <c r="E3" s="50" t="s">
        <v>3</v>
      </c>
      <c r="F3" s="50" t="s">
        <v>4</v>
      </c>
      <c r="G3" s="50" t="s">
        <v>186</v>
      </c>
      <c r="H3" s="50" t="s">
        <v>5</v>
      </c>
      <c r="I3" s="50" t="s">
        <v>6</v>
      </c>
      <c r="J3" s="51" t="s">
        <v>546</v>
      </c>
      <c r="K3" s="50" t="s">
        <v>808</v>
      </c>
      <c r="L3" s="50" t="s">
        <v>809</v>
      </c>
      <c r="M3" s="50" t="s">
        <v>1365</v>
      </c>
      <c r="N3" s="50" t="s">
        <v>1366</v>
      </c>
      <c r="O3" s="52" t="s">
        <v>931</v>
      </c>
      <c r="P3" s="51" t="s">
        <v>894</v>
      </c>
      <c r="Q3" s="51" t="s">
        <v>895</v>
      </c>
      <c r="R3" s="53" t="s">
        <v>896</v>
      </c>
      <c r="S3" s="53" t="s">
        <v>897</v>
      </c>
      <c r="T3" s="59" t="s">
        <v>887</v>
      </c>
      <c r="U3" s="51" t="s">
        <v>543</v>
      </c>
      <c r="V3" s="1" t="s">
        <v>321</v>
      </c>
      <c r="W3" s="1" t="s">
        <v>623</v>
      </c>
      <c r="X3" s="1" t="s">
        <v>624</v>
      </c>
      <c r="Y3" s="1" t="s">
        <v>625</v>
      </c>
      <c r="Z3" s="1" t="s">
        <v>626</v>
      </c>
      <c r="AA3" s="1" t="s">
        <v>1053</v>
      </c>
      <c r="AB3" s="54" t="s">
        <v>7</v>
      </c>
      <c r="AC3" s="54" t="s">
        <v>8</v>
      </c>
      <c r="AD3" s="54" t="s">
        <v>9</v>
      </c>
      <c r="AE3" s="54" t="s">
        <v>10</v>
      </c>
      <c r="AF3" s="54" t="s">
        <v>11</v>
      </c>
      <c r="AG3" s="55" t="s">
        <v>12</v>
      </c>
      <c r="AH3" s="55" t="s">
        <v>1059</v>
      </c>
      <c r="AI3" s="54" t="s">
        <v>13</v>
      </c>
      <c r="AJ3" s="54" t="s">
        <v>14</v>
      </c>
      <c r="AK3" s="54" t="s">
        <v>15</v>
      </c>
      <c r="AL3" s="54" t="s">
        <v>1058</v>
      </c>
      <c r="AM3" s="54" t="s">
        <v>1066</v>
      </c>
      <c r="AN3" s="54" t="s">
        <v>1074</v>
      </c>
      <c r="AO3" s="54" t="s">
        <v>1075</v>
      </c>
      <c r="AP3" s="54" t="s">
        <v>1068</v>
      </c>
      <c r="AQ3" s="54" t="s">
        <v>1069</v>
      </c>
      <c r="AR3" s="54" t="s">
        <v>16</v>
      </c>
      <c r="AS3" s="54" t="s">
        <v>17</v>
      </c>
      <c r="AT3" s="55" t="s">
        <v>24</v>
      </c>
      <c r="AU3" s="55" t="s">
        <v>1168</v>
      </c>
      <c r="AV3" s="54" t="s">
        <v>20</v>
      </c>
      <c r="AW3" s="54" t="s">
        <v>18</v>
      </c>
      <c r="AX3" s="54" t="s">
        <v>1266</v>
      </c>
      <c r="AY3" s="54" t="s">
        <v>1267</v>
      </c>
      <c r="AZ3" s="54" t="s">
        <v>1268</v>
      </c>
      <c r="BA3" s="54" t="s">
        <v>21</v>
      </c>
      <c r="BB3" s="54" t="s">
        <v>22</v>
      </c>
      <c r="BC3" s="55" t="s">
        <v>19</v>
      </c>
      <c r="BD3" s="54" t="s">
        <v>23</v>
      </c>
      <c r="BE3" s="54" t="s">
        <v>831</v>
      </c>
      <c r="BF3" s="54" t="s">
        <v>942</v>
      </c>
      <c r="BG3" s="54" t="s">
        <v>420</v>
      </c>
      <c r="BH3" s="54" t="s">
        <v>355</v>
      </c>
      <c r="BI3" s="54" t="s">
        <v>356</v>
      </c>
      <c r="BJ3" s="55" t="s">
        <v>384</v>
      </c>
    </row>
    <row r="4" spans="1:62" s="25" customFormat="1" ht="16" hidden="1" customHeight="1">
      <c r="A4" s="26">
        <v>1000</v>
      </c>
      <c r="B4" s="21" t="s">
        <v>26</v>
      </c>
      <c r="C4" s="21" t="s">
        <v>39</v>
      </c>
      <c r="D4" s="21" t="s">
        <v>27</v>
      </c>
      <c r="E4" s="25" t="s">
        <v>553</v>
      </c>
      <c r="F4" s="25" t="str">
        <f>IF(ISBLANK(Table2[[#This Row],[unique_id]]), "", Table2[[#This Row],[unique_id]])</f>
        <v>roof_temperature</v>
      </c>
      <c r="G4" s="21" t="s">
        <v>38</v>
      </c>
      <c r="H4" s="21" t="s">
        <v>87</v>
      </c>
      <c r="I4" s="21" t="s">
        <v>30</v>
      </c>
      <c r="J4" s="21" t="s">
        <v>87</v>
      </c>
      <c r="K4" s="21"/>
      <c r="L4" s="21"/>
      <c r="M4" s="21"/>
      <c r="N4" s="21"/>
      <c r="O4" s="22"/>
      <c r="P4" s="21"/>
      <c r="Q4" s="21"/>
      <c r="R4" s="21"/>
      <c r="S4" s="21"/>
      <c r="T4" s="27"/>
      <c r="U4" s="21"/>
      <c r="V4" s="22"/>
      <c r="W4" s="22"/>
      <c r="X4" s="22"/>
      <c r="Y4" s="22"/>
      <c r="Z4" s="22"/>
      <c r="AA4" s="22"/>
      <c r="AB4" s="21"/>
      <c r="AC4" s="21" t="s">
        <v>88</v>
      </c>
      <c r="AD4" s="21" t="s">
        <v>89</v>
      </c>
      <c r="AE4" s="21" t="s">
        <v>335</v>
      </c>
      <c r="AF4" s="21"/>
      <c r="AG4" s="22"/>
      <c r="AH4" s="22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14"/>
      <c r="AU4" s="21"/>
      <c r="AV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21"/>
      <c r="AY4" s="21" t="str">
        <f>IF(ISBLANK(Table2[[#This Row],[device_model]]), "", Table2[[#This Row],[device_suggested_area]])</f>
        <v>Roof</v>
      </c>
      <c r="AZ4" s="21" t="s">
        <v>488</v>
      </c>
      <c r="BA4" s="21" t="s">
        <v>36</v>
      </c>
      <c r="BB4" s="21" t="s">
        <v>37</v>
      </c>
      <c r="BC4" s="21" t="s">
        <v>1278</v>
      </c>
      <c r="BD4" s="21" t="s">
        <v>38</v>
      </c>
      <c r="BE4" s="21"/>
      <c r="BF4" s="21"/>
      <c r="BG4" s="21"/>
      <c r="BH4" s="21"/>
      <c r="BI4" s="21"/>
      <c r="BJ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2" ht="16" hidden="1" customHeight="1">
      <c r="A5" s="21">
        <v>1001</v>
      </c>
      <c r="B5" s="21" t="s">
        <v>26</v>
      </c>
      <c r="C5" s="21" t="s">
        <v>39</v>
      </c>
      <c r="D5" s="21" t="s">
        <v>27</v>
      </c>
      <c r="E5" s="21" t="s">
        <v>324</v>
      </c>
      <c r="F5" s="25" t="str">
        <f>IF(ISBLANK(Table2[[#This Row],[unique_id]]), "", Table2[[#This Row],[unique_id]])</f>
        <v>compensation_sensor_roof_temperature</v>
      </c>
      <c r="G5" s="21" t="s">
        <v>38</v>
      </c>
      <c r="H5" s="21" t="s">
        <v>87</v>
      </c>
      <c r="I5" s="21" t="s">
        <v>30</v>
      </c>
      <c r="M5" s="21" t="s">
        <v>90</v>
      </c>
      <c r="T5" s="27"/>
      <c r="U5" s="21" t="s">
        <v>511</v>
      </c>
      <c r="V5" s="22" t="s">
        <v>334</v>
      </c>
      <c r="W5" s="22"/>
      <c r="X5" s="22"/>
      <c r="Y5" s="22"/>
      <c r="AB5" s="21" t="s">
        <v>31</v>
      </c>
      <c r="AC5" s="21" t="s">
        <v>88</v>
      </c>
      <c r="AD5" s="21" t="s">
        <v>89</v>
      </c>
      <c r="AE5" s="21" t="s">
        <v>335</v>
      </c>
      <c r="AF5" s="21">
        <v>300</v>
      </c>
      <c r="AG5" s="22" t="s">
        <v>34</v>
      </c>
      <c r="AH5" s="22"/>
      <c r="AI5" s="21" t="s">
        <v>91</v>
      </c>
      <c r="AJ5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homeassistant/entity/sensor/weewx/compensation_sensor_roof_temperature/config</v>
      </c>
      <c r="AK5" s="21" t="str">
        <f>IF(ISBLANK(Table2[[#This Row],[index]]),  "", _xlfn.CONCAT(LOWER(Table2[[#This Row],[device_via_device]]), "/", Table2[[#This Row],[unique_id]]))</f>
        <v>weewx/compensation_sensor_roof_temperature</v>
      </c>
      <c r="AR5" s="21" t="s">
        <v>299</v>
      </c>
      <c r="AS5" s="21">
        <v>1</v>
      </c>
      <c r="AT5" s="14"/>
      <c r="AV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5" s="21" t="str">
        <f>IF(ISBLANK(Table2[[#This Row],[device_model]]), "", Table2[[#This Row],[device_suggested_area]])</f>
        <v>Roof</v>
      </c>
      <c r="AZ5" s="21" t="s">
        <v>488</v>
      </c>
      <c r="BA5" s="21" t="s">
        <v>36</v>
      </c>
      <c r="BB5" s="21" t="s">
        <v>37</v>
      </c>
      <c r="BC5" s="21" t="s">
        <v>1278</v>
      </c>
      <c r="BD5" s="21" t="s">
        <v>38</v>
      </c>
      <c r="BH5" s="21"/>
      <c r="BI5" s="21"/>
      <c r="BJ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" spans="1:62" ht="16" hidden="1" customHeight="1">
      <c r="A6" s="26">
        <v>1002</v>
      </c>
      <c r="B6" s="21" t="s">
        <v>26</v>
      </c>
      <c r="C6" s="21" t="s">
        <v>128</v>
      </c>
      <c r="D6" s="21" t="s">
        <v>27</v>
      </c>
      <c r="E6" s="21" t="s">
        <v>718</v>
      </c>
      <c r="F6" s="25" t="str">
        <f>IF(ISBLANK(Table2[[#This Row],[unique_id]]), "", Table2[[#This Row],[unique_id]])</f>
        <v>ada_temperature</v>
      </c>
      <c r="G6" s="21" t="s">
        <v>130</v>
      </c>
      <c r="H6" s="21" t="s">
        <v>87</v>
      </c>
      <c r="I6" s="21" t="s">
        <v>30</v>
      </c>
      <c r="J6" s="21" t="s">
        <v>871</v>
      </c>
      <c r="T6" s="27"/>
      <c r="V6" s="22"/>
      <c r="W6" s="22"/>
      <c r="X6" s="22"/>
      <c r="Y6" s="22"/>
      <c r="AE6" s="21" t="s">
        <v>335</v>
      </c>
      <c r="AG6" s="22"/>
      <c r="AH6" s="22"/>
      <c r="AS6" s="21"/>
      <c r="AT6" s="15"/>
      <c r="AV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6" s="21" t="str">
        <f>IF(ISBLANK(Table2[[#This Row],[device_model]]), "", Table2[[#This Row],[device_suggested_area]])</f>
        <v>Ada</v>
      </c>
      <c r="AZ6" s="21" t="s">
        <v>1180</v>
      </c>
      <c r="BA6" s="21" t="s">
        <v>1178</v>
      </c>
      <c r="BB6" s="21" t="s">
        <v>128</v>
      </c>
      <c r="BC6" s="21" t="s">
        <v>489</v>
      </c>
      <c r="BD6" s="21" t="s">
        <v>130</v>
      </c>
      <c r="BH6" s="21"/>
      <c r="BI6" s="21"/>
      <c r="BJ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" spans="1:62" ht="16" hidden="1" customHeight="1">
      <c r="A7" s="26">
        <v>1003</v>
      </c>
      <c r="B7" s="21" t="s">
        <v>26</v>
      </c>
      <c r="C7" s="21" t="s">
        <v>128</v>
      </c>
      <c r="D7" s="21" t="s">
        <v>27</v>
      </c>
      <c r="E7" s="21" t="s">
        <v>719</v>
      </c>
      <c r="F7" s="25" t="str">
        <f>IF(ISBLANK(Table2[[#This Row],[unique_id]]), "", Table2[[#This Row],[unique_id]])</f>
        <v>compensation_sensor_ada_temperature</v>
      </c>
      <c r="G7" s="21" t="s">
        <v>130</v>
      </c>
      <c r="H7" s="21" t="s">
        <v>87</v>
      </c>
      <c r="I7" s="21" t="s">
        <v>30</v>
      </c>
      <c r="M7" s="21" t="s">
        <v>90</v>
      </c>
      <c r="T7" s="27"/>
      <c r="U7" s="21" t="s">
        <v>511</v>
      </c>
      <c r="V7" s="22" t="s">
        <v>334</v>
      </c>
      <c r="W7" s="22"/>
      <c r="X7" s="22"/>
      <c r="Y7" s="22"/>
      <c r="AE7" s="21" t="s">
        <v>335</v>
      </c>
      <c r="AG7" s="22"/>
      <c r="AH7" s="22"/>
      <c r="AS7" s="21"/>
      <c r="AT7" s="15"/>
      <c r="AV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7" s="21" t="str">
        <f>IF(ISBLANK(Table2[[#This Row],[device_model]]), "", Table2[[#This Row],[device_suggested_area]])</f>
        <v>Ada</v>
      </c>
      <c r="AZ7" s="21" t="s">
        <v>1180</v>
      </c>
      <c r="BA7" s="21" t="s">
        <v>1178</v>
      </c>
      <c r="BB7" s="21" t="s">
        <v>128</v>
      </c>
      <c r="BC7" s="21" t="s">
        <v>489</v>
      </c>
      <c r="BD7" s="21" t="s">
        <v>130</v>
      </c>
      <c r="BG7" s="21" t="s">
        <v>428</v>
      </c>
      <c r="BH7" s="27" t="s">
        <v>496</v>
      </c>
      <c r="BI7" s="21"/>
      <c r="BJ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8" spans="1:62" ht="16" hidden="1" customHeight="1">
      <c r="A8" s="21">
        <v>1004</v>
      </c>
      <c r="B8" s="21" t="s">
        <v>26</v>
      </c>
      <c r="C8" s="21" t="s">
        <v>128</v>
      </c>
      <c r="D8" s="21" t="s">
        <v>27</v>
      </c>
      <c r="E8" s="21" t="s">
        <v>720</v>
      </c>
      <c r="F8" s="25" t="str">
        <f>IF(ISBLANK(Table2[[#This Row],[unique_id]]), "", Table2[[#This Row],[unique_id]])</f>
        <v>edwin_temperature</v>
      </c>
      <c r="G8" s="21" t="s">
        <v>127</v>
      </c>
      <c r="H8" s="21" t="s">
        <v>87</v>
      </c>
      <c r="I8" s="21" t="s">
        <v>30</v>
      </c>
      <c r="J8" s="21" t="s">
        <v>871</v>
      </c>
      <c r="T8" s="27"/>
      <c r="V8" s="22"/>
      <c r="W8" s="22"/>
      <c r="X8" s="22"/>
      <c r="Y8" s="22"/>
      <c r="AE8" s="21" t="s">
        <v>335</v>
      </c>
      <c r="AG8" s="22"/>
      <c r="AH8" s="22"/>
      <c r="AS8" s="21"/>
      <c r="AT8" s="15"/>
      <c r="AV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8" s="21" t="str">
        <f>IF(ISBLANK(Table2[[#This Row],[device_model]]), "", Table2[[#This Row],[device_suggested_area]])</f>
        <v>Edwin</v>
      </c>
      <c r="AZ8" s="21" t="s">
        <v>1180</v>
      </c>
      <c r="BA8" s="21" t="s">
        <v>1178</v>
      </c>
      <c r="BB8" s="21" t="s">
        <v>128</v>
      </c>
      <c r="BC8" s="21" t="s">
        <v>489</v>
      </c>
      <c r="BD8" s="21" t="s">
        <v>127</v>
      </c>
      <c r="BH8" s="21"/>
      <c r="BI8" s="21"/>
      <c r="BJ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" spans="1:62" ht="16" hidden="1" customHeight="1">
      <c r="A9" s="26">
        <v>1005</v>
      </c>
      <c r="B9" s="21" t="s">
        <v>26</v>
      </c>
      <c r="C9" s="21" t="s">
        <v>128</v>
      </c>
      <c r="D9" s="21" t="s">
        <v>27</v>
      </c>
      <c r="E9" s="21" t="s">
        <v>721</v>
      </c>
      <c r="F9" s="25" t="str">
        <f>IF(ISBLANK(Table2[[#This Row],[unique_id]]), "", Table2[[#This Row],[unique_id]])</f>
        <v>compensation_sensor_edwin_temperature</v>
      </c>
      <c r="G9" s="21" t="s">
        <v>127</v>
      </c>
      <c r="H9" s="21" t="s">
        <v>87</v>
      </c>
      <c r="I9" s="21" t="s">
        <v>30</v>
      </c>
      <c r="M9" s="21" t="s">
        <v>90</v>
      </c>
      <c r="T9" s="27"/>
      <c r="U9" s="21" t="s">
        <v>511</v>
      </c>
      <c r="V9" s="22" t="s">
        <v>334</v>
      </c>
      <c r="W9" s="22"/>
      <c r="X9" s="22"/>
      <c r="Y9" s="22"/>
      <c r="AE9" s="21" t="s">
        <v>335</v>
      </c>
      <c r="AG9" s="22"/>
      <c r="AH9" s="22"/>
      <c r="AS9" s="21"/>
      <c r="AT9" s="15"/>
      <c r="AV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9" s="21" t="str">
        <f>IF(ISBLANK(Table2[[#This Row],[device_model]]), "", Table2[[#This Row],[device_suggested_area]])</f>
        <v>Edwin</v>
      </c>
      <c r="AZ9" s="21" t="s">
        <v>1180</v>
      </c>
      <c r="BA9" s="21" t="s">
        <v>1178</v>
      </c>
      <c r="BB9" s="21" t="s">
        <v>128</v>
      </c>
      <c r="BC9" s="21" t="s">
        <v>489</v>
      </c>
      <c r="BD9" s="21" t="s">
        <v>127</v>
      </c>
      <c r="BG9" s="21" t="s">
        <v>428</v>
      </c>
      <c r="BH9" s="21" t="s">
        <v>495</v>
      </c>
      <c r="BI9" s="21"/>
      <c r="BJ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10" spans="1:62" ht="16" hidden="1" customHeight="1">
      <c r="A10" s="26">
        <v>1006</v>
      </c>
      <c r="B10" s="21" t="s">
        <v>26</v>
      </c>
      <c r="C10" s="21" t="s">
        <v>128</v>
      </c>
      <c r="D10" s="21" t="s">
        <v>27</v>
      </c>
      <c r="E10" s="21" t="s">
        <v>722</v>
      </c>
      <c r="F10" s="25" t="str">
        <f>IF(ISBLANK(Table2[[#This Row],[unique_id]]), "", Table2[[#This Row],[unique_id]])</f>
        <v>bertram_2_office_lounge_temperature</v>
      </c>
      <c r="G10" s="21" t="s">
        <v>196</v>
      </c>
      <c r="H10" s="21" t="s">
        <v>87</v>
      </c>
      <c r="I10" s="21" t="s">
        <v>30</v>
      </c>
      <c r="J10" s="21" t="s">
        <v>87</v>
      </c>
      <c r="T10" s="27"/>
      <c r="V10" s="22"/>
      <c r="W10" s="22"/>
      <c r="X10" s="22"/>
      <c r="Y10" s="22"/>
      <c r="AE10" s="21" t="s">
        <v>335</v>
      </c>
      <c r="AG10" s="22"/>
      <c r="AH10" s="22"/>
      <c r="AS10" s="21"/>
      <c r="AT10" s="15"/>
      <c r="AV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10" s="21" t="str">
        <f>IF(ISBLANK(Table2[[#This Row],[device_model]]), "", Table2[[#This Row],[device_suggested_area]])</f>
        <v>Lounge</v>
      </c>
      <c r="AZ10" s="21" t="s">
        <v>1179</v>
      </c>
      <c r="BA10" s="21" t="s">
        <v>1181</v>
      </c>
      <c r="BB10" s="21" t="s">
        <v>128</v>
      </c>
      <c r="BC10" s="21" t="s">
        <v>490</v>
      </c>
      <c r="BD10" s="21" t="s">
        <v>196</v>
      </c>
      <c r="BH10" s="21"/>
      <c r="BI10" s="21"/>
      <c r="BJ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2" ht="16" hidden="1" customHeight="1">
      <c r="A11" s="21">
        <v>1007</v>
      </c>
      <c r="B11" s="21" t="s">
        <v>26</v>
      </c>
      <c r="C11" s="21" t="s">
        <v>128</v>
      </c>
      <c r="D11" s="21" t="s">
        <v>27</v>
      </c>
      <c r="E11" s="21" t="s">
        <v>723</v>
      </c>
      <c r="F11" s="25" t="str">
        <f>IF(ISBLANK(Table2[[#This Row],[unique_id]]), "", Table2[[#This Row],[unique_id]])</f>
        <v>compensation_sensor_bertram_2_office_lounge_temperature</v>
      </c>
      <c r="G11" s="21" t="s">
        <v>196</v>
      </c>
      <c r="H11" s="21" t="s">
        <v>87</v>
      </c>
      <c r="I11" s="21" t="s">
        <v>30</v>
      </c>
      <c r="M11" s="21" t="s">
        <v>90</v>
      </c>
      <c r="T11" s="27"/>
      <c r="U11" s="21" t="s">
        <v>511</v>
      </c>
      <c r="V11" s="22" t="s">
        <v>334</v>
      </c>
      <c r="W11" s="22"/>
      <c r="X11" s="22"/>
      <c r="Y11" s="22"/>
      <c r="AE11" s="21" t="s">
        <v>335</v>
      </c>
      <c r="AG11" s="22"/>
      <c r="AH11" s="22"/>
      <c r="AS11" s="21"/>
      <c r="AT11" s="15"/>
      <c r="AV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11" s="21" t="str">
        <f>IF(ISBLANK(Table2[[#This Row],[device_model]]), "", Table2[[#This Row],[device_suggested_area]])</f>
        <v>Lounge</v>
      </c>
      <c r="AZ11" s="21" t="s">
        <v>1179</v>
      </c>
      <c r="BA11" s="21" t="s">
        <v>1181</v>
      </c>
      <c r="BB11" s="21" t="s">
        <v>128</v>
      </c>
      <c r="BC11" s="21" t="s">
        <v>490</v>
      </c>
      <c r="BD11" s="21" t="s">
        <v>196</v>
      </c>
      <c r="BH11" s="21"/>
      <c r="BI11" s="21"/>
      <c r="BJ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" spans="1:62" ht="16" hidden="1" customHeight="1">
      <c r="A12" s="26">
        <v>1008</v>
      </c>
      <c r="B12" s="21" t="s">
        <v>26</v>
      </c>
      <c r="C12" s="21" t="s">
        <v>128</v>
      </c>
      <c r="D12" s="21" t="s">
        <v>27</v>
      </c>
      <c r="E12" s="21" t="s">
        <v>724</v>
      </c>
      <c r="F12" s="25" t="str">
        <f>IF(ISBLANK(Table2[[#This Row],[unique_id]]), "", Table2[[#This Row],[unique_id]])</f>
        <v>parents_temperature</v>
      </c>
      <c r="G12" s="21" t="s">
        <v>194</v>
      </c>
      <c r="H12" s="21" t="s">
        <v>87</v>
      </c>
      <c r="I12" s="21" t="s">
        <v>30</v>
      </c>
      <c r="J12" s="21" t="s">
        <v>87</v>
      </c>
      <c r="T12" s="27"/>
      <c r="V12" s="22"/>
      <c r="W12" s="22"/>
      <c r="X12" s="22"/>
      <c r="Y12" s="22"/>
      <c r="AE12" s="21" t="s">
        <v>335</v>
      </c>
      <c r="AG12" s="22"/>
      <c r="AH12" s="22"/>
      <c r="AS12" s="21"/>
      <c r="AT12" s="15"/>
      <c r="AV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12" s="21" t="str">
        <f>IF(ISBLANK(Table2[[#This Row],[device_model]]), "", Table2[[#This Row],[device_suggested_area]])</f>
        <v>Parents</v>
      </c>
      <c r="AZ12" s="21" t="s">
        <v>1180</v>
      </c>
      <c r="BA12" s="21" t="s">
        <v>1178</v>
      </c>
      <c r="BB12" s="21" t="s">
        <v>128</v>
      </c>
      <c r="BC12" s="21" t="s">
        <v>489</v>
      </c>
      <c r="BD12" s="21" t="s">
        <v>194</v>
      </c>
      <c r="BH12" s="21"/>
      <c r="BI12" s="21"/>
      <c r="BJ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" spans="1:62" ht="16" hidden="1" customHeight="1">
      <c r="A13" s="26">
        <v>1009</v>
      </c>
      <c r="B13" s="21" t="s">
        <v>26</v>
      </c>
      <c r="C13" s="21" t="s">
        <v>128</v>
      </c>
      <c r="D13" s="21" t="s">
        <v>27</v>
      </c>
      <c r="E13" s="21" t="s">
        <v>725</v>
      </c>
      <c r="F13" s="25" t="str">
        <f>IF(ISBLANK(Table2[[#This Row],[unique_id]]), "", Table2[[#This Row],[unique_id]])</f>
        <v>compensation_sensor_parents_temperature</v>
      </c>
      <c r="G13" s="21" t="s">
        <v>194</v>
      </c>
      <c r="H13" s="21" t="s">
        <v>87</v>
      </c>
      <c r="I13" s="21" t="s">
        <v>30</v>
      </c>
      <c r="M13" s="21" t="s">
        <v>136</v>
      </c>
      <c r="T13" s="27"/>
      <c r="U13" s="21" t="s">
        <v>511</v>
      </c>
      <c r="V13" s="22" t="s">
        <v>334</v>
      </c>
      <c r="W13" s="22"/>
      <c r="X13" s="22"/>
      <c r="Y13" s="22"/>
      <c r="AE13" s="21" t="s">
        <v>335</v>
      </c>
      <c r="AG13" s="22"/>
      <c r="AH13" s="22"/>
      <c r="AS13" s="21"/>
      <c r="AT13" s="15"/>
      <c r="AV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13" s="21" t="str">
        <f>IF(ISBLANK(Table2[[#This Row],[device_model]]), "", Table2[[#This Row],[device_suggested_area]])</f>
        <v>Parents</v>
      </c>
      <c r="AZ13" s="21" t="s">
        <v>1180</v>
      </c>
      <c r="BA13" s="21" t="s">
        <v>1178</v>
      </c>
      <c r="BB13" s="21" t="s">
        <v>128</v>
      </c>
      <c r="BC13" s="21" t="s">
        <v>489</v>
      </c>
      <c r="BD13" s="21" t="s">
        <v>194</v>
      </c>
      <c r="BG13" s="21" t="s">
        <v>428</v>
      </c>
      <c r="BH13" s="21" t="s">
        <v>491</v>
      </c>
      <c r="BI13" s="21"/>
      <c r="BJ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4" spans="1:62" ht="16" hidden="1" customHeight="1">
      <c r="A14" s="21">
        <v>1010</v>
      </c>
      <c r="B14" s="21" t="s">
        <v>26</v>
      </c>
      <c r="C14" s="21" t="s">
        <v>128</v>
      </c>
      <c r="D14" s="21" t="s">
        <v>27</v>
      </c>
      <c r="E14" s="21" t="s">
        <v>677</v>
      </c>
      <c r="F14" s="25" t="str">
        <f>IF(ISBLANK(Table2[[#This Row],[unique_id]]), "", Table2[[#This Row],[unique_id]])</f>
        <v>bertram_2_office_temperature</v>
      </c>
      <c r="G14" s="21" t="s">
        <v>215</v>
      </c>
      <c r="H14" s="21" t="s">
        <v>87</v>
      </c>
      <c r="I14" s="21" t="s">
        <v>30</v>
      </c>
      <c r="J14" s="21" t="s">
        <v>87</v>
      </c>
      <c r="T14" s="27"/>
      <c r="V14" s="22"/>
      <c r="W14" s="22"/>
      <c r="X14" s="22"/>
      <c r="Y14" s="22"/>
      <c r="AE14" s="21" t="s">
        <v>335</v>
      </c>
      <c r="AG14" s="22"/>
      <c r="AH14" s="22"/>
      <c r="AS14" s="21"/>
      <c r="AT14" s="15"/>
      <c r="AV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Y14" s="21" t="str">
        <f>IF(ISBLANK(Table2[[#This Row],[device_model]]), "", Table2[[#This Row],[device_suggested_area]])</f>
        <v>Office</v>
      </c>
      <c r="AZ14" s="21" t="s">
        <v>1180</v>
      </c>
      <c r="BA14" s="21" t="s">
        <v>1181</v>
      </c>
      <c r="BB14" s="21" t="s">
        <v>128</v>
      </c>
      <c r="BC14" s="21" t="s">
        <v>490</v>
      </c>
      <c r="BD14" s="21" t="s">
        <v>215</v>
      </c>
      <c r="BH14" s="21"/>
      <c r="BI14" s="21"/>
      <c r="BJ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" spans="1:62" ht="16" hidden="1" customHeight="1">
      <c r="A15" s="26">
        <v>1011</v>
      </c>
      <c r="B15" s="21" t="s">
        <v>26</v>
      </c>
      <c r="C15" s="21" t="s">
        <v>128</v>
      </c>
      <c r="D15" s="21" t="s">
        <v>27</v>
      </c>
      <c r="E15" s="21" t="s">
        <v>678</v>
      </c>
      <c r="F15" s="25" t="str">
        <f>IF(ISBLANK(Table2[[#This Row],[unique_id]]), "", Table2[[#This Row],[unique_id]])</f>
        <v>compensation_sensor_bertram_2_office_temperature</v>
      </c>
      <c r="G15" s="21" t="s">
        <v>215</v>
      </c>
      <c r="H15" s="21" t="s">
        <v>87</v>
      </c>
      <c r="I15" s="21" t="s">
        <v>30</v>
      </c>
      <c r="M15" s="21" t="s">
        <v>136</v>
      </c>
      <c r="T15" s="27"/>
      <c r="U15" s="21" t="s">
        <v>511</v>
      </c>
      <c r="V15" s="22" t="s">
        <v>334</v>
      </c>
      <c r="W15" s="22"/>
      <c r="X15" s="22"/>
      <c r="Y15" s="22"/>
      <c r="AE15" s="21" t="s">
        <v>335</v>
      </c>
      <c r="AG15" s="22"/>
      <c r="AH15" s="22"/>
      <c r="AS15" s="21"/>
      <c r="AT15" s="15"/>
      <c r="AV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Y15" s="21" t="str">
        <f>IF(ISBLANK(Table2[[#This Row],[device_model]]), "", Table2[[#This Row],[device_suggested_area]])</f>
        <v>Office</v>
      </c>
      <c r="AZ15" s="21" t="s">
        <v>1180</v>
      </c>
      <c r="BA15" s="21" t="s">
        <v>1181</v>
      </c>
      <c r="BB15" s="21" t="s">
        <v>128</v>
      </c>
      <c r="BC15" s="21" t="s">
        <v>490</v>
      </c>
      <c r="BD15" s="21" t="s">
        <v>215</v>
      </c>
      <c r="BG15" s="21" t="s">
        <v>428</v>
      </c>
      <c r="BH15" s="21" t="s">
        <v>492</v>
      </c>
      <c r="BI15" s="21"/>
      <c r="BJ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6" spans="1:62" ht="16" hidden="1" customHeight="1">
      <c r="A16" s="26">
        <v>1012</v>
      </c>
      <c r="B16" s="21" t="s">
        <v>26</v>
      </c>
      <c r="C16" s="21" t="s">
        <v>128</v>
      </c>
      <c r="D16" s="21" t="s">
        <v>27</v>
      </c>
      <c r="E16" s="21" t="s">
        <v>679</v>
      </c>
      <c r="F16" s="25" t="str">
        <f>IF(ISBLANK(Table2[[#This Row],[unique_id]]), "", Table2[[#This Row],[unique_id]])</f>
        <v>bertram_2_kitchen_temperature</v>
      </c>
      <c r="G16" s="21" t="s">
        <v>208</v>
      </c>
      <c r="H16" s="21" t="s">
        <v>87</v>
      </c>
      <c r="I16" s="21" t="s">
        <v>30</v>
      </c>
      <c r="J16" s="21" t="s">
        <v>87</v>
      </c>
      <c r="T16" s="27"/>
      <c r="V16" s="22"/>
      <c r="W16" s="22"/>
      <c r="X16" s="22"/>
      <c r="Y16" s="22"/>
      <c r="AE16" s="21" t="s">
        <v>335</v>
      </c>
      <c r="AG16" s="22"/>
      <c r="AH16" s="22"/>
      <c r="AS16" s="21"/>
      <c r="AT16" s="15"/>
      <c r="AV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Y16" s="21" t="str">
        <f>IF(ISBLANK(Table2[[#This Row],[device_model]]), "", Table2[[#This Row],[device_suggested_area]])</f>
        <v>Kitchen</v>
      </c>
      <c r="AZ16" s="21" t="s">
        <v>1180</v>
      </c>
      <c r="BA16" s="21" t="s">
        <v>1181</v>
      </c>
      <c r="BB16" s="21" t="s">
        <v>128</v>
      </c>
      <c r="BC16" s="21" t="s">
        <v>490</v>
      </c>
      <c r="BD16" s="21" t="s">
        <v>208</v>
      </c>
      <c r="BH16" s="21"/>
      <c r="BI16" s="21"/>
      <c r="BJ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" spans="1:62" ht="16" hidden="1" customHeight="1">
      <c r="A17" s="21">
        <v>1013</v>
      </c>
      <c r="B17" s="21" t="s">
        <v>26</v>
      </c>
      <c r="C17" s="21" t="s">
        <v>128</v>
      </c>
      <c r="D17" s="21" t="s">
        <v>27</v>
      </c>
      <c r="E17" s="24" t="s">
        <v>680</v>
      </c>
      <c r="F17" s="25" t="str">
        <f>IF(ISBLANK(Table2[[#This Row],[unique_id]]), "", Table2[[#This Row],[unique_id]])</f>
        <v>compensation_sensor_bertram_2_kitchen_temperature</v>
      </c>
      <c r="G17" s="21" t="s">
        <v>208</v>
      </c>
      <c r="H17" s="21" t="s">
        <v>87</v>
      </c>
      <c r="I17" s="21" t="s">
        <v>30</v>
      </c>
      <c r="M17" s="21" t="s">
        <v>136</v>
      </c>
      <c r="T17" s="27"/>
      <c r="U17" s="21" t="s">
        <v>511</v>
      </c>
      <c r="V17" s="22" t="s">
        <v>334</v>
      </c>
      <c r="W17" s="22"/>
      <c r="X17" s="22"/>
      <c r="Y17" s="22"/>
      <c r="AE17" s="21" t="s">
        <v>335</v>
      </c>
      <c r="AG17" s="22"/>
      <c r="AH17" s="22"/>
      <c r="AS17" s="21"/>
      <c r="AT17" s="15"/>
      <c r="AV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Y17" s="21" t="str">
        <f>IF(ISBLANK(Table2[[#This Row],[device_model]]), "", Table2[[#This Row],[device_suggested_area]])</f>
        <v>Kitchen</v>
      </c>
      <c r="AZ17" s="21" t="s">
        <v>1180</v>
      </c>
      <c r="BA17" s="21" t="s">
        <v>1181</v>
      </c>
      <c r="BB17" s="21" t="s">
        <v>128</v>
      </c>
      <c r="BC17" s="21" t="s">
        <v>490</v>
      </c>
      <c r="BD17" s="21" t="s">
        <v>208</v>
      </c>
      <c r="BG17" s="21" t="s">
        <v>428</v>
      </c>
      <c r="BH17" s="21" t="s">
        <v>494</v>
      </c>
      <c r="BI17" s="21"/>
      <c r="BJ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8" spans="1:62" ht="16" hidden="1" customHeight="1">
      <c r="A18" s="26">
        <v>1014</v>
      </c>
      <c r="B18" s="21" t="s">
        <v>26</v>
      </c>
      <c r="C18" s="21" t="s">
        <v>128</v>
      </c>
      <c r="D18" s="21" t="s">
        <v>27</v>
      </c>
      <c r="E18" s="24" t="s">
        <v>681</v>
      </c>
      <c r="F18" s="25" t="str">
        <f>IF(ISBLANK(Table2[[#This Row],[unique_id]]), "", Table2[[#This Row],[unique_id]])</f>
        <v>bertram_2_office_pantry_temperature</v>
      </c>
      <c r="G18" s="21" t="s">
        <v>214</v>
      </c>
      <c r="H18" s="21" t="s">
        <v>87</v>
      </c>
      <c r="I18" s="21" t="s">
        <v>30</v>
      </c>
      <c r="J18" s="21" t="s">
        <v>87</v>
      </c>
      <c r="T18" s="27"/>
      <c r="V18" s="22"/>
      <c r="W18" s="22"/>
      <c r="X18" s="22"/>
      <c r="Y18" s="22"/>
      <c r="AE18" s="21" t="s">
        <v>335</v>
      </c>
      <c r="AG18" s="22"/>
      <c r="AH18" s="22"/>
      <c r="AS18" s="21"/>
      <c r="AT18" s="15"/>
      <c r="AV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18" s="21" t="str">
        <f>IF(ISBLANK(Table2[[#This Row],[device_model]]), "", Table2[[#This Row],[device_suggested_area]])</f>
        <v>Pantry</v>
      </c>
      <c r="AZ18" s="21" t="s">
        <v>1179</v>
      </c>
      <c r="BA18" s="21" t="s">
        <v>1181</v>
      </c>
      <c r="BB18" s="21" t="s">
        <v>128</v>
      </c>
      <c r="BC18" s="21" t="s">
        <v>490</v>
      </c>
      <c r="BD18" s="21" t="s">
        <v>214</v>
      </c>
      <c r="BH18" s="21"/>
      <c r="BI18" s="21"/>
      <c r="BJ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2" ht="16" hidden="1" customHeight="1">
      <c r="A19" s="26">
        <v>1015</v>
      </c>
      <c r="B19" s="21" t="s">
        <v>26</v>
      </c>
      <c r="C19" s="21" t="s">
        <v>128</v>
      </c>
      <c r="D19" s="21" t="s">
        <v>27</v>
      </c>
      <c r="E19" s="24" t="s">
        <v>682</v>
      </c>
      <c r="F19" s="25" t="str">
        <f>IF(ISBLANK(Table2[[#This Row],[unique_id]]), "", Table2[[#This Row],[unique_id]])</f>
        <v>compensation_sensor_bertram_2_office_pantry_temperature</v>
      </c>
      <c r="G19" s="21" t="s">
        <v>214</v>
      </c>
      <c r="H19" s="21" t="s">
        <v>87</v>
      </c>
      <c r="I19" s="21" t="s">
        <v>30</v>
      </c>
      <c r="M19" s="21" t="s">
        <v>136</v>
      </c>
      <c r="T19" s="27"/>
      <c r="U19" s="21" t="s">
        <v>511</v>
      </c>
      <c r="V19" s="22" t="s">
        <v>334</v>
      </c>
      <c r="W19" s="22"/>
      <c r="X19" s="22"/>
      <c r="Y19" s="22"/>
      <c r="AE19" s="21" t="s">
        <v>335</v>
      </c>
      <c r="AG19" s="22"/>
      <c r="AH19" s="22"/>
      <c r="AS19" s="21"/>
      <c r="AT19" s="15"/>
      <c r="AV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19" s="21" t="str">
        <f>IF(ISBLANK(Table2[[#This Row],[device_model]]), "", Table2[[#This Row],[device_suggested_area]])</f>
        <v>Pantry</v>
      </c>
      <c r="AZ19" s="21" t="s">
        <v>1179</v>
      </c>
      <c r="BA19" s="21" t="s">
        <v>1181</v>
      </c>
      <c r="BB19" s="21" t="s">
        <v>128</v>
      </c>
      <c r="BC19" s="21" t="s">
        <v>490</v>
      </c>
      <c r="BD19" s="21" t="s">
        <v>214</v>
      </c>
      <c r="BH19" s="21"/>
      <c r="BI19" s="21"/>
      <c r="BJ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" spans="1:62" ht="16" hidden="1" customHeight="1">
      <c r="A20" s="21">
        <v>1016</v>
      </c>
      <c r="B20" s="21" t="s">
        <v>26</v>
      </c>
      <c r="C20" s="21" t="s">
        <v>128</v>
      </c>
      <c r="D20" s="21" t="s">
        <v>27</v>
      </c>
      <c r="E20" s="24" t="s">
        <v>683</v>
      </c>
      <c r="F20" s="25" t="str">
        <f>IF(ISBLANK(Table2[[#This Row],[unique_id]]), "", Table2[[#This Row],[unique_id]])</f>
        <v>bertram_2_office_dining_temperature</v>
      </c>
      <c r="G20" s="21" t="s">
        <v>195</v>
      </c>
      <c r="H20" s="21" t="s">
        <v>87</v>
      </c>
      <c r="I20" s="21" t="s">
        <v>30</v>
      </c>
      <c r="J20" s="21" t="s">
        <v>87</v>
      </c>
      <c r="T20" s="27"/>
      <c r="V20" s="22"/>
      <c r="W20" s="22"/>
      <c r="X20" s="22"/>
      <c r="Y20" s="22"/>
      <c r="AE20" s="21" t="s">
        <v>335</v>
      </c>
      <c r="AG20" s="22"/>
      <c r="AH20" s="22"/>
      <c r="AS20" s="21"/>
      <c r="AT20" s="15"/>
      <c r="AV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0" s="21" t="str">
        <f>IF(ISBLANK(Table2[[#This Row],[device_model]]), "", Table2[[#This Row],[device_suggested_area]])</f>
        <v>Dining</v>
      </c>
      <c r="AZ20" s="21" t="s">
        <v>1179</v>
      </c>
      <c r="BA20" s="21" t="s">
        <v>1181</v>
      </c>
      <c r="BB20" s="21" t="s">
        <v>128</v>
      </c>
      <c r="BC20" s="21" t="s">
        <v>490</v>
      </c>
      <c r="BD20" s="21" t="s">
        <v>195</v>
      </c>
      <c r="BH20" s="21"/>
      <c r="BI20" s="21"/>
      <c r="BJ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2" ht="16" hidden="1" customHeight="1">
      <c r="A21" s="26">
        <v>1017</v>
      </c>
      <c r="B21" s="21" t="s">
        <v>26</v>
      </c>
      <c r="C21" s="21" t="s">
        <v>128</v>
      </c>
      <c r="D21" s="21" t="s">
        <v>27</v>
      </c>
      <c r="E21" s="21" t="s">
        <v>684</v>
      </c>
      <c r="F21" s="25" t="str">
        <f>IF(ISBLANK(Table2[[#This Row],[unique_id]]), "", Table2[[#This Row],[unique_id]])</f>
        <v>compensation_sensor_bertram_2_office_dining_temperature</v>
      </c>
      <c r="G21" s="21" t="s">
        <v>195</v>
      </c>
      <c r="H21" s="21" t="s">
        <v>87</v>
      </c>
      <c r="I21" s="21" t="s">
        <v>30</v>
      </c>
      <c r="M21" s="21" t="s">
        <v>136</v>
      </c>
      <c r="T21" s="27"/>
      <c r="U21" s="21" t="s">
        <v>511</v>
      </c>
      <c r="V21" s="22" t="s">
        <v>334</v>
      </c>
      <c r="W21" s="22"/>
      <c r="X21" s="22"/>
      <c r="Y21" s="22"/>
      <c r="AE21" s="21" t="s">
        <v>335</v>
      </c>
      <c r="AG21" s="22"/>
      <c r="AH21" s="22"/>
      <c r="AS21" s="21"/>
      <c r="AT21" s="15"/>
      <c r="AV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1" s="21" t="str">
        <f>IF(ISBLANK(Table2[[#This Row],[device_model]]), "", Table2[[#This Row],[device_suggested_area]])</f>
        <v>Dining</v>
      </c>
      <c r="AZ21" s="21" t="s">
        <v>1179</v>
      </c>
      <c r="BA21" s="21" t="s">
        <v>1181</v>
      </c>
      <c r="BB21" s="21" t="s">
        <v>128</v>
      </c>
      <c r="BC21" s="21" t="s">
        <v>490</v>
      </c>
      <c r="BD21" s="21" t="s">
        <v>195</v>
      </c>
      <c r="BH21" s="21"/>
      <c r="BI21" s="21"/>
      <c r="BJ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" spans="1:62" ht="16" hidden="1" customHeight="1">
      <c r="A22" s="26">
        <v>1018</v>
      </c>
      <c r="B22" s="21" t="s">
        <v>26</v>
      </c>
      <c r="C22" s="21" t="s">
        <v>128</v>
      </c>
      <c r="D22" s="21" t="s">
        <v>27</v>
      </c>
      <c r="E22" s="21" t="s">
        <v>685</v>
      </c>
      <c r="F22" s="25" t="str">
        <f>IF(ISBLANK(Table2[[#This Row],[unique_id]]), "", Table2[[#This Row],[unique_id]])</f>
        <v>laundry_temperature</v>
      </c>
      <c r="G22" s="21" t="s">
        <v>216</v>
      </c>
      <c r="H22" s="21" t="s">
        <v>87</v>
      </c>
      <c r="I22" s="21" t="s">
        <v>30</v>
      </c>
      <c r="J22" s="21" t="s">
        <v>87</v>
      </c>
      <c r="T22" s="27"/>
      <c r="V22" s="22"/>
      <c r="W22" s="22"/>
      <c r="X22" s="22"/>
      <c r="Y22" s="22"/>
      <c r="AE22" s="21" t="s">
        <v>335</v>
      </c>
      <c r="AG22" s="22"/>
      <c r="AH22" s="22"/>
      <c r="AS22" s="21"/>
      <c r="AT22" s="15"/>
      <c r="AV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22" s="21" t="str">
        <f>IF(ISBLANK(Table2[[#This Row],[device_model]]), "", Table2[[#This Row],[device_suggested_area]])</f>
        <v>Laundry</v>
      </c>
      <c r="AZ22" s="21" t="s">
        <v>1180</v>
      </c>
      <c r="BA22" s="21" t="s">
        <v>1178</v>
      </c>
      <c r="BB22" s="21" t="s">
        <v>128</v>
      </c>
      <c r="BC22" s="21" t="s">
        <v>489</v>
      </c>
      <c r="BD22" s="21" t="s">
        <v>216</v>
      </c>
      <c r="BH22" s="21"/>
      <c r="BI22" s="21"/>
      <c r="BJ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" spans="1:62" ht="16" hidden="1" customHeight="1">
      <c r="A23" s="21">
        <v>1019</v>
      </c>
      <c r="B23" s="21" t="s">
        <v>26</v>
      </c>
      <c r="C23" s="21" t="s">
        <v>128</v>
      </c>
      <c r="D23" s="21" t="s">
        <v>27</v>
      </c>
      <c r="E23" s="21" t="s">
        <v>686</v>
      </c>
      <c r="F23" s="25" t="str">
        <f>IF(ISBLANK(Table2[[#This Row],[unique_id]]), "", Table2[[#This Row],[unique_id]])</f>
        <v>compensation_sensor_laundry_temperature</v>
      </c>
      <c r="G23" s="21" t="s">
        <v>216</v>
      </c>
      <c r="H23" s="21" t="s">
        <v>87</v>
      </c>
      <c r="I23" s="21" t="s">
        <v>30</v>
      </c>
      <c r="M23" s="21" t="s">
        <v>136</v>
      </c>
      <c r="T23" s="27"/>
      <c r="U23" s="21" t="s">
        <v>511</v>
      </c>
      <c r="V23" s="22" t="s">
        <v>334</v>
      </c>
      <c r="W23" s="22"/>
      <c r="X23" s="22"/>
      <c r="Y23" s="22"/>
      <c r="AE23" s="21" t="s">
        <v>335</v>
      </c>
      <c r="AG23" s="22"/>
      <c r="AH23" s="22"/>
      <c r="AS23" s="21"/>
      <c r="AT23" s="15"/>
      <c r="AV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23" s="21" t="str">
        <f>IF(ISBLANK(Table2[[#This Row],[device_model]]), "", Table2[[#This Row],[device_suggested_area]])</f>
        <v>Laundry</v>
      </c>
      <c r="AZ23" s="21" t="s">
        <v>1180</v>
      </c>
      <c r="BA23" s="21" t="s">
        <v>1178</v>
      </c>
      <c r="BB23" s="21" t="s">
        <v>128</v>
      </c>
      <c r="BC23" s="21" t="s">
        <v>489</v>
      </c>
      <c r="BD23" s="21" t="s">
        <v>216</v>
      </c>
      <c r="BG23" s="21" t="s">
        <v>428</v>
      </c>
      <c r="BH23" s="27" t="s">
        <v>493</v>
      </c>
      <c r="BI23" s="21"/>
      <c r="BJ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4" spans="1:62" ht="16" hidden="1" customHeight="1">
      <c r="A24" s="26">
        <v>1020</v>
      </c>
      <c r="B24" s="21" t="s">
        <v>26</v>
      </c>
      <c r="C24" s="21" t="s">
        <v>128</v>
      </c>
      <c r="D24" s="21" t="s">
        <v>27</v>
      </c>
      <c r="E24" s="21" t="s">
        <v>687</v>
      </c>
      <c r="F24" s="25" t="str">
        <f>IF(ISBLANK(Table2[[#This Row],[unique_id]]), "", Table2[[#This Row],[unique_id]])</f>
        <v>bertram_2_office_basement_temperature</v>
      </c>
      <c r="G24" s="21" t="s">
        <v>213</v>
      </c>
      <c r="H24" s="21" t="s">
        <v>87</v>
      </c>
      <c r="I24" s="21" t="s">
        <v>30</v>
      </c>
      <c r="J24" s="21" t="s">
        <v>87</v>
      </c>
      <c r="T24" s="27"/>
      <c r="V24" s="22"/>
      <c r="W24" s="22"/>
      <c r="X24" s="22"/>
      <c r="Y24" s="22"/>
      <c r="AE24" s="21" t="s">
        <v>335</v>
      </c>
      <c r="AG24" s="22"/>
      <c r="AH24" s="22"/>
      <c r="AS24" s="21"/>
      <c r="AT24" s="15"/>
      <c r="AV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24" s="21" t="str">
        <f>IF(ISBLANK(Table2[[#This Row],[device_model]]), "", Table2[[#This Row],[device_suggested_area]])</f>
        <v>Basement</v>
      </c>
      <c r="AZ24" s="21" t="s">
        <v>1179</v>
      </c>
      <c r="BA24" s="21" t="s">
        <v>1181</v>
      </c>
      <c r="BB24" s="21" t="s">
        <v>128</v>
      </c>
      <c r="BC24" s="21" t="s">
        <v>490</v>
      </c>
      <c r="BD24" s="21" t="s">
        <v>213</v>
      </c>
      <c r="BH24" s="21"/>
      <c r="BI24" s="21"/>
      <c r="BJ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2" ht="16" hidden="1" customHeight="1">
      <c r="A25" s="26">
        <v>1021</v>
      </c>
      <c r="B25" s="21" t="s">
        <v>26</v>
      </c>
      <c r="C25" s="21" t="s">
        <v>128</v>
      </c>
      <c r="D25" s="21" t="s">
        <v>27</v>
      </c>
      <c r="E25" s="21" t="s">
        <v>688</v>
      </c>
      <c r="F25" s="25" t="str">
        <f>IF(ISBLANK(Table2[[#This Row],[unique_id]]), "", Table2[[#This Row],[unique_id]])</f>
        <v>compensation_sensor_bertram_2_office_basement_temperature</v>
      </c>
      <c r="G25" s="21" t="s">
        <v>213</v>
      </c>
      <c r="H25" s="21" t="s">
        <v>87</v>
      </c>
      <c r="I25" s="21" t="s">
        <v>30</v>
      </c>
      <c r="M25" s="21" t="s">
        <v>136</v>
      </c>
      <c r="T25" s="27"/>
      <c r="U25" s="21" t="s">
        <v>511</v>
      </c>
      <c r="V25" s="22" t="s">
        <v>334</v>
      </c>
      <c r="W25" s="22"/>
      <c r="X25" s="22"/>
      <c r="Y25" s="22"/>
      <c r="AE25" s="21" t="s">
        <v>335</v>
      </c>
      <c r="AG25" s="22"/>
      <c r="AH25" s="22"/>
      <c r="AS25" s="21"/>
      <c r="AT25" s="15"/>
      <c r="AV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25" s="21" t="str">
        <f>IF(ISBLANK(Table2[[#This Row],[device_model]]), "", Table2[[#This Row],[device_suggested_area]])</f>
        <v>Basement</v>
      </c>
      <c r="AZ25" s="21" t="s">
        <v>1179</v>
      </c>
      <c r="BA25" s="21" t="s">
        <v>1181</v>
      </c>
      <c r="BB25" s="21" t="s">
        <v>128</v>
      </c>
      <c r="BC25" s="21" t="s">
        <v>490</v>
      </c>
      <c r="BD25" s="21" t="s">
        <v>213</v>
      </c>
      <c r="BH25" s="21"/>
      <c r="BI25" s="21"/>
      <c r="BJ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" spans="1:62" s="37" customFormat="1" ht="16" customHeight="1">
      <c r="A26" s="21">
        <v>1022</v>
      </c>
      <c r="B26" s="37" t="s">
        <v>26</v>
      </c>
      <c r="C26" s="37" t="s">
        <v>1337</v>
      </c>
      <c r="D26" s="37" t="s">
        <v>27</v>
      </c>
      <c r="E26" s="37" t="s">
        <v>1338</v>
      </c>
      <c r="F26" s="39" t="str">
        <f>IF(ISBLANK(Table2[[#This Row],[unique_id]]), "", Table2[[#This Row],[unique_id]])</f>
        <v>rack_top_temperature</v>
      </c>
      <c r="G26" s="37" t="s">
        <v>1341</v>
      </c>
      <c r="H26" s="37" t="s">
        <v>87</v>
      </c>
      <c r="I26" s="37" t="s">
        <v>30</v>
      </c>
      <c r="M26" s="37" t="s">
        <v>136</v>
      </c>
      <c r="O26" s="40"/>
      <c r="T26" s="38"/>
      <c r="U26" s="37" t="s">
        <v>511</v>
      </c>
      <c r="V26" s="40" t="s">
        <v>334</v>
      </c>
      <c r="W26" s="40"/>
      <c r="X26" s="40"/>
      <c r="Y26" s="40"/>
      <c r="Z26" s="40"/>
      <c r="AA26" s="40"/>
      <c r="AB26" s="37" t="s">
        <v>31</v>
      </c>
      <c r="AC26" s="37" t="s">
        <v>88</v>
      </c>
      <c r="AD26" s="37" t="s">
        <v>89</v>
      </c>
      <c r="AE26" s="37" t="s">
        <v>335</v>
      </c>
      <c r="AF26" s="37">
        <v>300</v>
      </c>
      <c r="AG26" s="40" t="s">
        <v>34</v>
      </c>
      <c r="AH26" s="40"/>
      <c r="AI26" s="37" t="s">
        <v>1371</v>
      </c>
      <c r="AJ26" s="37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homeassistant/entity/sensor/digitemp/rack_top_temperature/config</v>
      </c>
      <c r="AK26" s="37" t="str">
        <f>IF(ISBLANK(Table2[[#This Row],[index]]),  "", _xlfn.CONCAT("telegraf/", Table2[[#This Row],[unique_id_device]], "/", LOWER(Table2[[#This Row],[device_via_device]])))</f>
        <v>telegraf/raspbpi-lia/digitemp</v>
      </c>
      <c r="AR26" s="37" t="str">
        <f>_xlfn.CONCAT("{{ (value_json['fields']['", Table2[[#This Row],[unique_id]], "_celsius'] | float(0) | round(1)) if (value_json['fields']['", Table2[[#This Row],[unique_id]], "_celsius'] is defined) else (states('sensor.", Table2[[#This Row],[unique_id]], "') | float(None)) }}")</f>
        <v>{{ (value_json['fields']['rack_top_temperature_celsius'] | float(0) | round(1)) if (value_json['fields']['rack_top_temperature_celsius'] is defined) else (states('sensor.rack_top_temperature') | float(None)) }}</v>
      </c>
      <c r="AS26" s="37">
        <v>1</v>
      </c>
      <c r="AT26" s="61"/>
      <c r="AV26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Y26" s="37" t="str">
        <f>IF(ISBLANK(Table2[[#This Row],[device_model]]), "", Table2[[#This Row],[device_suggested_area]])</f>
        <v>Rack</v>
      </c>
      <c r="AZ26" s="37" t="s">
        <v>87</v>
      </c>
      <c r="BA26" s="37" t="s">
        <v>1345</v>
      </c>
      <c r="BB26" s="37" t="s">
        <v>1337</v>
      </c>
      <c r="BC26" s="37" t="s">
        <v>1346</v>
      </c>
      <c r="BD26" s="37" t="s">
        <v>28</v>
      </c>
      <c r="BH26" s="37" t="s">
        <v>1369</v>
      </c>
      <c r="BJ26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27" spans="1:62" s="37" customFormat="1" ht="16" customHeight="1">
      <c r="A27" s="26">
        <v>1023</v>
      </c>
      <c r="B27" s="37" t="s">
        <v>26</v>
      </c>
      <c r="C27" s="37" t="s">
        <v>1337</v>
      </c>
      <c r="D27" s="37" t="s">
        <v>27</v>
      </c>
      <c r="E27" s="37" t="s">
        <v>1339</v>
      </c>
      <c r="F27" s="39" t="str">
        <f>IF(ISBLANK(Table2[[#This Row],[unique_id]]), "", Table2[[#This Row],[unique_id]])</f>
        <v>rack_bottom_temperature</v>
      </c>
      <c r="G27" s="37" t="s">
        <v>1350</v>
      </c>
      <c r="H27" s="37" t="s">
        <v>87</v>
      </c>
      <c r="I27" s="37" t="s">
        <v>30</v>
      </c>
      <c r="M27" s="37" t="s">
        <v>136</v>
      </c>
      <c r="O27" s="40"/>
      <c r="T27" s="38"/>
      <c r="U27" s="37" t="s">
        <v>511</v>
      </c>
      <c r="V27" s="40" t="s">
        <v>334</v>
      </c>
      <c r="W27" s="40"/>
      <c r="X27" s="40"/>
      <c r="Y27" s="40"/>
      <c r="Z27" s="40"/>
      <c r="AA27" s="40"/>
      <c r="AB27" s="37" t="s">
        <v>31</v>
      </c>
      <c r="AC27" s="37" t="s">
        <v>88</v>
      </c>
      <c r="AD27" s="37" t="s">
        <v>89</v>
      </c>
      <c r="AE27" s="37" t="s">
        <v>335</v>
      </c>
      <c r="AF27" s="37">
        <v>300</v>
      </c>
      <c r="AG27" s="40" t="s">
        <v>34</v>
      </c>
      <c r="AH27" s="40"/>
      <c r="AI27" s="37" t="s">
        <v>1371</v>
      </c>
      <c r="AJ27" s="37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homeassistant/entity/sensor/digitemp/rack_bottom_temperature/config</v>
      </c>
      <c r="AK27" s="37" t="str">
        <f>IF(ISBLANK(Table2[[#This Row],[index]]),  "", _xlfn.CONCAT("telegraf/macmini-meg/", LOWER(Table2[[#This Row],[device_via_device]])))</f>
        <v>telegraf/macmini-meg/digitemp</v>
      </c>
      <c r="AR27" s="37" t="str">
        <f>_xlfn.CONCAT("{{ (value_json['fields']['", Table2[[#This Row],[unique_id]], "_celsius'] | float(0) | round(1)) if (value_json['fields']['", Table2[[#This Row],[unique_id]], "_celsius'] is defined) else (states('sensor.", Table2[[#This Row],[unique_id]], "') | float(None)) }}")</f>
        <v>{{ (value_json['fields']['rack_bottom_temperature_celsius'] | float(0) | round(1)) if (value_json['fields']['rack_bottom_temperature_celsius'] is defined) else (states('sensor.rack_bottom_temperature') | float(None)) }}</v>
      </c>
      <c r="AS27" s="37">
        <v>1</v>
      </c>
      <c r="AT27" s="61"/>
      <c r="AV27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7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Y27" s="37" t="str">
        <f>IF(ISBLANK(Table2[[#This Row],[device_model]]), "", Table2[[#This Row],[device_suggested_area]])</f>
        <v>Rack</v>
      </c>
      <c r="AZ27" s="37" t="s">
        <v>87</v>
      </c>
      <c r="BA27" s="37" t="s">
        <v>1345</v>
      </c>
      <c r="BB27" s="37" t="s">
        <v>1337</v>
      </c>
      <c r="BC27" s="37" t="s">
        <v>1346</v>
      </c>
      <c r="BD27" s="37" t="s">
        <v>28</v>
      </c>
      <c r="BH27" s="37" t="s">
        <v>1368</v>
      </c>
      <c r="BJ27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28" spans="1:62" s="37" customFormat="1" ht="16" customHeight="1">
      <c r="A28" s="26">
        <v>1024</v>
      </c>
      <c r="B28" s="37" t="s">
        <v>26</v>
      </c>
      <c r="C28" s="37" t="s">
        <v>1337</v>
      </c>
      <c r="D28" s="37" t="s">
        <v>27</v>
      </c>
      <c r="E28" s="37" t="s">
        <v>1340</v>
      </c>
      <c r="F28" s="39" t="str">
        <f>IF(ISBLANK(Table2[[#This Row],[unique_id]]), "", Table2[[#This Row],[unique_id]])</f>
        <v>rack_external_temperature</v>
      </c>
      <c r="G28" s="37" t="s">
        <v>1351</v>
      </c>
      <c r="H28" s="37" t="s">
        <v>87</v>
      </c>
      <c r="I28" s="37" t="s">
        <v>30</v>
      </c>
      <c r="M28" s="37" t="s">
        <v>136</v>
      </c>
      <c r="O28" s="40"/>
      <c r="T28" s="38"/>
      <c r="U28" s="37" t="s">
        <v>511</v>
      </c>
      <c r="V28" s="40" t="s">
        <v>334</v>
      </c>
      <c r="W28" s="40"/>
      <c r="X28" s="40"/>
      <c r="Y28" s="40"/>
      <c r="Z28" s="40"/>
      <c r="AA28" s="40"/>
      <c r="AB28" s="37" t="s">
        <v>31</v>
      </c>
      <c r="AC28" s="37" t="s">
        <v>88</v>
      </c>
      <c r="AD28" s="37" t="s">
        <v>89</v>
      </c>
      <c r="AE28" s="37" t="s">
        <v>335</v>
      </c>
      <c r="AF28" s="37">
        <v>300</v>
      </c>
      <c r="AG28" s="40" t="s">
        <v>34</v>
      </c>
      <c r="AH28" s="40"/>
      <c r="AI28" s="37" t="s">
        <v>1371</v>
      </c>
      <c r="AJ28" s="37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homeassistant/entity/sensor/digitemp/rack_external_temperature/config</v>
      </c>
      <c r="AK28" s="37" t="str">
        <f>IF(ISBLANK(Table2[[#This Row],[index]]),  "", _xlfn.CONCAT("telegraf/macmini-meg/", LOWER(Table2[[#This Row],[device_via_device]])))</f>
        <v>telegraf/macmini-meg/digitemp</v>
      </c>
      <c r="AR28" s="37" t="str">
        <f>_xlfn.CONCAT("{{ (value_json['fields']['", Table2[[#This Row],[unique_id]], "_celsius'] | float(0) | round(1)) if (value_json['fields']['", Table2[[#This Row],[unique_id]], "_celsius'] is defined) else (states('sensor.", Table2[[#This Row],[unique_id]], "') | float(None)) }}")</f>
        <v>{{ (value_json['fields']['rack_external_temperature_celsius'] | float(0) | round(1)) if (value_json['fields']['rack_external_temperature_celsius'] is defined) else (states('sensor.rack_external_temperature') | float(None)) }}</v>
      </c>
      <c r="AS28" s="37">
        <v>1</v>
      </c>
      <c r="AT28" s="61"/>
      <c r="AV28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8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Y28" s="37" t="str">
        <f>IF(ISBLANK(Table2[[#This Row],[device_model]]), "", Table2[[#This Row],[device_suggested_area]])</f>
        <v>Rack</v>
      </c>
      <c r="AZ28" s="37" t="s">
        <v>87</v>
      </c>
      <c r="BA28" s="37" t="s">
        <v>1345</v>
      </c>
      <c r="BB28" s="37" t="s">
        <v>1337</v>
      </c>
      <c r="BC28" s="37" t="s">
        <v>1346</v>
      </c>
      <c r="BD28" s="37" t="s">
        <v>28</v>
      </c>
      <c r="BH28" s="37" t="s">
        <v>1367</v>
      </c>
      <c r="BJ28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9" spans="1:62" s="32" customFormat="1" ht="16" hidden="1" customHeight="1">
      <c r="A29" s="21">
        <v>1025</v>
      </c>
      <c r="B29" s="32" t="s">
        <v>26</v>
      </c>
      <c r="C29" s="32" t="s">
        <v>39</v>
      </c>
      <c r="D29" s="32" t="s">
        <v>27</v>
      </c>
      <c r="E29" s="32" t="s">
        <v>554</v>
      </c>
      <c r="F29" s="34" t="str">
        <f>IF(ISBLANK(Table2[[#This Row],[unique_id]]), "", Table2[[#This Row],[unique_id]])</f>
        <v>rack_temperature</v>
      </c>
      <c r="G29" s="32" t="s">
        <v>28</v>
      </c>
      <c r="H29" s="32" t="s">
        <v>87</v>
      </c>
      <c r="I29" s="32" t="s">
        <v>30</v>
      </c>
      <c r="J29" s="32" t="s">
        <v>87</v>
      </c>
      <c r="O29" s="35"/>
      <c r="T29" s="33"/>
      <c r="V29" s="35"/>
      <c r="W29" s="35"/>
      <c r="X29" s="35"/>
      <c r="Y29" s="35"/>
      <c r="Z29" s="35"/>
      <c r="AA29" s="35"/>
      <c r="AC29" s="32" t="s">
        <v>88</v>
      </c>
      <c r="AD29" s="32" t="s">
        <v>89</v>
      </c>
      <c r="AE29" s="32" t="s">
        <v>335</v>
      </c>
      <c r="AG29" s="35"/>
      <c r="AH29" s="35"/>
      <c r="AT29" s="62"/>
      <c r="AV29" s="32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9" s="32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9" s="32" t="str">
        <f>IF(ISBLANK(Table2[[#This Row],[device_model]]), "", Table2[[#This Row],[device_suggested_area]])</f>
        <v>Rack</v>
      </c>
      <c r="AZ29" s="32" t="s">
        <v>488</v>
      </c>
      <c r="BA29" s="32" t="s">
        <v>36</v>
      </c>
      <c r="BB29" s="32" t="s">
        <v>37</v>
      </c>
      <c r="BC29" s="32" t="s">
        <v>1278</v>
      </c>
      <c r="BD29" s="32" t="s">
        <v>28</v>
      </c>
      <c r="BJ29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2" ht="16" hidden="1" customHeight="1">
      <c r="A30" s="26">
        <v>1026</v>
      </c>
      <c r="B30" s="21" t="s">
        <v>26</v>
      </c>
      <c r="C30" s="21" t="s">
        <v>39</v>
      </c>
      <c r="D30" s="21" t="s">
        <v>27</v>
      </c>
      <c r="E30" s="21" t="s">
        <v>325</v>
      </c>
      <c r="F30" s="25" t="str">
        <f>IF(ISBLANK(Table2[[#This Row],[unique_id]]), "", Table2[[#This Row],[unique_id]])</f>
        <v>compensation_sensor_rack_temperature</v>
      </c>
      <c r="G30" s="21" t="s">
        <v>28</v>
      </c>
      <c r="H30" s="21" t="s">
        <v>87</v>
      </c>
      <c r="I30" s="21" t="s">
        <v>30</v>
      </c>
      <c r="M30" s="21" t="s">
        <v>136</v>
      </c>
      <c r="T30" s="27"/>
      <c r="V30" s="22" t="s">
        <v>334</v>
      </c>
      <c r="W30" s="22"/>
      <c r="X30" s="22"/>
      <c r="Y30" s="22"/>
      <c r="AB30" s="21" t="s">
        <v>31</v>
      </c>
      <c r="AC30" s="21" t="s">
        <v>88</v>
      </c>
      <c r="AD30" s="21" t="s">
        <v>89</v>
      </c>
      <c r="AE30" s="21" t="s">
        <v>335</v>
      </c>
      <c r="AF30" s="21">
        <v>300</v>
      </c>
      <c r="AG30" s="22" t="s">
        <v>34</v>
      </c>
      <c r="AH30" s="22"/>
      <c r="AI30" s="21" t="s">
        <v>170</v>
      </c>
      <c r="AJ30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homeassistant/entity/sensor/weewx/compensation_sensor_rack_temperature/config</v>
      </c>
      <c r="AK30" s="21" t="str">
        <f>IF(ISBLANK(Table2[[#This Row],[index]]),  "", _xlfn.CONCAT(LOWER(Table2[[#This Row],[device_via_device]]), "/", Table2[[#This Row],[unique_id]]))</f>
        <v>weewx/compensation_sensor_rack_temperature</v>
      </c>
      <c r="AR30" s="21" t="s">
        <v>299</v>
      </c>
      <c r="AS30" s="21">
        <v>1</v>
      </c>
      <c r="AT30" s="14"/>
      <c r="AV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30" s="21" t="str">
        <f>IF(ISBLANK(Table2[[#This Row],[device_model]]), "", Table2[[#This Row],[device_suggested_area]])</f>
        <v>Rack</v>
      </c>
      <c r="AZ30" s="21" t="s">
        <v>488</v>
      </c>
      <c r="BA30" s="21" t="s">
        <v>36</v>
      </c>
      <c r="BB30" s="21" t="s">
        <v>37</v>
      </c>
      <c r="BC30" s="21" t="s">
        <v>1278</v>
      </c>
      <c r="BD30" s="21" t="s">
        <v>28</v>
      </c>
      <c r="BH30" s="21"/>
      <c r="BI30" s="21"/>
      <c r="BJ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2" ht="16" hidden="1" customHeight="1">
      <c r="A31" s="26">
        <v>1027</v>
      </c>
      <c r="B31" s="21" t="s">
        <v>26</v>
      </c>
      <c r="C31" s="21" t="s">
        <v>39</v>
      </c>
      <c r="D31" s="21" t="s">
        <v>27</v>
      </c>
      <c r="E31" s="21" t="s">
        <v>326</v>
      </c>
      <c r="F31" s="25" t="str">
        <f>IF(ISBLANK(Table2[[#This Row],[unique_id]]), "", Table2[[#This Row],[unique_id]])</f>
        <v>compensation_sensor_roof_apparent_temperature</v>
      </c>
      <c r="G31" s="21" t="s">
        <v>92</v>
      </c>
      <c r="H31" s="21" t="s">
        <v>87</v>
      </c>
      <c r="I31" s="21" t="s">
        <v>30</v>
      </c>
      <c r="T31" s="27"/>
      <c r="V31" s="22" t="s">
        <v>334</v>
      </c>
      <c r="W31" s="22"/>
      <c r="X31" s="22"/>
      <c r="Y31" s="22"/>
      <c r="AB31" s="21" t="s">
        <v>31</v>
      </c>
      <c r="AC31" s="21" t="s">
        <v>88</v>
      </c>
      <c r="AD31" s="21" t="s">
        <v>89</v>
      </c>
      <c r="AE31" s="21" t="s">
        <v>335</v>
      </c>
      <c r="AF31" s="21">
        <v>300</v>
      </c>
      <c r="AG31" s="22" t="s">
        <v>34</v>
      </c>
      <c r="AH31" s="22"/>
      <c r="AI31" s="21" t="s">
        <v>93</v>
      </c>
      <c r="AJ31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homeassistant/entity/sensor/weewx/compensation_sensor_roof_apparent_temperature/config</v>
      </c>
      <c r="AK31" s="21" t="str">
        <f>IF(ISBLANK(Table2[[#This Row],[index]]),  "", _xlfn.CONCAT(LOWER(Table2[[#This Row],[device_via_device]]), "/", Table2[[#This Row],[unique_id]]))</f>
        <v>weewx/compensation_sensor_roof_apparent_temperature</v>
      </c>
      <c r="AR31" s="21" t="s">
        <v>299</v>
      </c>
      <c r="AS31" s="21">
        <v>1</v>
      </c>
      <c r="AT31" s="14"/>
      <c r="AV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1" s="21" t="str">
        <f>IF(ISBLANK(Table2[[#This Row],[device_model]]), "", Table2[[#This Row],[device_suggested_area]])</f>
        <v>Roof</v>
      </c>
      <c r="AZ31" s="21" t="s">
        <v>488</v>
      </c>
      <c r="BA31" s="21" t="s">
        <v>36</v>
      </c>
      <c r="BB31" s="21" t="s">
        <v>37</v>
      </c>
      <c r="BC31" s="21" t="s">
        <v>1278</v>
      </c>
      <c r="BD31" s="21" t="s">
        <v>38</v>
      </c>
      <c r="BH31" s="21"/>
      <c r="BI31" s="21"/>
      <c r="BJ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" spans="1:62" ht="16" hidden="1" customHeight="1">
      <c r="A32" s="21">
        <v>1028</v>
      </c>
      <c r="B32" s="21" t="s">
        <v>26</v>
      </c>
      <c r="C32" s="21" t="s">
        <v>39</v>
      </c>
      <c r="D32" s="21" t="s">
        <v>27</v>
      </c>
      <c r="E32" s="21" t="s">
        <v>327</v>
      </c>
      <c r="F32" s="25" t="str">
        <f>IF(ISBLANK(Table2[[#This Row],[unique_id]]), "", Table2[[#This Row],[unique_id]])</f>
        <v>compensation_sensor_roof_dew_point</v>
      </c>
      <c r="G32" s="21" t="s">
        <v>94</v>
      </c>
      <c r="H32" s="21" t="s">
        <v>87</v>
      </c>
      <c r="I32" s="21" t="s">
        <v>30</v>
      </c>
      <c r="T32" s="27"/>
      <c r="V32" s="22" t="s">
        <v>334</v>
      </c>
      <c r="W32" s="22"/>
      <c r="X32" s="22"/>
      <c r="Y32" s="22"/>
      <c r="AB32" s="21" t="s">
        <v>31</v>
      </c>
      <c r="AC32" s="21" t="s">
        <v>88</v>
      </c>
      <c r="AD32" s="21" t="s">
        <v>89</v>
      </c>
      <c r="AE32" s="21" t="s">
        <v>335</v>
      </c>
      <c r="AF32" s="21">
        <v>300</v>
      </c>
      <c r="AG32" s="22" t="s">
        <v>34</v>
      </c>
      <c r="AH32" s="22"/>
      <c r="AI32" s="21" t="s">
        <v>95</v>
      </c>
      <c r="AJ32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homeassistant/entity/sensor/weewx/compensation_sensor_roof_dew_point/config</v>
      </c>
      <c r="AK32" s="21" t="str">
        <f>IF(ISBLANK(Table2[[#This Row],[index]]),  "", _xlfn.CONCAT(LOWER(Table2[[#This Row],[device_via_device]]), "/", Table2[[#This Row],[unique_id]]))</f>
        <v>weewx/compensation_sensor_roof_dew_point</v>
      </c>
      <c r="AR32" s="21" t="s">
        <v>299</v>
      </c>
      <c r="AS32" s="21">
        <v>1</v>
      </c>
      <c r="AT32" s="14"/>
      <c r="AV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2" s="21" t="str">
        <f>IF(ISBLANK(Table2[[#This Row],[device_model]]), "", Table2[[#This Row],[device_suggested_area]])</f>
        <v>Roof</v>
      </c>
      <c r="AZ32" s="21" t="s">
        <v>488</v>
      </c>
      <c r="BA32" s="21" t="s">
        <v>36</v>
      </c>
      <c r="BB32" s="21" t="s">
        <v>37</v>
      </c>
      <c r="BC32" s="21" t="s">
        <v>1278</v>
      </c>
      <c r="BD32" s="21" t="s">
        <v>38</v>
      </c>
      <c r="BH32" s="21"/>
      <c r="BI32" s="21"/>
      <c r="BJ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2" ht="16" hidden="1" customHeight="1">
      <c r="A33" s="26">
        <v>1029</v>
      </c>
      <c r="B33" s="21" t="s">
        <v>26</v>
      </c>
      <c r="C33" s="21" t="s">
        <v>39</v>
      </c>
      <c r="D33" s="21" t="s">
        <v>27</v>
      </c>
      <c r="E33" s="21" t="s">
        <v>328</v>
      </c>
      <c r="F33" s="25" t="str">
        <f>IF(ISBLANK(Table2[[#This Row],[unique_id]]), "", Table2[[#This Row],[unique_id]])</f>
        <v>compensation_sensor_roof_heat_index</v>
      </c>
      <c r="G33" s="21" t="s">
        <v>96</v>
      </c>
      <c r="H33" s="21" t="s">
        <v>87</v>
      </c>
      <c r="I33" s="21" t="s">
        <v>30</v>
      </c>
      <c r="T33" s="27"/>
      <c r="V33" s="22" t="s">
        <v>334</v>
      </c>
      <c r="W33" s="22"/>
      <c r="X33" s="22"/>
      <c r="Y33" s="22"/>
      <c r="AB33" s="21" t="s">
        <v>31</v>
      </c>
      <c r="AC33" s="21" t="s">
        <v>88</v>
      </c>
      <c r="AD33" s="21" t="s">
        <v>89</v>
      </c>
      <c r="AE33" s="21" t="s">
        <v>335</v>
      </c>
      <c r="AF33" s="21">
        <v>300</v>
      </c>
      <c r="AG33" s="22" t="s">
        <v>34</v>
      </c>
      <c r="AH33" s="22"/>
      <c r="AI33" s="21" t="s">
        <v>97</v>
      </c>
      <c r="AJ33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homeassistant/entity/sensor/weewx/compensation_sensor_roof_heat_index/config</v>
      </c>
      <c r="AK33" s="21" t="str">
        <f>IF(ISBLANK(Table2[[#This Row],[index]]),  "", _xlfn.CONCAT(LOWER(Table2[[#This Row],[device_via_device]]), "/", Table2[[#This Row],[unique_id]]))</f>
        <v>weewx/compensation_sensor_roof_heat_index</v>
      </c>
      <c r="AR33" s="21" t="s">
        <v>299</v>
      </c>
      <c r="AS33" s="21">
        <v>1</v>
      </c>
      <c r="AT33" s="14"/>
      <c r="AV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3" s="21" t="str">
        <f>IF(ISBLANK(Table2[[#This Row],[device_model]]), "", Table2[[#This Row],[device_suggested_area]])</f>
        <v>Roof</v>
      </c>
      <c r="AZ33" s="21" t="s">
        <v>488</v>
      </c>
      <c r="BA33" s="21" t="s">
        <v>36</v>
      </c>
      <c r="BB33" s="21" t="s">
        <v>37</v>
      </c>
      <c r="BC33" s="21" t="s">
        <v>1278</v>
      </c>
      <c r="BD33" s="21" t="s">
        <v>38</v>
      </c>
      <c r="BH33" s="21"/>
      <c r="BI33" s="21"/>
      <c r="BJ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2" ht="16" hidden="1" customHeight="1">
      <c r="A34" s="26">
        <v>1030</v>
      </c>
      <c r="B34" s="21" t="s">
        <v>26</v>
      </c>
      <c r="C34" s="21" t="s">
        <v>39</v>
      </c>
      <c r="D34" s="21" t="s">
        <v>27</v>
      </c>
      <c r="E34" s="21" t="s">
        <v>329</v>
      </c>
      <c r="F34" s="25" t="str">
        <f>IF(ISBLANK(Table2[[#This Row],[unique_id]]), "", Table2[[#This Row],[unique_id]])</f>
        <v>compensation_sensor_roof_humidity_index</v>
      </c>
      <c r="G34" s="21" t="s">
        <v>98</v>
      </c>
      <c r="H34" s="21" t="s">
        <v>87</v>
      </c>
      <c r="I34" s="21" t="s">
        <v>30</v>
      </c>
      <c r="T34" s="27"/>
      <c r="V34" s="22" t="s">
        <v>334</v>
      </c>
      <c r="W34" s="22"/>
      <c r="X34" s="22"/>
      <c r="Y34" s="22"/>
      <c r="AB34" s="21" t="s">
        <v>31</v>
      </c>
      <c r="AC34" s="21" t="s">
        <v>88</v>
      </c>
      <c r="AD34" s="21" t="s">
        <v>89</v>
      </c>
      <c r="AE34" s="21" t="s">
        <v>335</v>
      </c>
      <c r="AF34" s="21">
        <v>300</v>
      </c>
      <c r="AG34" s="22" t="s">
        <v>34</v>
      </c>
      <c r="AH34" s="22"/>
      <c r="AI34" s="21" t="s">
        <v>99</v>
      </c>
      <c r="AJ34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homeassistant/entity/sensor/weewx/compensation_sensor_roof_humidity_index/config</v>
      </c>
      <c r="AK34" s="21" t="str">
        <f>IF(ISBLANK(Table2[[#This Row],[index]]),  "", _xlfn.CONCAT(LOWER(Table2[[#This Row],[device_via_device]]), "/", Table2[[#This Row],[unique_id]]))</f>
        <v>weewx/compensation_sensor_roof_humidity_index</v>
      </c>
      <c r="AR34" s="21" t="s">
        <v>299</v>
      </c>
      <c r="AS34" s="21">
        <v>1</v>
      </c>
      <c r="AT34" s="14"/>
      <c r="AV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4" s="21" t="str">
        <f>IF(ISBLANK(Table2[[#This Row],[device_model]]), "", Table2[[#This Row],[device_suggested_area]])</f>
        <v>Roof</v>
      </c>
      <c r="AZ34" s="21" t="s">
        <v>488</v>
      </c>
      <c r="BA34" s="21" t="s">
        <v>36</v>
      </c>
      <c r="BB34" s="21" t="s">
        <v>37</v>
      </c>
      <c r="BC34" s="21" t="s">
        <v>1278</v>
      </c>
      <c r="BD34" s="21" t="s">
        <v>38</v>
      </c>
      <c r="BH34" s="21"/>
      <c r="BI34" s="21"/>
      <c r="BJ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2" ht="16" hidden="1" customHeight="1">
      <c r="A35" s="21">
        <v>1031</v>
      </c>
      <c r="B35" s="21" t="s">
        <v>26</v>
      </c>
      <c r="C35" s="21" t="s">
        <v>39</v>
      </c>
      <c r="D35" s="21" t="s">
        <v>27</v>
      </c>
      <c r="E35" s="21" t="s">
        <v>330</v>
      </c>
      <c r="F35" s="25" t="str">
        <f>IF(ISBLANK(Table2[[#This Row],[unique_id]]), "", Table2[[#This Row],[unique_id]])</f>
        <v>compensation_sensor_rack_dew_point</v>
      </c>
      <c r="G35" s="21" t="s">
        <v>100</v>
      </c>
      <c r="H35" s="21" t="s">
        <v>87</v>
      </c>
      <c r="I35" s="21" t="s">
        <v>30</v>
      </c>
      <c r="T35" s="27"/>
      <c r="V35" s="22" t="s">
        <v>334</v>
      </c>
      <c r="W35" s="22"/>
      <c r="X35" s="22"/>
      <c r="Y35" s="22"/>
      <c r="AB35" s="21" t="s">
        <v>31</v>
      </c>
      <c r="AC35" s="21" t="s">
        <v>88</v>
      </c>
      <c r="AD35" s="21" t="s">
        <v>89</v>
      </c>
      <c r="AE35" s="21" t="s">
        <v>335</v>
      </c>
      <c r="AF35" s="21">
        <v>300</v>
      </c>
      <c r="AG35" s="22" t="s">
        <v>34</v>
      </c>
      <c r="AH35" s="22"/>
      <c r="AI35" s="21" t="s">
        <v>101</v>
      </c>
      <c r="AJ35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homeassistant/entity/sensor/weewx/compensation_sensor_rack_dew_point/config</v>
      </c>
      <c r="AK35" s="21" t="str">
        <f>IF(ISBLANK(Table2[[#This Row],[index]]),  "", _xlfn.CONCAT(LOWER(Table2[[#This Row],[device_via_device]]), "/", Table2[[#This Row],[unique_id]]))</f>
        <v>weewx/compensation_sensor_rack_dew_point</v>
      </c>
      <c r="AR35" s="21" t="s">
        <v>299</v>
      </c>
      <c r="AS35" s="21">
        <v>1</v>
      </c>
      <c r="AT35" s="14"/>
      <c r="AV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35" s="21" t="str">
        <f>IF(ISBLANK(Table2[[#This Row],[device_model]]), "", Table2[[#This Row],[device_suggested_area]])</f>
        <v>Rack</v>
      </c>
      <c r="AZ35" s="21" t="s">
        <v>488</v>
      </c>
      <c r="BA35" s="21" t="s">
        <v>36</v>
      </c>
      <c r="BB35" s="21" t="s">
        <v>37</v>
      </c>
      <c r="BC35" s="21" t="s">
        <v>1278</v>
      </c>
      <c r="BD35" s="21" t="s">
        <v>28</v>
      </c>
      <c r="BH35" s="21"/>
      <c r="BI35" s="21"/>
      <c r="BJ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2" ht="16" hidden="1" customHeight="1">
      <c r="A36" s="26">
        <v>1032</v>
      </c>
      <c r="B36" s="21" t="s">
        <v>26</v>
      </c>
      <c r="C36" s="21" t="s">
        <v>39</v>
      </c>
      <c r="D36" s="21" t="s">
        <v>27</v>
      </c>
      <c r="E36" s="21" t="s">
        <v>331</v>
      </c>
      <c r="F36" s="25" t="str">
        <f>IF(ISBLANK(Table2[[#This Row],[unique_id]]), "", Table2[[#This Row],[unique_id]])</f>
        <v>compensation_sensor_roof_wind_chill_temperature</v>
      </c>
      <c r="G36" s="21" t="s">
        <v>102</v>
      </c>
      <c r="H36" s="21" t="s">
        <v>87</v>
      </c>
      <c r="I36" s="21" t="s">
        <v>30</v>
      </c>
      <c r="T36" s="27"/>
      <c r="V36" s="22" t="s">
        <v>334</v>
      </c>
      <c r="W36" s="22"/>
      <c r="X36" s="22"/>
      <c r="Y36" s="22"/>
      <c r="AB36" s="21" t="s">
        <v>31</v>
      </c>
      <c r="AC36" s="21" t="s">
        <v>88</v>
      </c>
      <c r="AD36" s="21" t="s">
        <v>89</v>
      </c>
      <c r="AE36" s="21" t="s">
        <v>335</v>
      </c>
      <c r="AF36" s="21">
        <v>300</v>
      </c>
      <c r="AG36" s="22" t="s">
        <v>34</v>
      </c>
      <c r="AH36" s="22"/>
      <c r="AI36" s="21" t="s">
        <v>103</v>
      </c>
      <c r="AJ36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homeassistant/entity/sensor/weewx/compensation_sensor_roof_wind_chill_temperature/config</v>
      </c>
      <c r="AK36" s="21" t="str">
        <f>IF(ISBLANK(Table2[[#This Row],[index]]),  "", _xlfn.CONCAT(LOWER(Table2[[#This Row],[device_via_device]]), "/", Table2[[#This Row],[unique_id]]))</f>
        <v>weewx/compensation_sensor_roof_wind_chill_temperature</v>
      </c>
      <c r="AR36" s="21" t="s">
        <v>299</v>
      </c>
      <c r="AS36" s="21">
        <v>1</v>
      </c>
      <c r="AT36" s="14"/>
      <c r="AV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6" s="21" t="str">
        <f>IF(ISBLANK(Table2[[#This Row],[device_model]]), "", Table2[[#This Row],[device_suggested_area]])</f>
        <v>Roof</v>
      </c>
      <c r="AZ36" s="21" t="s">
        <v>488</v>
      </c>
      <c r="BA36" s="21" t="s">
        <v>36</v>
      </c>
      <c r="BB36" s="21" t="s">
        <v>37</v>
      </c>
      <c r="BC36" s="21" t="s">
        <v>1278</v>
      </c>
      <c r="BD36" s="21" t="s">
        <v>38</v>
      </c>
      <c r="BH36" s="21"/>
      <c r="BI36" s="21"/>
      <c r="BJ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2" ht="16" hidden="1" customHeight="1">
      <c r="A37" s="26">
        <v>1033</v>
      </c>
      <c r="B37" s="21" t="s">
        <v>26</v>
      </c>
      <c r="C37" s="21" t="s">
        <v>515</v>
      </c>
      <c r="D37" s="21" t="s">
        <v>352</v>
      </c>
      <c r="E37" s="21" t="s">
        <v>351</v>
      </c>
      <c r="F37" s="25" t="str">
        <f>IF(ISBLANK(Table2[[#This Row],[unique_id]]), "", Table2[[#This Row],[unique_id]])</f>
        <v>column_break</v>
      </c>
      <c r="G37" s="21" t="s">
        <v>348</v>
      </c>
      <c r="H37" s="21" t="s">
        <v>87</v>
      </c>
      <c r="I37" s="21" t="s">
        <v>30</v>
      </c>
      <c r="M37" s="21" t="s">
        <v>349</v>
      </c>
      <c r="N37" s="21" t="s">
        <v>350</v>
      </c>
      <c r="T37" s="27"/>
      <c r="V37" s="22"/>
      <c r="W37" s="22"/>
      <c r="X37" s="22"/>
      <c r="Y37" s="22"/>
      <c r="AG37" s="22"/>
      <c r="AH37" s="22"/>
      <c r="AS37" s="21"/>
      <c r="AT37" s="15"/>
      <c r="AU37" s="22"/>
      <c r="AV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" s="21" t="str">
        <f>IF(ISBLANK(Table2[[#This Row],[device_model]]), "", Table2[[#This Row],[device_suggested_area]])</f>
        <v/>
      </c>
      <c r="BC37" s="22"/>
      <c r="BH37" s="21"/>
      <c r="BI37" s="21"/>
      <c r="BJ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2" ht="16" hidden="1" customHeight="1">
      <c r="A38" s="21">
        <v>1040</v>
      </c>
      <c r="B38" s="21" t="s">
        <v>26</v>
      </c>
      <c r="C38" s="21" t="s">
        <v>525</v>
      </c>
      <c r="D38" s="21" t="s">
        <v>27</v>
      </c>
      <c r="E38" s="21" t="s">
        <v>529</v>
      </c>
      <c r="F38" s="25" t="str">
        <f>IF(ISBLANK(Table2[[#This Row],[unique_id]]), "", Table2[[#This Row],[unique_id]])</f>
        <v>lounge_air_purifier_pm25</v>
      </c>
      <c r="G38" s="21" t="s">
        <v>196</v>
      </c>
      <c r="H38" s="21" t="s">
        <v>528</v>
      </c>
      <c r="I38" s="21" t="s">
        <v>30</v>
      </c>
      <c r="M38" s="21" t="s">
        <v>90</v>
      </c>
      <c r="T38" s="27"/>
      <c r="U38" s="21" t="s">
        <v>511</v>
      </c>
      <c r="V38" s="22"/>
      <c r="W38" s="22"/>
      <c r="X38" s="22"/>
      <c r="Y38" s="22"/>
      <c r="AE38" s="21" t="s">
        <v>531</v>
      </c>
      <c r="AS38" s="21"/>
      <c r="AT38" s="23"/>
      <c r="AU38" s="22"/>
      <c r="AV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" s="21" t="str">
        <f>IF(ISBLANK(Table2[[#This Row],[device_model]]), "", Table2[[#This Row],[device_suggested_area]])</f>
        <v/>
      </c>
      <c r="BC38" s="22"/>
      <c r="BH38" s="21"/>
      <c r="BI38" s="21"/>
      <c r="BJ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2" ht="16" hidden="1" customHeight="1">
      <c r="A39" s="21">
        <v>1041</v>
      </c>
      <c r="B39" s="21" t="s">
        <v>26</v>
      </c>
      <c r="C39" s="21" t="s">
        <v>525</v>
      </c>
      <c r="D39" s="21" t="s">
        <v>27</v>
      </c>
      <c r="E39" s="21" t="s">
        <v>606</v>
      </c>
      <c r="F39" s="25" t="str">
        <f>IF(ISBLANK(Table2[[#This Row],[unique_id]]), "", Table2[[#This Row],[unique_id]])</f>
        <v>dining_air_purifier_pm25</v>
      </c>
      <c r="G39" s="21" t="s">
        <v>195</v>
      </c>
      <c r="H39" s="21" t="s">
        <v>528</v>
      </c>
      <c r="I39" s="21" t="s">
        <v>30</v>
      </c>
      <c r="M39" s="21" t="s">
        <v>90</v>
      </c>
      <c r="T39" s="27"/>
      <c r="U39" s="21" t="s">
        <v>511</v>
      </c>
      <c r="V39" s="22"/>
      <c r="W39" s="22"/>
      <c r="X39" s="22"/>
      <c r="Y39" s="22"/>
      <c r="AE39" s="21" t="s">
        <v>531</v>
      </c>
      <c r="AS39" s="21"/>
      <c r="AT39" s="23"/>
      <c r="AU39" s="22"/>
      <c r="AV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" s="21" t="str">
        <f>IF(ISBLANK(Table2[[#This Row],[device_model]]), "", Table2[[#This Row],[device_suggested_area]])</f>
        <v/>
      </c>
      <c r="BC39" s="22"/>
      <c r="BH39" s="21"/>
      <c r="BI39" s="21"/>
      <c r="BJ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2" ht="16" hidden="1" customHeight="1">
      <c r="A40" s="21">
        <v>1042</v>
      </c>
      <c r="B40" s="21" t="s">
        <v>26</v>
      </c>
      <c r="C40" s="21" t="s">
        <v>515</v>
      </c>
      <c r="D40" s="21" t="s">
        <v>352</v>
      </c>
      <c r="E40" s="21" t="s">
        <v>351</v>
      </c>
      <c r="F40" s="25" t="str">
        <f>IF(ISBLANK(Table2[[#This Row],[unique_id]]), "", Table2[[#This Row],[unique_id]])</f>
        <v>column_break</v>
      </c>
      <c r="G40" s="21" t="s">
        <v>348</v>
      </c>
      <c r="H40" s="21" t="s">
        <v>528</v>
      </c>
      <c r="I40" s="21" t="s">
        <v>30</v>
      </c>
      <c r="M40" s="21" t="s">
        <v>349</v>
      </c>
      <c r="N40" s="21" t="s">
        <v>350</v>
      </c>
      <c r="T40" s="27"/>
      <c r="V40" s="22"/>
      <c r="W40" s="22"/>
      <c r="X40" s="22"/>
      <c r="Y40" s="22"/>
      <c r="AE40" s="21" t="s">
        <v>531</v>
      </c>
      <c r="AS40" s="21"/>
      <c r="AT40" s="23"/>
      <c r="AU40" s="22"/>
      <c r="AV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" s="21" t="str">
        <f>IF(ISBLANK(Table2[[#This Row],[device_model]]), "", Table2[[#This Row],[device_suggested_area]])</f>
        <v/>
      </c>
      <c r="BC40" s="22"/>
      <c r="BH40" s="21"/>
      <c r="BI40" s="21"/>
      <c r="BJ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2" ht="16" hidden="1" customHeight="1">
      <c r="A41" s="21">
        <v>1050</v>
      </c>
      <c r="B41" s="21" t="s">
        <v>26</v>
      </c>
      <c r="C41" s="21" t="s">
        <v>39</v>
      </c>
      <c r="D41" s="21" t="s">
        <v>27</v>
      </c>
      <c r="E41" s="21" t="s">
        <v>332</v>
      </c>
      <c r="F41" s="25" t="str">
        <f>IF(ISBLANK(Table2[[#This Row],[unique_id]]), "", Table2[[#This Row],[unique_id]])</f>
        <v>compensation_sensor_roof_humidity</v>
      </c>
      <c r="G41" s="21" t="s">
        <v>38</v>
      </c>
      <c r="H41" s="21" t="s">
        <v>29</v>
      </c>
      <c r="I41" s="21" t="s">
        <v>30</v>
      </c>
      <c r="M41" s="21" t="s">
        <v>90</v>
      </c>
      <c r="T41" s="27"/>
      <c r="U41" s="21" t="s">
        <v>511</v>
      </c>
      <c r="V41" s="22" t="s">
        <v>334</v>
      </c>
      <c r="W41" s="22"/>
      <c r="X41" s="22"/>
      <c r="Y41" s="22"/>
      <c r="AB41" s="21" t="s">
        <v>31</v>
      </c>
      <c r="AC41" s="21" t="s">
        <v>32</v>
      </c>
      <c r="AD41" s="21" t="s">
        <v>33</v>
      </c>
      <c r="AE41" s="21" t="s">
        <v>337</v>
      </c>
      <c r="AF41" s="21">
        <v>300</v>
      </c>
      <c r="AG41" s="22" t="s">
        <v>34</v>
      </c>
      <c r="AH41" s="22"/>
      <c r="AI41" s="21" t="s">
        <v>40</v>
      </c>
      <c r="AJ41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homeassistant/entity/sensor/weewx/compensation_sensor_roof_humidity/config</v>
      </c>
      <c r="AK41" s="21" t="str">
        <f>IF(ISBLANK(Table2[[#This Row],[index]]),  "", _xlfn.CONCAT(LOWER(Table2[[#This Row],[device_via_device]]), "/", Table2[[#This Row],[unique_id]]))</f>
        <v>weewx/compensation_sensor_roof_humidity</v>
      </c>
      <c r="AR41" s="21" t="s">
        <v>300</v>
      </c>
      <c r="AS41" s="21">
        <v>1</v>
      </c>
      <c r="AT41" s="14"/>
      <c r="AV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41" s="21" t="str">
        <f>IF(ISBLANK(Table2[[#This Row],[device_model]]), "", Table2[[#This Row],[device_suggested_area]])</f>
        <v>Roof</v>
      </c>
      <c r="AZ41" s="21" t="s">
        <v>488</v>
      </c>
      <c r="BA41" s="21" t="s">
        <v>36</v>
      </c>
      <c r="BB41" s="21" t="s">
        <v>37</v>
      </c>
      <c r="BC41" s="21" t="s">
        <v>1278</v>
      </c>
      <c r="BD41" s="21" t="s">
        <v>38</v>
      </c>
      <c r="BH41" s="21"/>
      <c r="BI41" s="21"/>
      <c r="BJ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2" ht="16" hidden="1" customHeight="1">
      <c r="A42" s="21">
        <v>1051</v>
      </c>
      <c r="B42" s="21" t="s">
        <v>26</v>
      </c>
      <c r="C42" s="21" t="s">
        <v>128</v>
      </c>
      <c r="D42" s="21" t="s">
        <v>27</v>
      </c>
      <c r="E42" s="21" t="s">
        <v>689</v>
      </c>
      <c r="F42" s="25" t="str">
        <f>IF(ISBLANK(Table2[[#This Row],[unique_id]]), "", Table2[[#This Row],[unique_id]])</f>
        <v>compensation_sensor_ada_humidity</v>
      </c>
      <c r="G42" s="21" t="s">
        <v>130</v>
      </c>
      <c r="H42" s="21" t="s">
        <v>29</v>
      </c>
      <c r="I42" s="21" t="s">
        <v>30</v>
      </c>
      <c r="M42" s="21" t="s">
        <v>90</v>
      </c>
      <c r="T42" s="27"/>
      <c r="U42" s="21" t="s">
        <v>511</v>
      </c>
      <c r="V42" s="22" t="s">
        <v>334</v>
      </c>
      <c r="W42" s="22"/>
      <c r="X42" s="22"/>
      <c r="Y42" s="22"/>
      <c r="AE42" s="21" t="s">
        <v>337</v>
      </c>
      <c r="AG42" s="22"/>
      <c r="AH42" s="22"/>
      <c r="AS42" s="21"/>
      <c r="AT42" s="15"/>
      <c r="AV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42" s="21" t="str">
        <f>IF(ISBLANK(Table2[[#This Row],[device_model]]), "", Table2[[#This Row],[device_suggested_area]])</f>
        <v>Ada</v>
      </c>
      <c r="AZ42" s="21" t="s">
        <v>1180</v>
      </c>
      <c r="BA42" s="21" t="s">
        <v>1178</v>
      </c>
      <c r="BB42" s="21" t="s">
        <v>128</v>
      </c>
      <c r="BC42" s="21" t="s">
        <v>489</v>
      </c>
      <c r="BD42" s="21" t="s">
        <v>130</v>
      </c>
      <c r="BH42" s="21"/>
      <c r="BI42" s="21"/>
      <c r="BJ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2" ht="16" hidden="1" customHeight="1">
      <c r="A43" s="21">
        <v>1052</v>
      </c>
      <c r="B43" s="21" t="s">
        <v>26</v>
      </c>
      <c r="C43" s="21" t="s">
        <v>128</v>
      </c>
      <c r="D43" s="21" t="s">
        <v>27</v>
      </c>
      <c r="E43" s="21" t="s">
        <v>690</v>
      </c>
      <c r="F43" s="25" t="str">
        <f>IF(ISBLANK(Table2[[#This Row],[unique_id]]), "", Table2[[#This Row],[unique_id]])</f>
        <v>compensation_sensor_edwin_humidity</v>
      </c>
      <c r="G43" s="21" t="s">
        <v>127</v>
      </c>
      <c r="H43" s="21" t="s">
        <v>29</v>
      </c>
      <c r="I43" s="21" t="s">
        <v>30</v>
      </c>
      <c r="M43" s="21" t="s">
        <v>90</v>
      </c>
      <c r="T43" s="27"/>
      <c r="U43" s="21" t="s">
        <v>511</v>
      </c>
      <c r="V43" s="22" t="s">
        <v>334</v>
      </c>
      <c r="W43" s="22"/>
      <c r="X43" s="22"/>
      <c r="Y43" s="22"/>
      <c r="AE43" s="21" t="s">
        <v>337</v>
      </c>
      <c r="AG43" s="22"/>
      <c r="AH43" s="22"/>
      <c r="AS43" s="21"/>
      <c r="AT43" s="15"/>
      <c r="AV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43" s="21" t="str">
        <f>IF(ISBLANK(Table2[[#This Row],[device_model]]), "", Table2[[#This Row],[device_suggested_area]])</f>
        <v>Edwin</v>
      </c>
      <c r="AZ43" s="21" t="s">
        <v>1180</v>
      </c>
      <c r="BA43" s="21" t="s">
        <v>1178</v>
      </c>
      <c r="BB43" s="21" t="s">
        <v>128</v>
      </c>
      <c r="BC43" s="21" t="s">
        <v>489</v>
      </c>
      <c r="BD43" s="21" t="s">
        <v>127</v>
      </c>
      <c r="BH43" s="21"/>
      <c r="BI43" s="21"/>
      <c r="BJ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2" ht="16" hidden="1" customHeight="1">
      <c r="A44" s="21">
        <v>1053</v>
      </c>
      <c r="B44" s="21" t="s">
        <v>26</v>
      </c>
      <c r="C44" s="21" t="s">
        <v>128</v>
      </c>
      <c r="D44" s="21" t="s">
        <v>27</v>
      </c>
      <c r="E44" s="21" t="s">
        <v>691</v>
      </c>
      <c r="F44" s="25" t="str">
        <f>IF(ISBLANK(Table2[[#This Row],[unique_id]]), "", Table2[[#This Row],[unique_id]])</f>
        <v>compensation_sensor_bertram_2_office_lounge_humidity</v>
      </c>
      <c r="G44" s="21" t="s">
        <v>196</v>
      </c>
      <c r="H44" s="21" t="s">
        <v>29</v>
      </c>
      <c r="I44" s="21" t="s">
        <v>30</v>
      </c>
      <c r="M44" s="21" t="s">
        <v>90</v>
      </c>
      <c r="T44" s="27"/>
      <c r="U44" s="21" t="s">
        <v>511</v>
      </c>
      <c r="V44" s="22" t="s">
        <v>334</v>
      </c>
      <c r="W44" s="22"/>
      <c r="X44" s="22"/>
      <c r="Y44" s="22"/>
      <c r="AE44" s="21" t="s">
        <v>337</v>
      </c>
      <c r="AG44" s="22"/>
      <c r="AH44" s="22"/>
      <c r="AS44" s="21"/>
      <c r="AT44" s="15"/>
      <c r="AV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44" s="21" t="str">
        <f>IF(ISBLANK(Table2[[#This Row],[device_model]]), "", Table2[[#This Row],[device_suggested_area]])</f>
        <v>Lounge</v>
      </c>
      <c r="AZ44" s="21" t="s">
        <v>1179</v>
      </c>
      <c r="BA44" s="21" t="s">
        <v>1181</v>
      </c>
      <c r="BB44" s="21" t="s">
        <v>128</v>
      </c>
      <c r="BC44" s="21" t="s">
        <v>490</v>
      </c>
      <c r="BD44" s="21" t="s">
        <v>196</v>
      </c>
      <c r="BH44" s="21"/>
      <c r="BI44" s="21"/>
      <c r="BJ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2" ht="16" hidden="1" customHeight="1">
      <c r="A45" s="21">
        <v>1054</v>
      </c>
      <c r="B45" s="21" t="s">
        <v>26</v>
      </c>
      <c r="C45" s="21" t="s">
        <v>128</v>
      </c>
      <c r="D45" s="21" t="s">
        <v>27</v>
      </c>
      <c r="E45" s="21" t="s">
        <v>692</v>
      </c>
      <c r="F45" s="25" t="str">
        <f>IF(ISBLANK(Table2[[#This Row],[unique_id]]), "", Table2[[#This Row],[unique_id]])</f>
        <v>compensation_sensor_parents_humidity</v>
      </c>
      <c r="G45" s="21" t="s">
        <v>194</v>
      </c>
      <c r="H45" s="21" t="s">
        <v>29</v>
      </c>
      <c r="I45" s="21" t="s">
        <v>30</v>
      </c>
      <c r="M45" s="21" t="s">
        <v>136</v>
      </c>
      <c r="T45" s="27"/>
      <c r="U45" s="21" t="s">
        <v>511</v>
      </c>
      <c r="V45" s="22" t="s">
        <v>334</v>
      </c>
      <c r="W45" s="22"/>
      <c r="X45" s="22"/>
      <c r="Y45" s="22"/>
      <c r="AE45" s="21" t="s">
        <v>337</v>
      </c>
      <c r="AG45" s="22"/>
      <c r="AH45" s="22"/>
      <c r="AS45" s="21"/>
      <c r="AT45" s="15"/>
      <c r="AV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45" s="21" t="str">
        <f>IF(ISBLANK(Table2[[#This Row],[device_model]]), "", Table2[[#This Row],[device_suggested_area]])</f>
        <v>Parents</v>
      </c>
      <c r="AZ45" s="21" t="s">
        <v>1180</v>
      </c>
      <c r="BA45" s="21" t="s">
        <v>1178</v>
      </c>
      <c r="BB45" s="21" t="s">
        <v>128</v>
      </c>
      <c r="BC45" s="21" t="s">
        <v>489</v>
      </c>
      <c r="BD45" s="21" t="s">
        <v>194</v>
      </c>
      <c r="BH45" s="21"/>
      <c r="BI45" s="21"/>
      <c r="BJ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2" ht="16" hidden="1" customHeight="1">
      <c r="A46" s="21">
        <v>1055</v>
      </c>
      <c r="B46" s="21" t="s">
        <v>26</v>
      </c>
      <c r="C46" s="21" t="s">
        <v>128</v>
      </c>
      <c r="D46" s="21" t="s">
        <v>27</v>
      </c>
      <c r="E46" s="21" t="s">
        <v>693</v>
      </c>
      <c r="F46" s="25" t="str">
        <f>IF(ISBLANK(Table2[[#This Row],[unique_id]]), "", Table2[[#This Row],[unique_id]])</f>
        <v>compensation_sensor_bertram_2_office_humidity</v>
      </c>
      <c r="G46" s="21" t="s">
        <v>215</v>
      </c>
      <c r="H46" s="21" t="s">
        <v>29</v>
      </c>
      <c r="I46" s="21" t="s">
        <v>30</v>
      </c>
      <c r="M46" s="21" t="s">
        <v>136</v>
      </c>
      <c r="T46" s="27"/>
      <c r="U46" s="21" t="s">
        <v>511</v>
      </c>
      <c r="V46" s="22" t="s">
        <v>334</v>
      </c>
      <c r="W46" s="22"/>
      <c r="X46" s="22"/>
      <c r="Y46" s="22"/>
      <c r="AE46" s="21" t="s">
        <v>337</v>
      </c>
      <c r="AG46" s="22"/>
      <c r="AH46" s="22"/>
      <c r="AS46" s="21"/>
      <c r="AT46" s="15"/>
      <c r="AV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46" s="21" t="str">
        <f>IF(ISBLANK(Table2[[#This Row],[device_model]]), "", Table2[[#This Row],[device_suggested_area]])</f>
        <v>Office</v>
      </c>
      <c r="AZ46" s="21" t="s">
        <v>1179</v>
      </c>
      <c r="BA46" s="21" t="s">
        <v>1181</v>
      </c>
      <c r="BB46" s="21" t="s">
        <v>128</v>
      </c>
      <c r="BC46" s="21" t="s">
        <v>490</v>
      </c>
      <c r="BD46" s="21" t="s">
        <v>215</v>
      </c>
      <c r="BH46" s="21"/>
      <c r="BI46" s="21"/>
      <c r="BJ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2" ht="16" hidden="1" customHeight="1">
      <c r="A47" s="21">
        <v>1056</v>
      </c>
      <c r="B47" s="21" t="s">
        <v>26</v>
      </c>
      <c r="C47" s="21" t="s">
        <v>128</v>
      </c>
      <c r="D47" s="21" t="s">
        <v>27</v>
      </c>
      <c r="E47" s="21" t="s">
        <v>694</v>
      </c>
      <c r="F47" s="25" t="str">
        <f>IF(ISBLANK(Table2[[#This Row],[unique_id]]), "", Table2[[#This Row],[unique_id]])</f>
        <v>compensation_sensor_bertram_2_kitchen_humidity</v>
      </c>
      <c r="G47" s="21" t="s">
        <v>208</v>
      </c>
      <c r="H47" s="21" t="s">
        <v>29</v>
      </c>
      <c r="I47" s="21" t="s">
        <v>30</v>
      </c>
      <c r="M47" s="21" t="s">
        <v>136</v>
      </c>
      <c r="T47" s="27"/>
      <c r="U47" s="21" t="s">
        <v>511</v>
      </c>
      <c r="V47" s="22" t="s">
        <v>334</v>
      </c>
      <c r="W47" s="22"/>
      <c r="X47" s="22"/>
      <c r="Y47" s="22"/>
      <c r="AE47" s="21" t="s">
        <v>337</v>
      </c>
      <c r="AG47" s="22"/>
      <c r="AH47" s="22"/>
      <c r="AS47" s="21"/>
      <c r="AT47" s="15"/>
      <c r="AV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47" s="21" t="str">
        <f>IF(ISBLANK(Table2[[#This Row],[device_model]]), "", Table2[[#This Row],[device_suggested_area]])</f>
        <v>Kitchen</v>
      </c>
      <c r="AZ47" s="21" t="s">
        <v>1179</v>
      </c>
      <c r="BA47" s="21" t="s">
        <v>1181</v>
      </c>
      <c r="BB47" s="21" t="s">
        <v>128</v>
      </c>
      <c r="BC47" s="21" t="s">
        <v>490</v>
      </c>
      <c r="BD47" s="21" t="s">
        <v>208</v>
      </c>
      <c r="BH47" s="21"/>
      <c r="BI47" s="21"/>
      <c r="BJ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2" ht="16" hidden="1" customHeight="1">
      <c r="A48" s="21">
        <v>1057</v>
      </c>
      <c r="B48" s="21" t="s">
        <v>26</v>
      </c>
      <c r="C48" s="21" t="s">
        <v>128</v>
      </c>
      <c r="D48" s="21" t="s">
        <v>27</v>
      </c>
      <c r="E48" s="21" t="s">
        <v>695</v>
      </c>
      <c r="F48" s="25" t="str">
        <f>IF(ISBLANK(Table2[[#This Row],[unique_id]]), "", Table2[[#This Row],[unique_id]])</f>
        <v>compensation_sensor_bertram_2_office_pantry_humidity</v>
      </c>
      <c r="G48" s="21" t="s">
        <v>214</v>
      </c>
      <c r="H48" s="21" t="s">
        <v>29</v>
      </c>
      <c r="I48" s="21" t="s">
        <v>30</v>
      </c>
      <c r="M48" s="21" t="s">
        <v>136</v>
      </c>
      <c r="T48" s="27"/>
      <c r="U48" s="21" t="s">
        <v>511</v>
      </c>
      <c r="V48" s="22" t="s">
        <v>334</v>
      </c>
      <c r="W48" s="22"/>
      <c r="X48" s="22"/>
      <c r="Y48" s="22"/>
      <c r="AE48" s="21" t="s">
        <v>337</v>
      </c>
      <c r="AG48" s="22"/>
      <c r="AH48" s="22"/>
      <c r="AS48" s="21"/>
      <c r="AT48" s="15"/>
      <c r="AV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48" s="21" t="str">
        <f>IF(ISBLANK(Table2[[#This Row],[device_model]]), "", Table2[[#This Row],[device_suggested_area]])</f>
        <v>Pantry</v>
      </c>
      <c r="AZ48" s="21" t="s">
        <v>1179</v>
      </c>
      <c r="BA48" s="21" t="s">
        <v>1181</v>
      </c>
      <c r="BB48" s="21" t="s">
        <v>128</v>
      </c>
      <c r="BC48" s="21" t="s">
        <v>490</v>
      </c>
      <c r="BD48" s="21" t="s">
        <v>214</v>
      </c>
      <c r="BH48" s="21"/>
      <c r="BI48" s="21"/>
      <c r="BJ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2" ht="16" hidden="1" customHeight="1">
      <c r="A49" s="21">
        <v>1058</v>
      </c>
      <c r="B49" s="21" t="s">
        <v>26</v>
      </c>
      <c r="C49" s="21" t="s">
        <v>128</v>
      </c>
      <c r="D49" s="21" t="s">
        <v>27</v>
      </c>
      <c r="E49" s="21" t="s">
        <v>696</v>
      </c>
      <c r="F49" s="25" t="str">
        <f>IF(ISBLANK(Table2[[#This Row],[unique_id]]), "", Table2[[#This Row],[unique_id]])</f>
        <v>compensation_sensor_bertram_2_office_dining_humidity</v>
      </c>
      <c r="G49" s="21" t="s">
        <v>195</v>
      </c>
      <c r="H49" s="21" t="s">
        <v>29</v>
      </c>
      <c r="I49" s="21" t="s">
        <v>30</v>
      </c>
      <c r="M49" s="21" t="s">
        <v>136</v>
      </c>
      <c r="T49" s="27"/>
      <c r="U49" s="21" t="s">
        <v>511</v>
      </c>
      <c r="V49" s="22" t="s">
        <v>334</v>
      </c>
      <c r="W49" s="22"/>
      <c r="X49" s="22"/>
      <c r="Y49" s="22"/>
      <c r="AE49" s="21" t="s">
        <v>337</v>
      </c>
      <c r="AG49" s="22"/>
      <c r="AH49" s="22"/>
      <c r="AS49" s="21"/>
      <c r="AT49" s="15"/>
      <c r="AV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49" s="21" t="str">
        <f>IF(ISBLANK(Table2[[#This Row],[device_model]]), "", Table2[[#This Row],[device_suggested_area]])</f>
        <v>Dining</v>
      </c>
      <c r="AZ49" s="21" t="s">
        <v>1179</v>
      </c>
      <c r="BA49" s="21" t="s">
        <v>1181</v>
      </c>
      <c r="BB49" s="21" t="s">
        <v>128</v>
      </c>
      <c r="BC49" s="21" t="s">
        <v>490</v>
      </c>
      <c r="BD49" s="21" t="s">
        <v>195</v>
      </c>
      <c r="BH49" s="21"/>
      <c r="BI49" s="21"/>
      <c r="BJ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2" ht="16" hidden="1" customHeight="1">
      <c r="A50" s="21">
        <v>1059</v>
      </c>
      <c r="B50" s="21" t="s">
        <v>26</v>
      </c>
      <c r="C50" s="21" t="s">
        <v>128</v>
      </c>
      <c r="D50" s="21" t="s">
        <v>27</v>
      </c>
      <c r="E50" s="21" t="s">
        <v>697</v>
      </c>
      <c r="F50" s="25" t="str">
        <f>IF(ISBLANK(Table2[[#This Row],[unique_id]]), "", Table2[[#This Row],[unique_id]])</f>
        <v>compensation_sensor_laundry_humidity</v>
      </c>
      <c r="G50" s="21" t="s">
        <v>216</v>
      </c>
      <c r="H50" s="21" t="s">
        <v>29</v>
      </c>
      <c r="I50" s="21" t="s">
        <v>30</v>
      </c>
      <c r="M50" s="21" t="s">
        <v>136</v>
      </c>
      <c r="T50" s="27"/>
      <c r="U50" s="21" t="s">
        <v>511</v>
      </c>
      <c r="V50" s="22" t="s">
        <v>334</v>
      </c>
      <c r="W50" s="22"/>
      <c r="X50" s="22"/>
      <c r="Y50" s="22"/>
      <c r="AE50" s="21" t="s">
        <v>337</v>
      </c>
      <c r="AG50" s="22"/>
      <c r="AH50" s="22"/>
      <c r="AS50" s="21"/>
      <c r="AT50" s="15"/>
      <c r="AV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50" s="21" t="str">
        <f>IF(ISBLANK(Table2[[#This Row],[device_model]]), "", Table2[[#This Row],[device_suggested_area]])</f>
        <v>Laundry</v>
      </c>
      <c r="AZ50" s="21" t="s">
        <v>1180</v>
      </c>
      <c r="BA50" s="21" t="s">
        <v>1178</v>
      </c>
      <c r="BB50" s="21" t="s">
        <v>128</v>
      </c>
      <c r="BC50" s="21" t="s">
        <v>489</v>
      </c>
      <c r="BD50" s="21" t="s">
        <v>216</v>
      </c>
      <c r="BH50" s="21"/>
      <c r="BI50" s="21"/>
      <c r="BJ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2" ht="16" hidden="1" customHeight="1">
      <c r="A51" s="21">
        <v>1060</v>
      </c>
      <c r="B51" s="21" t="s">
        <v>26</v>
      </c>
      <c r="C51" s="21" t="s">
        <v>128</v>
      </c>
      <c r="D51" s="21" t="s">
        <v>27</v>
      </c>
      <c r="E51" s="21" t="s">
        <v>698</v>
      </c>
      <c r="F51" s="25" t="str">
        <f>IF(ISBLANK(Table2[[#This Row],[unique_id]]), "", Table2[[#This Row],[unique_id]])</f>
        <v>compensation_sensor_bertram_2_office_basement_humidity</v>
      </c>
      <c r="G51" s="21" t="s">
        <v>213</v>
      </c>
      <c r="H51" s="21" t="s">
        <v>29</v>
      </c>
      <c r="I51" s="21" t="s">
        <v>30</v>
      </c>
      <c r="M51" s="21" t="s">
        <v>136</v>
      </c>
      <c r="T51" s="27"/>
      <c r="U51" s="21" t="s">
        <v>511</v>
      </c>
      <c r="V51" s="22" t="s">
        <v>334</v>
      </c>
      <c r="W51" s="22"/>
      <c r="X51" s="22"/>
      <c r="Y51" s="22"/>
      <c r="AE51" s="21" t="s">
        <v>337</v>
      </c>
      <c r="AG51" s="22"/>
      <c r="AH51" s="22"/>
      <c r="AS51" s="21"/>
      <c r="AT51" s="15"/>
      <c r="AV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51" s="21" t="str">
        <f>IF(ISBLANK(Table2[[#This Row],[device_model]]), "", Table2[[#This Row],[device_suggested_area]])</f>
        <v>Basement</v>
      </c>
      <c r="AZ51" s="21" t="s">
        <v>1179</v>
      </c>
      <c r="BA51" s="21" t="s">
        <v>1181</v>
      </c>
      <c r="BB51" s="21" t="s">
        <v>128</v>
      </c>
      <c r="BC51" s="21" t="s">
        <v>490</v>
      </c>
      <c r="BD51" s="21" t="s">
        <v>213</v>
      </c>
      <c r="BH51" s="21"/>
      <c r="BI51" s="21"/>
      <c r="BJ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2" ht="16" hidden="1" customHeight="1">
      <c r="A52" s="21">
        <v>1061</v>
      </c>
      <c r="B52" s="21" t="s">
        <v>26</v>
      </c>
      <c r="C52" s="21" t="s">
        <v>39</v>
      </c>
      <c r="D52" s="21" t="s">
        <v>27</v>
      </c>
      <c r="E52" s="21" t="s">
        <v>333</v>
      </c>
      <c r="F52" s="25" t="str">
        <f>IF(ISBLANK(Table2[[#This Row],[unique_id]]), "", Table2[[#This Row],[unique_id]])</f>
        <v>compensation_sensor_rack_humidity</v>
      </c>
      <c r="G52" s="21" t="s">
        <v>28</v>
      </c>
      <c r="H52" s="21" t="s">
        <v>29</v>
      </c>
      <c r="I52" s="21" t="s">
        <v>30</v>
      </c>
      <c r="M52" s="21" t="s">
        <v>136</v>
      </c>
      <c r="T52" s="27"/>
      <c r="V52" s="22" t="s">
        <v>334</v>
      </c>
      <c r="W52" s="22"/>
      <c r="X52" s="22"/>
      <c r="Y52" s="22"/>
      <c r="AB52" s="21" t="s">
        <v>31</v>
      </c>
      <c r="AC52" s="21" t="s">
        <v>32</v>
      </c>
      <c r="AD52" s="21" t="s">
        <v>33</v>
      </c>
      <c r="AE52" s="21" t="s">
        <v>337</v>
      </c>
      <c r="AF52" s="21">
        <v>300</v>
      </c>
      <c r="AG52" s="22" t="s">
        <v>34</v>
      </c>
      <c r="AH52" s="22"/>
      <c r="AI52" s="21" t="s">
        <v>35</v>
      </c>
      <c r="AJ52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homeassistant/entity/sensor/weewx/compensation_sensor_rack_humidity/config</v>
      </c>
      <c r="AK52" s="21" t="str">
        <f>IF(ISBLANK(Table2[[#This Row],[index]]),  "", _xlfn.CONCAT(LOWER(Table2[[#This Row],[device_via_device]]), "/", Table2[[#This Row],[unique_id]]))</f>
        <v>weewx/compensation_sensor_rack_humidity</v>
      </c>
      <c r="AR52" s="21" t="s">
        <v>300</v>
      </c>
      <c r="AS52" s="21">
        <v>1</v>
      </c>
      <c r="AT52" s="14"/>
      <c r="AV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52" s="21" t="str">
        <f>IF(ISBLANK(Table2[[#This Row],[device_model]]), "", Table2[[#This Row],[device_suggested_area]])</f>
        <v>Rack</v>
      </c>
      <c r="AZ52" s="21" t="s">
        <v>488</v>
      </c>
      <c r="BA52" s="21" t="s">
        <v>36</v>
      </c>
      <c r="BB52" s="21" t="s">
        <v>37</v>
      </c>
      <c r="BC52" s="21" t="s">
        <v>1278</v>
      </c>
      <c r="BD52" s="21" t="s">
        <v>28</v>
      </c>
      <c r="BH52" s="21"/>
      <c r="BI52" s="21"/>
      <c r="BJ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2" ht="16" hidden="1" customHeight="1">
      <c r="A53" s="21">
        <v>1062</v>
      </c>
      <c r="B53" s="21" t="s">
        <v>26</v>
      </c>
      <c r="C53" s="21" t="s">
        <v>515</v>
      </c>
      <c r="D53" s="21" t="s">
        <v>352</v>
      </c>
      <c r="E53" s="21" t="s">
        <v>351</v>
      </c>
      <c r="F53" s="25" t="str">
        <f>IF(ISBLANK(Table2[[#This Row],[unique_id]]), "", Table2[[#This Row],[unique_id]])</f>
        <v>column_break</v>
      </c>
      <c r="G53" s="21" t="s">
        <v>348</v>
      </c>
      <c r="H53" s="21" t="s">
        <v>29</v>
      </c>
      <c r="I53" s="21" t="s">
        <v>30</v>
      </c>
      <c r="M53" s="21" t="s">
        <v>349</v>
      </c>
      <c r="N53" s="21" t="s">
        <v>350</v>
      </c>
      <c r="T53" s="27"/>
      <c r="V53" s="22"/>
      <c r="W53" s="22"/>
      <c r="X53" s="22"/>
      <c r="Y53" s="22"/>
      <c r="AG53" s="22"/>
      <c r="AH53" s="22"/>
      <c r="AS53" s="21"/>
      <c r="AT53" s="15"/>
      <c r="AU53" s="22"/>
      <c r="AV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53" s="21" t="str">
        <f>IF(ISBLANK(Table2[[#This Row],[device_model]]), "", Table2[[#This Row],[device_suggested_area]])</f>
        <v/>
      </c>
      <c r="BC53" s="22"/>
      <c r="BH53" s="21"/>
      <c r="BI53" s="21"/>
      <c r="BJ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2" ht="16" hidden="1" customHeight="1">
      <c r="A54" s="21">
        <v>1100</v>
      </c>
      <c r="B54" s="21" t="s">
        <v>26</v>
      </c>
      <c r="C54" s="21" t="s">
        <v>128</v>
      </c>
      <c r="D54" s="21" t="s">
        <v>27</v>
      </c>
      <c r="E54" s="21" t="s">
        <v>699</v>
      </c>
      <c r="F54" s="25" t="str">
        <f>IF(ISBLANK(Table2[[#This Row],[unique_id]]), "", Table2[[#This Row],[unique_id]])</f>
        <v>compensation_sensor_ada_co2</v>
      </c>
      <c r="G54" s="21" t="s">
        <v>130</v>
      </c>
      <c r="H54" s="21" t="s">
        <v>179</v>
      </c>
      <c r="I54" s="21" t="s">
        <v>30</v>
      </c>
      <c r="T54" s="27"/>
      <c r="V54" s="22" t="s">
        <v>334</v>
      </c>
      <c r="W54" s="22"/>
      <c r="X54" s="22"/>
      <c r="Y54" s="22"/>
      <c r="AE54" s="21" t="s">
        <v>246</v>
      </c>
      <c r="AG54" s="22"/>
      <c r="AH54" s="22"/>
      <c r="AS54" s="21"/>
      <c r="AT54" s="15"/>
      <c r="AV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54" s="21" t="str">
        <f>IF(ISBLANK(Table2[[#This Row],[device_model]]), "", Table2[[#This Row],[device_suggested_area]])</f>
        <v>Ada</v>
      </c>
      <c r="AZ54" s="21" t="s">
        <v>1180</v>
      </c>
      <c r="BA54" s="21" t="s">
        <v>1178</v>
      </c>
      <c r="BB54" s="21" t="s">
        <v>128</v>
      </c>
      <c r="BC54" s="21" t="s">
        <v>489</v>
      </c>
      <c r="BD54" s="21" t="s">
        <v>130</v>
      </c>
      <c r="BH54" s="21"/>
      <c r="BI54" s="21"/>
      <c r="BJ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2" ht="16" hidden="1" customHeight="1">
      <c r="A55" s="21">
        <v>1101</v>
      </c>
      <c r="B55" s="21" t="s">
        <v>26</v>
      </c>
      <c r="C55" s="21" t="s">
        <v>128</v>
      </c>
      <c r="D55" s="21" t="s">
        <v>27</v>
      </c>
      <c r="E55" s="21" t="s">
        <v>700</v>
      </c>
      <c r="F55" s="25" t="str">
        <f>IF(ISBLANK(Table2[[#This Row],[unique_id]]), "", Table2[[#This Row],[unique_id]])</f>
        <v>compensation_sensor_edwin_co2</v>
      </c>
      <c r="G55" s="21" t="s">
        <v>127</v>
      </c>
      <c r="H55" s="21" t="s">
        <v>179</v>
      </c>
      <c r="I55" s="21" t="s">
        <v>30</v>
      </c>
      <c r="M55" s="21" t="s">
        <v>90</v>
      </c>
      <c r="T55" s="27"/>
      <c r="U55" s="21" t="s">
        <v>511</v>
      </c>
      <c r="V55" s="22" t="s">
        <v>334</v>
      </c>
      <c r="W55" s="22"/>
      <c r="X55" s="22"/>
      <c r="Y55" s="22"/>
      <c r="AE55" s="21" t="s">
        <v>246</v>
      </c>
      <c r="AS55" s="21"/>
      <c r="AT55" s="23"/>
      <c r="AV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55" s="21" t="str">
        <f>IF(ISBLANK(Table2[[#This Row],[device_model]]), "", Table2[[#This Row],[device_suggested_area]])</f>
        <v>Edwin</v>
      </c>
      <c r="AZ55" s="21" t="s">
        <v>1180</v>
      </c>
      <c r="BA55" s="21" t="s">
        <v>1178</v>
      </c>
      <c r="BB55" s="21" t="s">
        <v>128</v>
      </c>
      <c r="BC55" s="21" t="s">
        <v>489</v>
      </c>
      <c r="BD55" s="21" t="s">
        <v>127</v>
      </c>
      <c r="BH55" s="21"/>
      <c r="BI55" s="21"/>
      <c r="BJ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2" ht="16" hidden="1" customHeight="1">
      <c r="A56" s="21">
        <v>1102</v>
      </c>
      <c r="B56" s="21" t="s">
        <v>26</v>
      </c>
      <c r="C56" s="21" t="s">
        <v>128</v>
      </c>
      <c r="D56" s="21" t="s">
        <v>27</v>
      </c>
      <c r="E56" s="21" t="s">
        <v>701</v>
      </c>
      <c r="F56" s="25" t="str">
        <f>IF(ISBLANK(Table2[[#This Row],[unique_id]]), "", Table2[[#This Row],[unique_id]])</f>
        <v>compensation_sensor_parents_co2</v>
      </c>
      <c r="G56" s="21" t="s">
        <v>194</v>
      </c>
      <c r="H56" s="21" t="s">
        <v>179</v>
      </c>
      <c r="I56" s="21" t="s">
        <v>30</v>
      </c>
      <c r="M56" s="21" t="s">
        <v>90</v>
      </c>
      <c r="T56" s="27"/>
      <c r="U56" s="21" t="s">
        <v>511</v>
      </c>
      <c r="V56" s="22" t="s">
        <v>322</v>
      </c>
      <c r="W56" s="22"/>
      <c r="X56" s="22"/>
      <c r="Y56" s="22"/>
      <c r="AE56" s="21" t="s">
        <v>246</v>
      </c>
      <c r="AS56" s="21"/>
      <c r="AT56" s="23"/>
      <c r="AV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56" s="21" t="str">
        <f>IF(ISBLANK(Table2[[#This Row],[device_model]]), "", Table2[[#This Row],[device_suggested_area]])</f>
        <v>Parents</v>
      </c>
      <c r="AZ56" s="21" t="s">
        <v>1180</v>
      </c>
      <c r="BA56" s="21" t="s">
        <v>1178</v>
      </c>
      <c r="BB56" s="21" t="s">
        <v>128</v>
      </c>
      <c r="BC56" s="21" t="s">
        <v>489</v>
      </c>
      <c r="BD56" s="21" t="s">
        <v>194</v>
      </c>
      <c r="BH56" s="21"/>
      <c r="BI56" s="21"/>
      <c r="BJ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2" ht="16" hidden="1" customHeight="1">
      <c r="A57" s="21">
        <v>1103</v>
      </c>
      <c r="B57" s="21" t="s">
        <v>26</v>
      </c>
      <c r="C57" s="21" t="s">
        <v>128</v>
      </c>
      <c r="D57" s="21" t="s">
        <v>27</v>
      </c>
      <c r="E57" s="21" t="s">
        <v>702</v>
      </c>
      <c r="F57" s="25" t="str">
        <f>IF(ISBLANK(Table2[[#This Row],[unique_id]]), "", Table2[[#This Row],[unique_id]])</f>
        <v>compensation_sensor_bertram_2_office_co2</v>
      </c>
      <c r="G57" s="21" t="s">
        <v>215</v>
      </c>
      <c r="H57" s="21" t="s">
        <v>179</v>
      </c>
      <c r="I57" s="21" t="s">
        <v>30</v>
      </c>
      <c r="M57" s="21" t="s">
        <v>90</v>
      </c>
      <c r="T57" s="27"/>
      <c r="U57" s="21" t="s">
        <v>511</v>
      </c>
      <c r="V57" s="22" t="s">
        <v>334</v>
      </c>
      <c r="W57" s="22"/>
      <c r="X57" s="22"/>
      <c r="Y57" s="22"/>
      <c r="AE57" s="21" t="s">
        <v>246</v>
      </c>
      <c r="AS57" s="21"/>
      <c r="AT57" s="23"/>
      <c r="AV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57" s="21" t="str">
        <f>IF(ISBLANK(Table2[[#This Row],[device_model]]), "", Table2[[#This Row],[device_suggested_area]])</f>
        <v>Office</v>
      </c>
      <c r="AZ57" s="21" t="s">
        <v>1179</v>
      </c>
      <c r="BA57" s="21" t="s">
        <v>1181</v>
      </c>
      <c r="BB57" s="21" t="s">
        <v>128</v>
      </c>
      <c r="BC57" s="21" t="s">
        <v>490</v>
      </c>
      <c r="BD57" s="21" t="s">
        <v>215</v>
      </c>
      <c r="BH57" s="21"/>
      <c r="BI57" s="21"/>
      <c r="BJ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2" ht="16" hidden="1" customHeight="1">
      <c r="A58" s="21">
        <v>1104</v>
      </c>
      <c r="B58" s="21" t="s">
        <v>26</v>
      </c>
      <c r="C58" s="21" t="s">
        <v>128</v>
      </c>
      <c r="D58" s="21" t="s">
        <v>27</v>
      </c>
      <c r="E58" s="21" t="s">
        <v>703</v>
      </c>
      <c r="F58" s="25" t="str">
        <f>IF(ISBLANK(Table2[[#This Row],[unique_id]]), "", Table2[[#This Row],[unique_id]])</f>
        <v>compensation_sensor_bertram_2_office_lounge_co2</v>
      </c>
      <c r="G58" s="21" t="s">
        <v>196</v>
      </c>
      <c r="H58" s="21" t="s">
        <v>179</v>
      </c>
      <c r="I58" s="21" t="s">
        <v>30</v>
      </c>
      <c r="M58" s="21" t="s">
        <v>90</v>
      </c>
      <c r="T58" s="27"/>
      <c r="U58" s="21" t="s">
        <v>511</v>
      </c>
      <c r="V58" s="22" t="s">
        <v>334</v>
      </c>
      <c r="W58" s="22"/>
      <c r="X58" s="22"/>
      <c r="Y58" s="22"/>
      <c r="AE58" s="21" t="s">
        <v>246</v>
      </c>
      <c r="AS58" s="21"/>
      <c r="AT58" s="23"/>
      <c r="AV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58" s="21" t="str">
        <f>IF(ISBLANK(Table2[[#This Row],[device_model]]), "", Table2[[#This Row],[device_suggested_area]])</f>
        <v>Lounge</v>
      </c>
      <c r="AZ58" s="21" t="s">
        <v>1179</v>
      </c>
      <c r="BA58" s="21" t="s">
        <v>1181</v>
      </c>
      <c r="BB58" s="21" t="s">
        <v>128</v>
      </c>
      <c r="BC58" s="21" t="s">
        <v>490</v>
      </c>
      <c r="BD58" s="21" t="s">
        <v>196</v>
      </c>
      <c r="BH58" s="21"/>
      <c r="BI58" s="21"/>
      <c r="BJ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2" ht="16" hidden="1" customHeight="1">
      <c r="A59" s="21">
        <v>1105</v>
      </c>
      <c r="B59" s="21" t="s">
        <v>26</v>
      </c>
      <c r="C59" s="21" t="s">
        <v>128</v>
      </c>
      <c r="D59" s="21" t="s">
        <v>27</v>
      </c>
      <c r="E59" s="21" t="s">
        <v>704</v>
      </c>
      <c r="F59" s="25" t="str">
        <f>IF(ISBLANK(Table2[[#This Row],[unique_id]]), "", Table2[[#This Row],[unique_id]])</f>
        <v>compensation_sensor_bertram_2_kitchen_co2</v>
      </c>
      <c r="G59" s="21" t="s">
        <v>208</v>
      </c>
      <c r="H59" s="21" t="s">
        <v>179</v>
      </c>
      <c r="I59" s="21" t="s">
        <v>30</v>
      </c>
      <c r="M59" s="21" t="s">
        <v>136</v>
      </c>
      <c r="T59" s="27"/>
      <c r="U59" s="21" t="s">
        <v>511</v>
      </c>
      <c r="V59" s="22" t="s">
        <v>334</v>
      </c>
      <c r="W59" s="22"/>
      <c r="X59" s="22"/>
      <c r="Y59" s="22"/>
      <c r="AE59" s="21" t="s">
        <v>246</v>
      </c>
      <c r="AS59" s="21"/>
      <c r="AT59" s="23"/>
      <c r="AV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59" s="21" t="str">
        <f>IF(ISBLANK(Table2[[#This Row],[device_model]]), "", Table2[[#This Row],[device_suggested_area]])</f>
        <v>Kitchen</v>
      </c>
      <c r="AZ59" s="21" t="s">
        <v>1179</v>
      </c>
      <c r="BA59" s="21" t="s">
        <v>1181</v>
      </c>
      <c r="BB59" s="21" t="s">
        <v>128</v>
      </c>
      <c r="BC59" s="21" t="s">
        <v>490</v>
      </c>
      <c r="BD59" s="21" t="s">
        <v>208</v>
      </c>
      <c r="BH59" s="21"/>
      <c r="BI59" s="21"/>
      <c r="BJ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2" ht="16" hidden="1" customHeight="1">
      <c r="A60" s="21">
        <v>1106</v>
      </c>
      <c r="B60" s="21" t="s">
        <v>26</v>
      </c>
      <c r="C60" s="21" t="s">
        <v>128</v>
      </c>
      <c r="D60" s="21" t="s">
        <v>27</v>
      </c>
      <c r="E60" s="21" t="s">
        <v>705</v>
      </c>
      <c r="F60" s="25" t="str">
        <f>IF(ISBLANK(Table2[[#This Row],[unique_id]]), "", Table2[[#This Row],[unique_id]])</f>
        <v>compensation_sensor_bertram_2_office_pantry_co2</v>
      </c>
      <c r="G60" s="21" t="s">
        <v>214</v>
      </c>
      <c r="H60" s="21" t="s">
        <v>179</v>
      </c>
      <c r="I60" s="21" t="s">
        <v>30</v>
      </c>
      <c r="M60" s="21" t="s">
        <v>136</v>
      </c>
      <c r="T60" s="27"/>
      <c r="U60" s="21" t="s">
        <v>511</v>
      </c>
      <c r="V60" s="22" t="s">
        <v>334</v>
      </c>
      <c r="W60" s="22"/>
      <c r="X60" s="22"/>
      <c r="Y60" s="22"/>
      <c r="AE60" s="21" t="s">
        <v>246</v>
      </c>
      <c r="AS60" s="21"/>
      <c r="AT60" s="23"/>
      <c r="AV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60" s="21" t="str">
        <f>IF(ISBLANK(Table2[[#This Row],[device_model]]), "", Table2[[#This Row],[device_suggested_area]])</f>
        <v>Pantry</v>
      </c>
      <c r="AZ60" s="21" t="s">
        <v>1179</v>
      </c>
      <c r="BA60" s="21" t="s">
        <v>1181</v>
      </c>
      <c r="BB60" s="21" t="s">
        <v>128</v>
      </c>
      <c r="BC60" s="21" t="s">
        <v>490</v>
      </c>
      <c r="BD60" s="21" t="s">
        <v>214</v>
      </c>
      <c r="BH60" s="21"/>
      <c r="BI60" s="21"/>
      <c r="BJ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2" ht="16" hidden="1" customHeight="1">
      <c r="A61" s="21">
        <v>1107</v>
      </c>
      <c r="B61" s="21" t="s">
        <v>26</v>
      </c>
      <c r="C61" s="21" t="s">
        <v>128</v>
      </c>
      <c r="D61" s="21" t="s">
        <v>27</v>
      </c>
      <c r="E61" s="21" t="s">
        <v>706</v>
      </c>
      <c r="F61" s="25" t="str">
        <f>IF(ISBLANK(Table2[[#This Row],[unique_id]]), "", Table2[[#This Row],[unique_id]])</f>
        <v>compensation_sensor_bertram_2_office_dining_co2</v>
      </c>
      <c r="G61" s="21" t="s">
        <v>195</v>
      </c>
      <c r="H61" s="21" t="s">
        <v>179</v>
      </c>
      <c r="I61" s="21" t="s">
        <v>30</v>
      </c>
      <c r="M61" s="21" t="s">
        <v>136</v>
      </c>
      <c r="T61" s="27"/>
      <c r="U61" s="21" t="s">
        <v>511</v>
      </c>
      <c r="V61" s="22" t="s">
        <v>334</v>
      </c>
      <c r="W61" s="22"/>
      <c r="X61" s="22"/>
      <c r="Y61" s="22"/>
      <c r="AE61" s="21" t="s">
        <v>246</v>
      </c>
      <c r="AS61" s="21"/>
      <c r="AT61" s="23"/>
      <c r="AV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61" s="21" t="str">
        <f>IF(ISBLANK(Table2[[#This Row],[device_model]]), "", Table2[[#This Row],[device_suggested_area]])</f>
        <v>Dining</v>
      </c>
      <c r="AZ61" s="21" t="s">
        <v>1179</v>
      </c>
      <c r="BA61" s="21" t="s">
        <v>1181</v>
      </c>
      <c r="BB61" s="21" t="s">
        <v>128</v>
      </c>
      <c r="BC61" s="21" t="s">
        <v>490</v>
      </c>
      <c r="BD61" s="21" t="s">
        <v>195</v>
      </c>
      <c r="BH61" s="21"/>
      <c r="BI61" s="21"/>
      <c r="BJ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2" ht="16" hidden="1" customHeight="1">
      <c r="A62" s="21">
        <v>1108</v>
      </c>
      <c r="B62" s="21" t="s">
        <v>26</v>
      </c>
      <c r="C62" s="21" t="s">
        <v>128</v>
      </c>
      <c r="D62" s="21" t="s">
        <v>27</v>
      </c>
      <c r="E62" s="21" t="s">
        <v>707</v>
      </c>
      <c r="F62" s="25" t="str">
        <f>IF(ISBLANK(Table2[[#This Row],[unique_id]]), "", Table2[[#This Row],[unique_id]])</f>
        <v>compensation_sensor_laundry_co2</v>
      </c>
      <c r="G62" s="21" t="s">
        <v>216</v>
      </c>
      <c r="H62" s="21" t="s">
        <v>179</v>
      </c>
      <c r="I62" s="21" t="s">
        <v>30</v>
      </c>
      <c r="T62" s="27"/>
      <c r="V62" s="22" t="s">
        <v>334</v>
      </c>
      <c r="W62" s="22"/>
      <c r="X62" s="22"/>
      <c r="Y62" s="22"/>
      <c r="AE62" s="21" t="s">
        <v>246</v>
      </c>
      <c r="AS62" s="21"/>
      <c r="AT62" s="23"/>
      <c r="AV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62" s="21" t="str">
        <f>IF(ISBLANK(Table2[[#This Row],[device_model]]), "", Table2[[#This Row],[device_suggested_area]])</f>
        <v>Laundry</v>
      </c>
      <c r="AZ62" s="21" t="s">
        <v>1180</v>
      </c>
      <c r="BA62" s="21" t="s">
        <v>1178</v>
      </c>
      <c r="BB62" s="21" t="s">
        <v>128</v>
      </c>
      <c r="BC62" s="21" t="s">
        <v>489</v>
      </c>
      <c r="BD62" s="21" t="s">
        <v>216</v>
      </c>
      <c r="BH62" s="21"/>
      <c r="BI62" s="21"/>
      <c r="BJ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2" ht="16" hidden="1" customHeight="1">
      <c r="A63" s="21">
        <v>1109</v>
      </c>
      <c r="B63" s="21" t="s">
        <v>26</v>
      </c>
      <c r="C63" s="21" t="s">
        <v>515</v>
      </c>
      <c r="D63" s="21" t="s">
        <v>352</v>
      </c>
      <c r="E63" s="21" t="s">
        <v>351</v>
      </c>
      <c r="F63" s="25" t="str">
        <f>IF(ISBLANK(Table2[[#This Row],[unique_id]]), "", Table2[[#This Row],[unique_id]])</f>
        <v>column_break</v>
      </c>
      <c r="G63" s="21" t="s">
        <v>348</v>
      </c>
      <c r="H63" s="21" t="s">
        <v>179</v>
      </c>
      <c r="I63" s="21" t="s">
        <v>30</v>
      </c>
      <c r="M63" s="21" t="s">
        <v>349</v>
      </c>
      <c r="N63" s="21" t="s">
        <v>350</v>
      </c>
      <c r="T63" s="27"/>
      <c r="V63" s="22"/>
      <c r="W63" s="22"/>
      <c r="X63" s="22"/>
      <c r="Y63" s="22"/>
      <c r="AS63" s="21"/>
      <c r="AT63" s="23"/>
      <c r="AU63" s="22"/>
      <c r="AV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63" s="21" t="str">
        <f>IF(ISBLANK(Table2[[#This Row],[device_model]]), "", Table2[[#This Row],[device_suggested_area]])</f>
        <v/>
      </c>
      <c r="BC63" s="22"/>
      <c r="BH63" s="21"/>
      <c r="BI63" s="21"/>
      <c r="BJ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2" ht="16" hidden="1" customHeight="1">
      <c r="A64" s="21">
        <v>1150</v>
      </c>
      <c r="B64" s="21" t="s">
        <v>26</v>
      </c>
      <c r="C64" s="21" t="s">
        <v>128</v>
      </c>
      <c r="D64" s="21" t="s">
        <v>27</v>
      </c>
      <c r="E64" s="21" t="s">
        <v>708</v>
      </c>
      <c r="F64" s="25" t="str">
        <f>IF(ISBLANK(Table2[[#This Row],[unique_id]]), "", Table2[[#This Row],[unique_id]])</f>
        <v>compensation_sensor_ada_noise</v>
      </c>
      <c r="G64" s="21" t="s">
        <v>130</v>
      </c>
      <c r="H64" s="21" t="s">
        <v>180</v>
      </c>
      <c r="I64" s="21" t="s">
        <v>30</v>
      </c>
      <c r="M64" s="21" t="s">
        <v>90</v>
      </c>
      <c r="T64" s="27"/>
      <c r="U64" s="21" t="s">
        <v>511</v>
      </c>
      <c r="V64" s="22" t="s">
        <v>334</v>
      </c>
      <c r="W64" s="22"/>
      <c r="X64" s="22"/>
      <c r="Y64" s="22"/>
      <c r="AE64" s="21" t="s">
        <v>336</v>
      </c>
      <c r="AG64" s="22"/>
      <c r="AH64" s="22"/>
      <c r="AS64" s="21"/>
      <c r="AT64" s="23"/>
      <c r="AV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64" s="21" t="str">
        <f>IF(ISBLANK(Table2[[#This Row],[device_model]]), "", Table2[[#This Row],[device_suggested_area]])</f>
        <v>Ada</v>
      </c>
      <c r="AZ64" s="21" t="s">
        <v>1180</v>
      </c>
      <c r="BA64" s="21" t="s">
        <v>1178</v>
      </c>
      <c r="BB64" s="21" t="s">
        <v>128</v>
      </c>
      <c r="BC64" s="21" t="s">
        <v>489</v>
      </c>
      <c r="BD64" s="21" t="s">
        <v>130</v>
      </c>
      <c r="BH64" s="21"/>
      <c r="BI64" s="21"/>
      <c r="BJ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2" ht="16" hidden="1" customHeight="1">
      <c r="A65" s="21">
        <v>1151</v>
      </c>
      <c r="B65" s="21" t="s">
        <v>26</v>
      </c>
      <c r="C65" s="21" t="s">
        <v>128</v>
      </c>
      <c r="D65" s="21" t="s">
        <v>27</v>
      </c>
      <c r="E65" s="21" t="s">
        <v>709</v>
      </c>
      <c r="F65" s="25" t="str">
        <f>IF(ISBLANK(Table2[[#This Row],[unique_id]]), "", Table2[[#This Row],[unique_id]])</f>
        <v>compensation_sensor_edwin_noise</v>
      </c>
      <c r="G65" s="21" t="s">
        <v>127</v>
      </c>
      <c r="H65" s="21" t="s">
        <v>180</v>
      </c>
      <c r="I65" s="21" t="s">
        <v>30</v>
      </c>
      <c r="M65" s="21" t="s">
        <v>90</v>
      </c>
      <c r="T65" s="27"/>
      <c r="U65" s="21" t="s">
        <v>511</v>
      </c>
      <c r="V65" s="22" t="s">
        <v>334</v>
      </c>
      <c r="W65" s="22"/>
      <c r="X65" s="22"/>
      <c r="Y65" s="22"/>
      <c r="AE65" s="21" t="s">
        <v>336</v>
      </c>
      <c r="AG65" s="22"/>
      <c r="AH65" s="22"/>
      <c r="AS65" s="21"/>
      <c r="AT65" s="23"/>
      <c r="AV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65" s="21" t="str">
        <f>IF(ISBLANK(Table2[[#This Row],[device_model]]), "", Table2[[#This Row],[device_suggested_area]])</f>
        <v>Edwin</v>
      </c>
      <c r="AZ65" s="21" t="s">
        <v>1180</v>
      </c>
      <c r="BA65" s="21" t="s">
        <v>1178</v>
      </c>
      <c r="BB65" s="21" t="s">
        <v>128</v>
      </c>
      <c r="BC65" s="21" t="s">
        <v>489</v>
      </c>
      <c r="BD65" s="21" t="s">
        <v>127</v>
      </c>
      <c r="BH65" s="21"/>
      <c r="BI65" s="21"/>
      <c r="BJ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2" ht="16" hidden="1" customHeight="1">
      <c r="A66" s="21">
        <v>1152</v>
      </c>
      <c r="B66" s="21" t="s">
        <v>26</v>
      </c>
      <c r="C66" s="21" t="s">
        <v>128</v>
      </c>
      <c r="D66" s="21" t="s">
        <v>27</v>
      </c>
      <c r="E66" s="21" t="s">
        <v>710</v>
      </c>
      <c r="F66" s="25" t="str">
        <f>IF(ISBLANK(Table2[[#This Row],[unique_id]]), "", Table2[[#This Row],[unique_id]])</f>
        <v>compensation_sensor_parents_noise</v>
      </c>
      <c r="G66" s="21" t="s">
        <v>194</v>
      </c>
      <c r="H66" s="21" t="s">
        <v>180</v>
      </c>
      <c r="I66" s="21" t="s">
        <v>30</v>
      </c>
      <c r="M66" s="21" t="s">
        <v>90</v>
      </c>
      <c r="T66" s="27"/>
      <c r="U66" s="21" t="s">
        <v>511</v>
      </c>
      <c r="V66" s="22" t="s">
        <v>334</v>
      </c>
      <c r="W66" s="22"/>
      <c r="X66" s="22"/>
      <c r="Y66" s="22"/>
      <c r="AE66" s="21" t="s">
        <v>336</v>
      </c>
      <c r="AG66" s="22"/>
      <c r="AH66" s="22"/>
      <c r="AS66" s="21"/>
      <c r="AT66" s="23"/>
      <c r="AV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66" s="21" t="str">
        <f>IF(ISBLANK(Table2[[#This Row],[device_model]]), "", Table2[[#This Row],[device_suggested_area]])</f>
        <v>Parents</v>
      </c>
      <c r="AZ66" s="21" t="s">
        <v>1180</v>
      </c>
      <c r="BA66" s="21" t="s">
        <v>1178</v>
      </c>
      <c r="BB66" s="21" t="s">
        <v>128</v>
      </c>
      <c r="BC66" s="21" t="s">
        <v>489</v>
      </c>
      <c r="BD66" s="21" t="s">
        <v>194</v>
      </c>
      <c r="BH66" s="21"/>
      <c r="BI66" s="21"/>
      <c r="BJ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2" ht="16" hidden="1" customHeight="1">
      <c r="A67" s="21">
        <v>1153</v>
      </c>
      <c r="B67" s="21" t="s">
        <v>26</v>
      </c>
      <c r="C67" s="21" t="s">
        <v>128</v>
      </c>
      <c r="D67" s="21" t="s">
        <v>27</v>
      </c>
      <c r="E67" s="21" t="s">
        <v>711</v>
      </c>
      <c r="F67" s="25" t="str">
        <f>IF(ISBLANK(Table2[[#This Row],[unique_id]]), "", Table2[[#This Row],[unique_id]])</f>
        <v>compensation_sensor_bertram_2_office_noise</v>
      </c>
      <c r="G67" s="21" t="s">
        <v>215</v>
      </c>
      <c r="H67" s="21" t="s">
        <v>180</v>
      </c>
      <c r="I67" s="21" t="s">
        <v>30</v>
      </c>
      <c r="M67" s="21" t="s">
        <v>90</v>
      </c>
      <c r="T67" s="27"/>
      <c r="U67" s="21" t="s">
        <v>511</v>
      </c>
      <c r="V67" s="22" t="s">
        <v>334</v>
      </c>
      <c r="W67" s="22"/>
      <c r="X67" s="22"/>
      <c r="Y67" s="22"/>
      <c r="AE67" s="21" t="s">
        <v>336</v>
      </c>
      <c r="AG67" s="22"/>
      <c r="AH67" s="22"/>
      <c r="AS67" s="21"/>
      <c r="AT67" s="23"/>
      <c r="AV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67" s="21" t="str">
        <f>IF(ISBLANK(Table2[[#This Row],[device_model]]), "", Table2[[#This Row],[device_suggested_area]])</f>
        <v>Office</v>
      </c>
      <c r="AZ67" s="21" t="s">
        <v>1179</v>
      </c>
      <c r="BA67" s="21" t="s">
        <v>1181</v>
      </c>
      <c r="BB67" s="21" t="s">
        <v>128</v>
      </c>
      <c r="BC67" s="21" t="s">
        <v>490</v>
      </c>
      <c r="BD67" s="21" t="s">
        <v>215</v>
      </c>
      <c r="BH67" s="21"/>
      <c r="BI67" s="21"/>
      <c r="BJ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2" ht="16" hidden="1" customHeight="1">
      <c r="A68" s="21">
        <v>1154</v>
      </c>
      <c r="B68" s="21" t="s">
        <v>26</v>
      </c>
      <c r="C68" s="21" t="s">
        <v>128</v>
      </c>
      <c r="D68" s="21" t="s">
        <v>27</v>
      </c>
      <c r="E68" s="21" t="s">
        <v>712</v>
      </c>
      <c r="F68" s="25" t="str">
        <f>IF(ISBLANK(Table2[[#This Row],[unique_id]]), "", Table2[[#This Row],[unique_id]])</f>
        <v>compensation_sensor_bertram_2_kitchen_noise</v>
      </c>
      <c r="G68" s="21" t="s">
        <v>208</v>
      </c>
      <c r="H68" s="21" t="s">
        <v>180</v>
      </c>
      <c r="I68" s="21" t="s">
        <v>30</v>
      </c>
      <c r="M68" s="21" t="s">
        <v>136</v>
      </c>
      <c r="T68" s="27"/>
      <c r="U68" s="21" t="s">
        <v>511</v>
      </c>
      <c r="V68" s="22" t="s">
        <v>334</v>
      </c>
      <c r="W68" s="22"/>
      <c r="X68" s="22"/>
      <c r="Y68" s="22"/>
      <c r="AE68" s="21" t="s">
        <v>336</v>
      </c>
      <c r="AG68" s="22"/>
      <c r="AH68" s="22"/>
      <c r="AS68" s="21"/>
      <c r="AT68" s="23"/>
      <c r="AV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68" s="21" t="str">
        <f>IF(ISBLANK(Table2[[#This Row],[device_model]]), "", Table2[[#This Row],[device_suggested_area]])</f>
        <v>Kitchen</v>
      </c>
      <c r="AZ68" s="21" t="s">
        <v>1179</v>
      </c>
      <c r="BA68" s="21" t="s">
        <v>1181</v>
      </c>
      <c r="BB68" s="21" t="s">
        <v>128</v>
      </c>
      <c r="BC68" s="21" t="s">
        <v>490</v>
      </c>
      <c r="BD68" s="21" t="s">
        <v>208</v>
      </c>
      <c r="BH68" s="21"/>
      <c r="BI68" s="21"/>
      <c r="BJ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2" ht="16" hidden="1" customHeight="1">
      <c r="A69" s="21">
        <v>1155</v>
      </c>
      <c r="B69" s="21" t="s">
        <v>26</v>
      </c>
      <c r="C69" s="21" t="s">
        <v>128</v>
      </c>
      <c r="D69" s="21" t="s">
        <v>27</v>
      </c>
      <c r="E69" s="21" t="s">
        <v>713</v>
      </c>
      <c r="F69" s="25" t="str">
        <f>IF(ISBLANK(Table2[[#This Row],[unique_id]]), "", Table2[[#This Row],[unique_id]])</f>
        <v>compensation_sensor_laundry_noise</v>
      </c>
      <c r="G69" s="21" t="s">
        <v>216</v>
      </c>
      <c r="H69" s="21" t="s">
        <v>180</v>
      </c>
      <c r="I69" s="21" t="s">
        <v>30</v>
      </c>
      <c r="M69" s="21" t="s">
        <v>136</v>
      </c>
      <c r="T69" s="27"/>
      <c r="U69" s="21" t="s">
        <v>511</v>
      </c>
      <c r="V69" s="22" t="s">
        <v>334</v>
      </c>
      <c r="W69" s="22"/>
      <c r="X69" s="22"/>
      <c r="Y69" s="22"/>
      <c r="AE69" s="21" t="s">
        <v>336</v>
      </c>
      <c r="AG69" s="22"/>
      <c r="AH69" s="22"/>
      <c r="AS69" s="21"/>
      <c r="AT69" s="23"/>
      <c r="AV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69" s="21" t="str">
        <f>IF(ISBLANK(Table2[[#This Row],[device_model]]), "", Table2[[#This Row],[device_suggested_area]])</f>
        <v>Laundry</v>
      </c>
      <c r="AZ69" s="21" t="s">
        <v>1180</v>
      </c>
      <c r="BA69" s="21" t="s">
        <v>1178</v>
      </c>
      <c r="BB69" s="21" t="s">
        <v>128</v>
      </c>
      <c r="BC69" s="21" t="s">
        <v>489</v>
      </c>
      <c r="BD69" s="21" t="s">
        <v>216</v>
      </c>
      <c r="BH69" s="21"/>
      <c r="BI69" s="21"/>
      <c r="BJ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2" ht="16" hidden="1" customHeight="1">
      <c r="A70" s="21">
        <v>1200</v>
      </c>
      <c r="B70" s="21" t="s">
        <v>26</v>
      </c>
      <c r="C70" s="21" t="s">
        <v>39</v>
      </c>
      <c r="D70" s="21" t="s">
        <v>27</v>
      </c>
      <c r="E70" s="21" t="s">
        <v>41</v>
      </c>
      <c r="F70" s="25" t="str">
        <f>IF(ISBLANK(Table2[[#This Row],[unique_id]]), "", Table2[[#This Row],[unique_id]])</f>
        <v>roof_cloud_base</v>
      </c>
      <c r="G70" s="21" t="s">
        <v>42</v>
      </c>
      <c r="H70" s="21" t="s">
        <v>43</v>
      </c>
      <c r="I70" s="21" t="s">
        <v>30</v>
      </c>
      <c r="T70" s="27"/>
      <c r="V70" s="22"/>
      <c r="W70" s="22"/>
      <c r="X70" s="22"/>
      <c r="Y70" s="22"/>
      <c r="AB70" s="21" t="s">
        <v>31</v>
      </c>
      <c r="AC70" s="21" t="s">
        <v>44</v>
      </c>
      <c r="AE70" s="21" t="s">
        <v>174</v>
      </c>
      <c r="AF70" s="21">
        <v>300</v>
      </c>
      <c r="AG70" s="22" t="s">
        <v>34</v>
      </c>
      <c r="AH70" s="22"/>
      <c r="AI70" s="21" t="s">
        <v>45</v>
      </c>
      <c r="AJ70" s="21" t="str">
        <f>IF(ISBLANK(Table2[[#This Row],[index]]),  "", _xlfn.CONCAT("homeassistant/entity/sensor/", LOWER(Table2[[#This Row],[device_via_device]]), "/", Table2[[#This Row],[unique_id]], "/config"))</f>
        <v>homeassistant/entity/sensor/weewx/roof_cloud_base/config</v>
      </c>
      <c r="AK70" s="21" t="str">
        <f>IF(ISBLANK(Table2[[#This Row],[index]]),  "", _xlfn.CONCAT(LOWER(Table2[[#This Row],[device_via_device]]), "/", Table2[[#This Row],[unique_id]]))</f>
        <v>weewx/roof_cloud_base</v>
      </c>
      <c r="AR70" s="21" t="s">
        <v>300</v>
      </c>
      <c r="AS70" s="21">
        <v>1</v>
      </c>
      <c r="AT70" s="14"/>
      <c r="AV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0" s="21" t="str">
        <f>IF(ISBLANK(Table2[[#This Row],[device_model]]), "", Table2[[#This Row],[device_suggested_area]])</f>
        <v>Roof</v>
      </c>
      <c r="AZ70" s="21" t="s">
        <v>488</v>
      </c>
      <c r="BA70" s="21" t="s">
        <v>36</v>
      </c>
      <c r="BB70" s="21" t="s">
        <v>37</v>
      </c>
      <c r="BC70" s="21" t="s">
        <v>1278</v>
      </c>
      <c r="BD70" s="21" t="s">
        <v>38</v>
      </c>
      <c r="BH70" s="21"/>
      <c r="BI70" s="21"/>
      <c r="BJ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2" ht="16" hidden="1" customHeight="1">
      <c r="A71" s="21">
        <v>1201</v>
      </c>
      <c r="B71" s="21" t="s">
        <v>26</v>
      </c>
      <c r="C71" s="21" t="s">
        <v>39</v>
      </c>
      <c r="D71" s="21" t="s">
        <v>27</v>
      </c>
      <c r="E71" s="21" t="s">
        <v>46</v>
      </c>
      <c r="F71" s="25" t="str">
        <f>IF(ISBLANK(Table2[[#This Row],[unique_id]]), "", Table2[[#This Row],[unique_id]])</f>
        <v>roof_max_solar_radiation</v>
      </c>
      <c r="G71" s="21" t="s">
        <v>47</v>
      </c>
      <c r="H71" s="21" t="s">
        <v>43</v>
      </c>
      <c r="I71" s="21" t="s">
        <v>30</v>
      </c>
      <c r="T71" s="27"/>
      <c r="V71" s="22"/>
      <c r="W71" s="22"/>
      <c r="X71" s="22"/>
      <c r="Y71" s="22"/>
      <c r="AB71" s="21" t="s">
        <v>31</v>
      </c>
      <c r="AC71" s="21" t="s">
        <v>48</v>
      </c>
      <c r="AE71" s="21" t="s">
        <v>175</v>
      </c>
      <c r="AF71" s="21">
        <v>300</v>
      </c>
      <c r="AG71" s="22" t="s">
        <v>34</v>
      </c>
      <c r="AH71" s="22"/>
      <c r="AI71" s="21" t="s">
        <v>49</v>
      </c>
      <c r="AJ71" s="21" t="str">
        <f>IF(ISBLANK(Table2[[#This Row],[index]]),  "", _xlfn.CONCAT("homeassistant/entity/sensor/", LOWER(Table2[[#This Row],[device_via_device]]), "/", Table2[[#This Row],[unique_id]], "/config"))</f>
        <v>homeassistant/entity/sensor/weewx/roof_max_solar_radiation/config</v>
      </c>
      <c r="AK71" s="21" t="str">
        <f>IF(ISBLANK(Table2[[#This Row],[index]]),  "", _xlfn.CONCAT(LOWER(Table2[[#This Row],[device_via_device]]), "/", Table2[[#This Row],[unique_id]]))</f>
        <v>weewx/roof_max_solar_radiation</v>
      </c>
      <c r="AR71" s="21" t="s">
        <v>300</v>
      </c>
      <c r="AS71" s="21">
        <v>1</v>
      </c>
      <c r="AT71" s="14"/>
      <c r="AV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1" s="21" t="str">
        <f>IF(ISBLANK(Table2[[#This Row],[device_model]]), "", Table2[[#This Row],[device_suggested_area]])</f>
        <v>Roof</v>
      </c>
      <c r="AZ71" s="21" t="s">
        <v>488</v>
      </c>
      <c r="BA71" s="21" t="s">
        <v>36</v>
      </c>
      <c r="BB71" s="21" t="s">
        <v>37</v>
      </c>
      <c r="BC71" s="21" t="s">
        <v>1278</v>
      </c>
      <c r="BD71" s="21" t="s">
        <v>38</v>
      </c>
      <c r="BH71" s="21"/>
      <c r="BI71" s="21"/>
      <c r="BJ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2" ht="16" hidden="1" customHeight="1">
      <c r="A72" s="21">
        <v>1250</v>
      </c>
      <c r="B72" s="21" t="s">
        <v>26</v>
      </c>
      <c r="C72" s="21" t="s">
        <v>39</v>
      </c>
      <c r="D72" s="21" t="s">
        <v>27</v>
      </c>
      <c r="E72" s="21" t="s">
        <v>53</v>
      </c>
      <c r="F72" s="25" t="str">
        <f>IF(ISBLANK(Table2[[#This Row],[unique_id]]), "", Table2[[#This Row],[unique_id]])</f>
        <v>roof_barometer_pressure</v>
      </c>
      <c r="G72" s="21" t="s">
        <v>54</v>
      </c>
      <c r="H72" s="21" t="s">
        <v>50</v>
      </c>
      <c r="I72" s="21" t="s">
        <v>30</v>
      </c>
      <c r="T72" s="27"/>
      <c r="V72" s="22"/>
      <c r="W72" s="22"/>
      <c r="X72" s="22"/>
      <c r="Y72" s="22"/>
      <c r="AB72" s="21" t="s">
        <v>31</v>
      </c>
      <c r="AC72" s="21" t="s">
        <v>51</v>
      </c>
      <c r="AD72" s="21" t="s">
        <v>52</v>
      </c>
      <c r="AF72" s="21">
        <v>300</v>
      </c>
      <c r="AG72" s="22" t="s">
        <v>34</v>
      </c>
      <c r="AH72" s="22"/>
      <c r="AI72" s="21" t="s">
        <v>55</v>
      </c>
      <c r="AJ72" s="21" t="str">
        <f>IF(ISBLANK(Table2[[#This Row],[index]]),  "", _xlfn.CONCAT("homeassistant/entity/sensor/", LOWER(Table2[[#This Row],[device_via_device]]), "/", Table2[[#This Row],[unique_id]], "/config"))</f>
        <v>homeassistant/entity/sensor/weewx/roof_barometer_pressure/config</v>
      </c>
      <c r="AK72" s="21" t="str">
        <f>IF(ISBLANK(Table2[[#This Row],[index]]),  "", _xlfn.CONCAT(LOWER(Table2[[#This Row],[device_via_device]]), "/", Table2[[#This Row],[unique_id]]))</f>
        <v>weewx/roof_barometer_pressure</v>
      </c>
      <c r="AR72" s="21" t="s">
        <v>300</v>
      </c>
      <c r="AS72" s="21">
        <v>1</v>
      </c>
      <c r="AT72" s="14"/>
      <c r="AV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2" s="21" t="str">
        <f>IF(ISBLANK(Table2[[#This Row],[device_model]]), "", Table2[[#This Row],[device_suggested_area]])</f>
        <v>Roof</v>
      </c>
      <c r="AZ72" s="21" t="s">
        <v>488</v>
      </c>
      <c r="BA72" s="21" t="s">
        <v>36</v>
      </c>
      <c r="BB72" s="21" t="s">
        <v>37</v>
      </c>
      <c r="BC72" s="21" t="s">
        <v>1278</v>
      </c>
      <c r="BD72" s="21" t="s">
        <v>38</v>
      </c>
      <c r="BH72" s="21"/>
      <c r="BI72" s="21"/>
      <c r="BJ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2" ht="16" hidden="1" customHeight="1">
      <c r="A73" s="21">
        <v>1251</v>
      </c>
      <c r="B73" s="21" t="s">
        <v>26</v>
      </c>
      <c r="C73" s="21" t="s">
        <v>39</v>
      </c>
      <c r="D73" s="21" t="s">
        <v>27</v>
      </c>
      <c r="E73" s="21" t="s">
        <v>56</v>
      </c>
      <c r="F73" s="25" t="str">
        <f>IF(ISBLANK(Table2[[#This Row],[unique_id]]), "", Table2[[#This Row],[unique_id]])</f>
        <v>roof_pressure</v>
      </c>
      <c r="G73" s="21" t="s">
        <v>38</v>
      </c>
      <c r="H73" s="21" t="s">
        <v>50</v>
      </c>
      <c r="I73" s="21" t="s">
        <v>30</v>
      </c>
      <c r="T73" s="27"/>
      <c r="V73" s="22"/>
      <c r="W73" s="22"/>
      <c r="X73" s="22"/>
      <c r="Y73" s="22"/>
      <c r="AB73" s="21" t="s">
        <v>31</v>
      </c>
      <c r="AC73" s="21" t="s">
        <v>51</v>
      </c>
      <c r="AD73" s="21" t="s">
        <v>52</v>
      </c>
      <c r="AF73" s="21">
        <v>300</v>
      </c>
      <c r="AG73" s="22" t="s">
        <v>34</v>
      </c>
      <c r="AH73" s="22"/>
      <c r="AI73" s="21" t="s">
        <v>52</v>
      </c>
      <c r="AJ73" s="21" t="str">
        <f>IF(ISBLANK(Table2[[#This Row],[index]]),  "", _xlfn.CONCAT("homeassistant/entity/sensor/", LOWER(Table2[[#This Row],[device_via_device]]), "/", Table2[[#This Row],[unique_id]], "/config"))</f>
        <v>homeassistant/entity/sensor/weewx/roof_pressure/config</v>
      </c>
      <c r="AK73" s="21" t="str">
        <f>IF(ISBLANK(Table2[[#This Row],[index]]),  "", _xlfn.CONCAT(LOWER(Table2[[#This Row],[device_via_device]]), "/", Table2[[#This Row],[unique_id]]))</f>
        <v>weewx/roof_pressure</v>
      </c>
      <c r="AR73" s="21" t="s">
        <v>300</v>
      </c>
      <c r="AS73" s="21">
        <v>1</v>
      </c>
      <c r="AT73" s="14"/>
      <c r="AV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3" s="21" t="str">
        <f>IF(ISBLANK(Table2[[#This Row],[device_model]]), "", Table2[[#This Row],[device_suggested_area]])</f>
        <v>Roof</v>
      </c>
      <c r="AZ73" s="21" t="s">
        <v>488</v>
      </c>
      <c r="BA73" s="21" t="s">
        <v>36</v>
      </c>
      <c r="BB73" s="21" t="s">
        <v>37</v>
      </c>
      <c r="BC73" s="21" t="s">
        <v>1278</v>
      </c>
      <c r="BD73" s="21" t="s">
        <v>38</v>
      </c>
      <c r="BH73" s="21"/>
      <c r="BI73" s="21"/>
      <c r="BJ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2" ht="16" hidden="1" customHeight="1">
      <c r="A74" s="21">
        <v>1300</v>
      </c>
      <c r="B74" s="21" t="s">
        <v>26</v>
      </c>
      <c r="C74" s="21" t="s">
        <v>39</v>
      </c>
      <c r="D74" s="21" t="s">
        <v>27</v>
      </c>
      <c r="E74" s="21" t="s">
        <v>107</v>
      </c>
      <c r="F74" s="25" t="str">
        <f>IF(ISBLANK(Table2[[#This Row],[unique_id]]), "", Table2[[#This Row],[unique_id]])</f>
        <v>roof_wind_direction</v>
      </c>
      <c r="G74" s="21" t="s">
        <v>108</v>
      </c>
      <c r="H74" s="21" t="s">
        <v>109</v>
      </c>
      <c r="I74" s="21" t="s">
        <v>30</v>
      </c>
      <c r="T74" s="27"/>
      <c r="V74" s="22"/>
      <c r="W74" s="22"/>
      <c r="X74" s="22"/>
      <c r="Y74" s="22"/>
      <c r="AB74" s="21" t="s">
        <v>31</v>
      </c>
      <c r="AC74" s="21" t="s">
        <v>168</v>
      </c>
      <c r="AE74" s="21" t="s">
        <v>177</v>
      </c>
      <c r="AF74" s="21">
        <v>300</v>
      </c>
      <c r="AG74" s="22" t="s">
        <v>34</v>
      </c>
      <c r="AH74" s="22"/>
      <c r="AI74" s="21" t="s">
        <v>110</v>
      </c>
      <c r="AJ74" s="21" t="str">
        <f>IF(ISBLANK(Table2[[#This Row],[index]]),  "", _xlfn.CONCAT("homeassistant/entity/sensor/", LOWER(Table2[[#This Row],[device_via_device]]), "/", Table2[[#This Row],[unique_id]], "/config"))</f>
        <v>homeassistant/entity/sensor/weewx/roof_wind_direction/config</v>
      </c>
      <c r="AK74" s="21" t="str">
        <f>IF(ISBLANK(Table2[[#This Row],[index]]),  "", _xlfn.CONCAT(LOWER(Table2[[#This Row],[device_via_device]]), "/", Table2[[#This Row],[unique_id]]))</f>
        <v>weewx/roof_wind_direction</v>
      </c>
      <c r="AR74" s="21" t="s">
        <v>300</v>
      </c>
      <c r="AS74" s="21">
        <v>1</v>
      </c>
      <c r="AT74" s="14"/>
      <c r="AV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4" s="21" t="str">
        <f>IF(ISBLANK(Table2[[#This Row],[device_model]]), "", Table2[[#This Row],[device_suggested_area]])</f>
        <v>Roof</v>
      </c>
      <c r="AZ74" s="21" t="s">
        <v>488</v>
      </c>
      <c r="BA74" s="21" t="s">
        <v>36</v>
      </c>
      <c r="BB74" s="21" t="s">
        <v>37</v>
      </c>
      <c r="BC74" s="21" t="s">
        <v>1278</v>
      </c>
      <c r="BD74" s="21" t="s">
        <v>38</v>
      </c>
      <c r="BH74" s="21"/>
      <c r="BI74" s="21"/>
      <c r="BJ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2" ht="16" hidden="1" customHeight="1">
      <c r="A75" s="21">
        <v>1301</v>
      </c>
      <c r="B75" s="21" t="s">
        <v>26</v>
      </c>
      <c r="C75" s="21" t="s">
        <v>39</v>
      </c>
      <c r="D75" s="21" t="s">
        <v>27</v>
      </c>
      <c r="E75" s="21" t="s">
        <v>111</v>
      </c>
      <c r="F75" s="25" t="str">
        <f>IF(ISBLANK(Table2[[#This Row],[unique_id]]), "", Table2[[#This Row],[unique_id]])</f>
        <v>roof_wind_gust_direction</v>
      </c>
      <c r="G75" s="21" t="s">
        <v>112</v>
      </c>
      <c r="H75" s="21" t="s">
        <v>109</v>
      </c>
      <c r="I75" s="21" t="s">
        <v>30</v>
      </c>
      <c r="T75" s="27"/>
      <c r="V75" s="22"/>
      <c r="W75" s="22"/>
      <c r="X75" s="22"/>
      <c r="Y75" s="22"/>
      <c r="AB75" s="21" t="s">
        <v>31</v>
      </c>
      <c r="AC75" s="21" t="s">
        <v>168</v>
      </c>
      <c r="AE75" s="21" t="s">
        <v>177</v>
      </c>
      <c r="AF75" s="21">
        <v>300</v>
      </c>
      <c r="AG75" s="22" t="s">
        <v>34</v>
      </c>
      <c r="AH75" s="22"/>
      <c r="AI75" s="21" t="s">
        <v>113</v>
      </c>
      <c r="AJ75" s="21" t="str">
        <f>IF(ISBLANK(Table2[[#This Row],[index]]),  "", _xlfn.CONCAT("homeassistant/entity/sensor/", LOWER(Table2[[#This Row],[device_via_device]]), "/", Table2[[#This Row],[unique_id]], "/config"))</f>
        <v>homeassistant/entity/sensor/weewx/roof_wind_gust_direction/config</v>
      </c>
      <c r="AK75" s="21" t="str">
        <f>IF(ISBLANK(Table2[[#This Row],[index]]),  "", _xlfn.CONCAT(LOWER(Table2[[#This Row],[device_via_device]]), "/", Table2[[#This Row],[unique_id]]))</f>
        <v>weewx/roof_wind_gust_direction</v>
      </c>
      <c r="AR75" s="21" t="s">
        <v>300</v>
      </c>
      <c r="AS75" s="21">
        <v>1</v>
      </c>
      <c r="AT75" s="14"/>
      <c r="AV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5" s="21" t="str">
        <f>IF(ISBLANK(Table2[[#This Row],[device_model]]), "", Table2[[#This Row],[device_suggested_area]])</f>
        <v>Roof</v>
      </c>
      <c r="AZ75" s="21" t="s">
        <v>488</v>
      </c>
      <c r="BA75" s="21" t="s">
        <v>36</v>
      </c>
      <c r="BB75" s="21" t="s">
        <v>37</v>
      </c>
      <c r="BC75" s="21" t="s">
        <v>1278</v>
      </c>
      <c r="BD75" s="21" t="s">
        <v>38</v>
      </c>
      <c r="BH75" s="21"/>
      <c r="BI75" s="21"/>
      <c r="BJ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2" ht="16" hidden="1" customHeight="1">
      <c r="A76" s="21">
        <v>1302</v>
      </c>
      <c r="B76" s="21" t="s">
        <v>26</v>
      </c>
      <c r="C76" s="21" t="s">
        <v>39</v>
      </c>
      <c r="D76" s="21" t="s">
        <v>27</v>
      </c>
      <c r="E76" s="21" t="s">
        <v>114</v>
      </c>
      <c r="F76" s="25" t="str">
        <f>IF(ISBLANK(Table2[[#This Row],[unique_id]]), "", Table2[[#This Row],[unique_id]])</f>
        <v>roof_wind_gust_speed</v>
      </c>
      <c r="G76" s="21" t="s">
        <v>115</v>
      </c>
      <c r="H76" s="21" t="s">
        <v>109</v>
      </c>
      <c r="I76" s="21" t="s">
        <v>30</v>
      </c>
      <c r="T76" s="27"/>
      <c r="V76" s="22"/>
      <c r="W76" s="22"/>
      <c r="X76" s="22"/>
      <c r="Y76" s="22"/>
      <c r="AB76" s="21" t="s">
        <v>31</v>
      </c>
      <c r="AC76" s="21" t="s">
        <v>169</v>
      </c>
      <c r="AE76" s="21" t="s">
        <v>177</v>
      </c>
      <c r="AF76" s="21">
        <v>300</v>
      </c>
      <c r="AG76" s="22" t="s">
        <v>34</v>
      </c>
      <c r="AH76" s="22"/>
      <c r="AI76" s="21" t="s">
        <v>116</v>
      </c>
      <c r="AJ76" s="21" t="str">
        <f>IF(ISBLANK(Table2[[#This Row],[index]]),  "", _xlfn.CONCAT("homeassistant/entity/sensor/", LOWER(Table2[[#This Row],[device_via_device]]), "/", Table2[[#This Row],[unique_id]], "/config"))</f>
        <v>homeassistant/entity/sensor/weewx/roof_wind_gust_speed/config</v>
      </c>
      <c r="AK76" s="21" t="str">
        <f>IF(ISBLANK(Table2[[#This Row],[index]]),  "", _xlfn.CONCAT(LOWER(Table2[[#This Row],[device_via_device]]), "/", Table2[[#This Row],[unique_id]]))</f>
        <v>weewx/roof_wind_gust_speed</v>
      </c>
      <c r="AR76" s="21" t="s">
        <v>299</v>
      </c>
      <c r="AS76" s="21">
        <v>1</v>
      </c>
      <c r="AT76" s="14"/>
      <c r="AV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6" s="21" t="str">
        <f>IF(ISBLANK(Table2[[#This Row],[device_model]]), "", Table2[[#This Row],[device_suggested_area]])</f>
        <v>Roof</v>
      </c>
      <c r="AZ76" s="21" t="s">
        <v>488</v>
      </c>
      <c r="BA76" s="21" t="s">
        <v>36</v>
      </c>
      <c r="BB76" s="21" t="s">
        <v>37</v>
      </c>
      <c r="BC76" s="21" t="s">
        <v>1278</v>
      </c>
      <c r="BD76" s="21" t="s">
        <v>38</v>
      </c>
      <c r="BH76" s="21"/>
      <c r="BI76" s="21"/>
      <c r="BJ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2" ht="16" hidden="1" customHeight="1">
      <c r="A77" s="21">
        <v>1303</v>
      </c>
      <c r="B77" s="21" t="s">
        <v>26</v>
      </c>
      <c r="C77" s="21" t="s">
        <v>39</v>
      </c>
      <c r="D77" s="21" t="s">
        <v>27</v>
      </c>
      <c r="E77" s="21" t="s">
        <v>117</v>
      </c>
      <c r="F77" s="25" t="str">
        <f>IF(ISBLANK(Table2[[#This Row],[unique_id]]), "", Table2[[#This Row],[unique_id]])</f>
        <v>roof_wind_speed_10min</v>
      </c>
      <c r="G77" s="21" t="s">
        <v>118</v>
      </c>
      <c r="H77" s="21" t="s">
        <v>109</v>
      </c>
      <c r="I77" s="21" t="s">
        <v>30</v>
      </c>
      <c r="T77" s="27"/>
      <c r="V77" s="22"/>
      <c r="W77" s="22"/>
      <c r="X77" s="22"/>
      <c r="Y77" s="22"/>
      <c r="AB77" s="21" t="s">
        <v>31</v>
      </c>
      <c r="AC77" s="21" t="s">
        <v>169</v>
      </c>
      <c r="AE77" s="21" t="s">
        <v>177</v>
      </c>
      <c r="AF77" s="21">
        <v>300</v>
      </c>
      <c r="AG77" s="22" t="s">
        <v>34</v>
      </c>
      <c r="AH77" s="22"/>
      <c r="AI77" s="21" t="s">
        <v>119</v>
      </c>
      <c r="AJ77" s="21" t="str">
        <f>IF(ISBLANK(Table2[[#This Row],[index]]),  "", _xlfn.CONCAT("homeassistant/entity/sensor/", LOWER(Table2[[#This Row],[device_via_device]]), "/", Table2[[#This Row],[unique_id]], "/config"))</f>
        <v>homeassistant/entity/sensor/weewx/roof_wind_speed_10min/config</v>
      </c>
      <c r="AK77" s="21" t="str">
        <f>IF(ISBLANK(Table2[[#This Row],[index]]),  "", _xlfn.CONCAT(LOWER(Table2[[#This Row],[device_via_device]]), "/", Table2[[#This Row],[unique_id]]))</f>
        <v>weewx/roof_wind_speed_10min</v>
      </c>
      <c r="AR77" s="21" t="s">
        <v>299</v>
      </c>
      <c r="AS77" s="21">
        <v>1</v>
      </c>
      <c r="AT77" s="14"/>
      <c r="AV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7" s="21" t="str">
        <f>IF(ISBLANK(Table2[[#This Row],[device_model]]), "", Table2[[#This Row],[device_suggested_area]])</f>
        <v>Roof</v>
      </c>
      <c r="AZ77" s="21" t="s">
        <v>488</v>
      </c>
      <c r="BA77" s="21" t="s">
        <v>36</v>
      </c>
      <c r="BB77" s="21" t="s">
        <v>37</v>
      </c>
      <c r="BC77" s="21" t="s">
        <v>1278</v>
      </c>
      <c r="BD77" s="21" t="s">
        <v>38</v>
      </c>
      <c r="BH77" s="21"/>
      <c r="BI77" s="21"/>
      <c r="BJ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2" ht="16" hidden="1" customHeight="1">
      <c r="A78" s="21">
        <v>1304</v>
      </c>
      <c r="B78" s="21" t="s">
        <v>26</v>
      </c>
      <c r="C78" s="21" t="s">
        <v>39</v>
      </c>
      <c r="D78" s="21" t="s">
        <v>27</v>
      </c>
      <c r="E78" s="21" t="s">
        <v>120</v>
      </c>
      <c r="F78" s="25" t="str">
        <f>IF(ISBLANK(Table2[[#This Row],[unique_id]]), "", Table2[[#This Row],[unique_id]])</f>
        <v>roof_wind_samples</v>
      </c>
      <c r="G78" s="21" t="s">
        <v>121</v>
      </c>
      <c r="H78" s="21" t="s">
        <v>109</v>
      </c>
      <c r="I78" s="21" t="s">
        <v>30</v>
      </c>
      <c r="T78" s="27"/>
      <c r="V78" s="22"/>
      <c r="W78" s="22"/>
      <c r="X78" s="22"/>
      <c r="Y78" s="22"/>
      <c r="AB78" s="21" t="s">
        <v>31</v>
      </c>
      <c r="AE78" s="21" t="s">
        <v>177</v>
      </c>
      <c r="AF78" s="21">
        <v>300</v>
      </c>
      <c r="AG78" s="22" t="s">
        <v>34</v>
      </c>
      <c r="AH78" s="22"/>
      <c r="AI78" s="21" t="s">
        <v>122</v>
      </c>
      <c r="AJ78" s="21" t="str">
        <f>IF(ISBLANK(Table2[[#This Row],[index]]),  "", _xlfn.CONCAT("homeassistant/entity/sensor/", LOWER(Table2[[#This Row],[device_via_device]]), "/", Table2[[#This Row],[unique_id]], "/config"))</f>
        <v>homeassistant/entity/sensor/weewx/roof_wind_samples/config</v>
      </c>
      <c r="AK78" s="21" t="str">
        <f>IF(ISBLANK(Table2[[#This Row],[index]]),  "", _xlfn.CONCAT(LOWER(Table2[[#This Row],[device_via_device]]), "/", Table2[[#This Row],[unique_id]]))</f>
        <v>weewx/roof_wind_samples</v>
      </c>
      <c r="AR78" s="21" t="s">
        <v>301</v>
      </c>
      <c r="AS78" s="21">
        <v>1</v>
      </c>
      <c r="AT78" s="14"/>
      <c r="AV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8" s="21" t="str">
        <f>IF(ISBLANK(Table2[[#This Row],[device_model]]), "", Table2[[#This Row],[device_suggested_area]])</f>
        <v>Roof</v>
      </c>
      <c r="AZ78" s="21" t="s">
        <v>488</v>
      </c>
      <c r="BA78" s="21" t="s">
        <v>36</v>
      </c>
      <c r="BB78" s="21" t="s">
        <v>37</v>
      </c>
      <c r="BC78" s="21" t="s">
        <v>1278</v>
      </c>
      <c r="BD78" s="21" t="s">
        <v>38</v>
      </c>
      <c r="BH78" s="21"/>
      <c r="BI78" s="21"/>
      <c r="BJ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2" ht="16" hidden="1" customHeight="1">
      <c r="A79" s="21">
        <v>1305</v>
      </c>
      <c r="B79" s="21" t="s">
        <v>26</v>
      </c>
      <c r="C79" s="21" t="s">
        <v>39</v>
      </c>
      <c r="D79" s="21" t="s">
        <v>27</v>
      </c>
      <c r="E79" s="21" t="s">
        <v>123</v>
      </c>
      <c r="F79" s="25" t="str">
        <f>IF(ISBLANK(Table2[[#This Row],[unique_id]]), "", Table2[[#This Row],[unique_id]])</f>
        <v>roof_wind_run</v>
      </c>
      <c r="G79" s="21" t="s">
        <v>124</v>
      </c>
      <c r="H79" s="21" t="s">
        <v>109</v>
      </c>
      <c r="I79" s="21" t="s">
        <v>30</v>
      </c>
      <c r="T79" s="27"/>
      <c r="V79" s="22"/>
      <c r="W79" s="22"/>
      <c r="X79" s="22"/>
      <c r="Y79" s="22"/>
      <c r="AB79" s="21" t="s">
        <v>31</v>
      </c>
      <c r="AC79" s="21" t="s">
        <v>125</v>
      </c>
      <c r="AE79" s="21" t="s">
        <v>177</v>
      </c>
      <c r="AF79" s="21">
        <v>300</v>
      </c>
      <c r="AG79" s="22" t="s">
        <v>34</v>
      </c>
      <c r="AH79" s="22"/>
      <c r="AI79" s="21" t="s">
        <v>126</v>
      </c>
      <c r="AJ79" s="21" t="str">
        <f>IF(ISBLANK(Table2[[#This Row],[index]]),  "", _xlfn.CONCAT("homeassistant/entity/sensor/", LOWER(Table2[[#This Row],[device_via_device]]), "/", Table2[[#This Row],[unique_id]], "/config"))</f>
        <v>homeassistant/entity/sensor/weewx/roof_wind_run/config</v>
      </c>
      <c r="AK79" s="21" t="str">
        <f>IF(ISBLANK(Table2[[#This Row],[index]]),  "", _xlfn.CONCAT(LOWER(Table2[[#This Row],[device_via_device]]), "/", Table2[[#This Row],[unique_id]]))</f>
        <v>weewx/roof_wind_run</v>
      </c>
      <c r="AR79" s="21" t="s">
        <v>299</v>
      </c>
      <c r="AS79" s="21">
        <v>1</v>
      </c>
      <c r="AT79" s="14"/>
      <c r="AV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9" s="21" t="str">
        <f>IF(ISBLANK(Table2[[#This Row],[device_model]]), "", Table2[[#This Row],[device_suggested_area]])</f>
        <v>Roof</v>
      </c>
      <c r="AZ79" s="21" t="s">
        <v>488</v>
      </c>
      <c r="BA79" s="21" t="s">
        <v>36</v>
      </c>
      <c r="BB79" s="21" t="s">
        <v>37</v>
      </c>
      <c r="BC79" s="21" t="s">
        <v>1278</v>
      </c>
      <c r="BD79" s="21" t="s">
        <v>38</v>
      </c>
      <c r="BH79" s="21"/>
      <c r="BI79" s="21"/>
      <c r="BJ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2" ht="16" hidden="1" customHeight="1">
      <c r="A80" s="21">
        <v>1306</v>
      </c>
      <c r="B80" s="21" t="s">
        <v>26</v>
      </c>
      <c r="C80" s="21" t="s">
        <v>39</v>
      </c>
      <c r="D80" s="21" t="s">
        <v>27</v>
      </c>
      <c r="E80" s="21" t="s">
        <v>104</v>
      </c>
      <c r="F80" s="25" t="str">
        <f>IF(ISBLANK(Table2[[#This Row],[unique_id]]), "", Table2[[#This Row],[unique_id]])</f>
        <v>roof_wind_speed</v>
      </c>
      <c r="G80" s="21" t="s">
        <v>105</v>
      </c>
      <c r="H80" s="21" t="s">
        <v>109</v>
      </c>
      <c r="I80" s="21" t="s">
        <v>30</v>
      </c>
      <c r="T80" s="27"/>
      <c r="V80" s="22"/>
      <c r="W80" s="22"/>
      <c r="X80" s="22"/>
      <c r="Y80" s="22"/>
      <c r="AB80" s="21" t="s">
        <v>31</v>
      </c>
      <c r="AC80" s="24" t="s">
        <v>169</v>
      </c>
      <c r="AE80" s="21" t="s">
        <v>177</v>
      </c>
      <c r="AF80" s="21">
        <v>300</v>
      </c>
      <c r="AG80" s="22" t="s">
        <v>34</v>
      </c>
      <c r="AH80" s="22"/>
      <c r="AI80" s="21" t="s">
        <v>106</v>
      </c>
      <c r="AJ80" s="21" t="str">
        <f>IF(ISBLANK(Table2[[#This Row],[index]]),  "", _xlfn.CONCAT("homeassistant/entity/sensor/", LOWER(Table2[[#This Row],[device_via_device]]), "/", Table2[[#This Row],[unique_id]], "/config"))</f>
        <v>homeassistant/entity/sensor/weewx/roof_wind_speed/config</v>
      </c>
      <c r="AK80" s="21" t="str">
        <f>IF(ISBLANK(Table2[[#This Row],[index]]),  "", _xlfn.CONCAT(LOWER(Table2[[#This Row],[device_via_device]]), "/", Table2[[#This Row],[unique_id]]))</f>
        <v>weewx/roof_wind_speed</v>
      </c>
      <c r="AR80" s="21" t="s">
        <v>299</v>
      </c>
      <c r="AS80" s="21">
        <v>1</v>
      </c>
      <c r="AT80" s="14"/>
      <c r="AV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0" s="21" t="str">
        <f>IF(ISBLANK(Table2[[#This Row],[device_model]]), "", Table2[[#This Row],[device_suggested_area]])</f>
        <v>Roof</v>
      </c>
      <c r="AZ80" s="21" t="s">
        <v>488</v>
      </c>
      <c r="BA80" s="21" t="s">
        <v>36</v>
      </c>
      <c r="BB80" s="21" t="s">
        <v>37</v>
      </c>
      <c r="BC80" s="21" t="s">
        <v>1278</v>
      </c>
      <c r="BD80" s="21" t="s">
        <v>38</v>
      </c>
      <c r="BH80" s="21"/>
      <c r="BI80" s="21"/>
      <c r="BJ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2" ht="16" hidden="1" customHeight="1">
      <c r="A81" s="21">
        <v>1350</v>
      </c>
      <c r="B81" s="21" t="s">
        <v>26</v>
      </c>
      <c r="C81" s="21" t="s">
        <v>39</v>
      </c>
      <c r="D81" s="21" t="s">
        <v>27</v>
      </c>
      <c r="E81" s="21" t="s">
        <v>71</v>
      </c>
      <c r="F81" s="25" t="str">
        <f>IF(ISBLANK(Table2[[#This Row],[unique_id]]), "", Table2[[#This Row],[unique_id]])</f>
        <v>roof_rain_rate</v>
      </c>
      <c r="G81" s="21" t="s">
        <v>72</v>
      </c>
      <c r="H81" s="21" t="s">
        <v>59</v>
      </c>
      <c r="I81" s="21" t="s">
        <v>184</v>
      </c>
      <c r="M81" s="21" t="s">
        <v>90</v>
      </c>
      <c r="T81" s="27"/>
      <c r="V81" s="22"/>
      <c r="W81" s="22"/>
      <c r="X81" s="22"/>
      <c r="Y81" s="22"/>
      <c r="AB81" s="21" t="s">
        <v>31</v>
      </c>
      <c r="AC81" s="21" t="s">
        <v>219</v>
      </c>
      <c r="AE81" s="21" t="s">
        <v>176</v>
      </c>
      <c r="AF81" s="21">
        <v>300</v>
      </c>
      <c r="AG81" s="22" t="s">
        <v>34</v>
      </c>
      <c r="AH81" s="22"/>
      <c r="AI81" s="21" t="s">
        <v>73</v>
      </c>
      <c r="AJ81" s="21" t="str">
        <f>IF(ISBLANK(Table2[[#This Row],[index]]),  "", _xlfn.CONCAT("homeassistant/entity/sensor/", LOWER(Table2[[#This Row],[device_via_device]]), "/", Table2[[#This Row],[unique_id]], "/config"))</f>
        <v>homeassistant/entity/sensor/weewx/roof_rain_rate/config</v>
      </c>
      <c r="AK81" s="21" t="str">
        <f>IF(ISBLANK(Table2[[#This Row],[index]]),  "", _xlfn.CONCAT(LOWER(Table2[[#This Row],[device_via_device]]), "/", Table2[[#This Row],[unique_id]]))</f>
        <v>weewx/roof_rain_rate</v>
      </c>
      <c r="AR81" s="21" t="s">
        <v>507</v>
      </c>
      <c r="AS81" s="21">
        <v>1</v>
      </c>
      <c r="AT81" s="14"/>
      <c r="AV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1" s="21" t="str">
        <f>IF(ISBLANK(Table2[[#This Row],[device_model]]), "", Table2[[#This Row],[device_suggested_area]])</f>
        <v>Roof</v>
      </c>
      <c r="AZ81" s="21" t="s">
        <v>488</v>
      </c>
      <c r="BA81" s="21" t="s">
        <v>36</v>
      </c>
      <c r="BB81" s="21" t="s">
        <v>37</v>
      </c>
      <c r="BC81" s="21" t="s">
        <v>1278</v>
      </c>
      <c r="BD81" s="21" t="s">
        <v>38</v>
      </c>
      <c r="BH81" s="21"/>
      <c r="BI81" s="21"/>
      <c r="BJ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2" ht="16" hidden="1" customHeight="1">
      <c r="A82" s="21">
        <v>1351</v>
      </c>
      <c r="B82" s="21" t="s">
        <v>26</v>
      </c>
      <c r="C82" s="21" t="s">
        <v>39</v>
      </c>
      <c r="D82" s="21" t="s">
        <v>27</v>
      </c>
      <c r="E82" s="21" t="s">
        <v>63</v>
      </c>
      <c r="F82" s="25" t="str">
        <f>IF(ISBLANK(Table2[[#This Row],[unique_id]]), "", Table2[[#This Row],[unique_id]])</f>
        <v>roof_hourly_rain</v>
      </c>
      <c r="G82" s="21" t="s">
        <v>64</v>
      </c>
      <c r="H82" s="21" t="s">
        <v>59</v>
      </c>
      <c r="I82" s="21" t="s">
        <v>184</v>
      </c>
      <c r="M82" s="21" t="s">
        <v>136</v>
      </c>
      <c r="T82" s="27"/>
      <c r="U82" s="21" t="s">
        <v>511</v>
      </c>
      <c r="V82" s="22"/>
      <c r="W82" s="22"/>
      <c r="X82" s="22"/>
      <c r="Y82" s="22"/>
      <c r="AB82" s="21" t="s">
        <v>60</v>
      </c>
      <c r="AC82" s="21" t="s">
        <v>239</v>
      </c>
      <c r="AE82" s="21" t="s">
        <v>176</v>
      </c>
      <c r="AF82" s="21">
        <v>300</v>
      </c>
      <c r="AG82" s="22" t="s">
        <v>34</v>
      </c>
      <c r="AH82" s="22"/>
      <c r="AI82" s="21" t="s">
        <v>65</v>
      </c>
      <c r="AJ82" s="21" t="str">
        <f>IF(ISBLANK(Table2[[#This Row],[index]]),  "", _xlfn.CONCAT("homeassistant/entity/sensor/", LOWER(Table2[[#This Row],[device_via_device]]), "/", Table2[[#This Row],[unique_id]], "/config"))</f>
        <v>homeassistant/entity/sensor/weewx/roof_hourly_rain/config</v>
      </c>
      <c r="AK82" s="21" t="str">
        <f>IF(ISBLANK(Table2[[#This Row],[index]]),  "", _xlfn.CONCAT(LOWER(Table2[[#This Row],[device_via_device]]), "/", Table2[[#This Row],[unique_id]]))</f>
        <v>weewx/roof_hourly_rain</v>
      </c>
      <c r="AR82" s="21" t="s">
        <v>507</v>
      </c>
      <c r="AS82" s="21">
        <v>1</v>
      </c>
      <c r="AT82" s="14"/>
      <c r="AV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2" s="21" t="str">
        <f>IF(ISBLANK(Table2[[#This Row],[device_model]]), "", Table2[[#This Row],[device_suggested_area]])</f>
        <v>Roof</v>
      </c>
      <c r="AZ82" s="21" t="s">
        <v>488</v>
      </c>
      <c r="BA82" s="21" t="s">
        <v>36</v>
      </c>
      <c r="BB82" s="21" t="s">
        <v>37</v>
      </c>
      <c r="BC82" s="21" t="s">
        <v>1278</v>
      </c>
      <c r="BD82" s="21" t="s">
        <v>38</v>
      </c>
      <c r="BH82" s="21"/>
      <c r="BI82" s="21"/>
      <c r="BJ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2" ht="16" hidden="1" customHeight="1">
      <c r="A83" s="21">
        <v>1352</v>
      </c>
      <c r="B83" s="21" t="s">
        <v>26</v>
      </c>
      <c r="C83" s="21" t="s">
        <v>515</v>
      </c>
      <c r="D83" s="21" t="s">
        <v>352</v>
      </c>
      <c r="E83" s="21" t="s">
        <v>513</v>
      </c>
      <c r="F83" s="25" t="str">
        <f>IF(ISBLANK(Table2[[#This Row],[unique_id]]), "", Table2[[#This Row],[unique_id]])</f>
        <v>graph_break</v>
      </c>
      <c r="G83" s="21" t="s">
        <v>514</v>
      </c>
      <c r="H83" s="21" t="s">
        <v>59</v>
      </c>
      <c r="I83" s="21" t="s">
        <v>184</v>
      </c>
      <c r="T83" s="27"/>
      <c r="U83" s="21" t="s">
        <v>511</v>
      </c>
      <c r="V83" s="22"/>
      <c r="W83" s="22"/>
      <c r="X83" s="22"/>
      <c r="Y83" s="22"/>
      <c r="AG83" s="22"/>
      <c r="AH83" s="22"/>
      <c r="AS83" s="21"/>
      <c r="AT83" s="15"/>
      <c r="AU83" s="22"/>
      <c r="AV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3" s="21" t="str">
        <f>IF(ISBLANK(Table2[[#This Row],[device_model]]), "", Table2[[#This Row],[device_suggested_area]])</f>
        <v/>
      </c>
      <c r="BC83" s="22"/>
      <c r="BH83" s="21"/>
      <c r="BI83" s="21"/>
      <c r="BJ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2" ht="16" hidden="1" customHeight="1">
      <c r="A84" s="21">
        <v>1353</v>
      </c>
      <c r="B84" s="21" t="s">
        <v>26</v>
      </c>
      <c r="C84" s="21" t="s">
        <v>39</v>
      </c>
      <c r="D84" s="21" t="s">
        <v>27</v>
      </c>
      <c r="E84" s="21" t="s">
        <v>57</v>
      </c>
      <c r="F84" s="25" t="str">
        <f>IF(ISBLANK(Table2[[#This Row],[unique_id]]), "", Table2[[#This Row],[unique_id]])</f>
        <v>roof_daily_rain</v>
      </c>
      <c r="G84" s="21" t="s">
        <v>58</v>
      </c>
      <c r="H84" s="21" t="s">
        <v>59</v>
      </c>
      <c r="I84" s="21" t="s">
        <v>184</v>
      </c>
      <c r="M84" s="21" t="s">
        <v>136</v>
      </c>
      <c r="T84" s="27"/>
      <c r="U84" s="21" t="s">
        <v>511</v>
      </c>
      <c r="V84" s="22"/>
      <c r="W84" s="22"/>
      <c r="X84" s="22"/>
      <c r="Y84" s="22"/>
      <c r="AB84" s="21" t="s">
        <v>60</v>
      </c>
      <c r="AC84" s="21" t="s">
        <v>239</v>
      </c>
      <c r="AE84" s="21" t="s">
        <v>176</v>
      </c>
      <c r="AF84" s="21">
        <v>300</v>
      </c>
      <c r="AG84" s="22" t="s">
        <v>34</v>
      </c>
      <c r="AH84" s="22"/>
      <c r="AI84" s="21" t="s">
        <v>62</v>
      </c>
      <c r="AJ84" s="21" t="str">
        <f>IF(ISBLANK(Table2[[#This Row],[index]]),  "", _xlfn.CONCAT("homeassistant/entity/sensor/", LOWER(Table2[[#This Row],[device_via_device]]), "/", Table2[[#This Row],[unique_id]], "/config"))</f>
        <v>homeassistant/entity/sensor/weewx/roof_daily_rain/config</v>
      </c>
      <c r="AK84" s="21" t="str">
        <f>IF(ISBLANK(Table2[[#This Row],[index]]),  "", _xlfn.CONCAT(LOWER(Table2[[#This Row],[device_via_device]]), "/", Table2[[#This Row],[unique_id]]))</f>
        <v>weewx/roof_daily_rain</v>
      </c>
      <c r="AR84" s="21" t="s">
        <v>507</v>
      </c>
      <c r="AS84" s="21">
        <v>1</v>
      </c>
      <c r="AT84" s="14"/>
      <c r="AV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4" s="21" t="str">
        <f>IF(ISBLANK(Table2[[#This Row],[device_model]]), "", Table2[[#This Row],[device_suggested_area]])</f>
        <v>Roof</v>
      </c>
      <c r="AZ84" s="21" t="s">
        <v>488</v>
      </c>
      <c r="BA84" s="21" t="s">
        <v>36</v>
      </c>
      <c r="BB84" s="21" t="s">
        <v>37</v>
      </c>
      <c r="BC84" s="21" t="s">
        <v>1278</v>
      </c>
      <c r="BD84" s="21" t="s">
        <v>38</v>
      </c>
      <c r="BH84" s="21"/>
      <c r="BI84" s="21"/>
      <c r="BJ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2" ht="16" hidden="1" customHeight="1">
      <c r="A85" s="21">
        <v>1354</v>
      </c>
      <c r="B85" s="21" t="s">
        <v>26</v>
      </c>
      <c r="C85" s="21" t="s">
        <v>39</v>
      </c>
      <c r="D85" s="21" t="s">
        <v>27</v>
      </c>
      <c r="E85" s="21" t="s">
        <v>173</v>
      </c>
      <c r="F85" s="25" t="str">
        <f>IF(ISBLANK(Table2[[#This Row],[unique_id]]), "", Table2[[#This Row],[unique_id]])</f>
        <v>roof_24hour_rain</v>
      </c>
      <c r="G85" s="21" t="s">
        <v>69</v>
      </c>
      <c r="H85" s="21" t="s">
        <v>59</v>
      </c>
      <c r="I85" s="21" t="s">
        <v>184</v>
      </c>
      <c r="T85" s="27"/>
      <c r="V85" s="22"/>
      <c r="W85" s="22"/>
      <c r="X85" s="22"/>
      <c r="Y85" s="22"/>
      <c r="AB85" s="21" t="s">
        <v>60</v>
      </c>
      <c r="AC85" s="21" t="s">
        <v>239</v>
      </c>
      <c r="AE85" s="21" t="s">
        <v>176</v>
      </c>
      <c r="AF85" s="21">
        <v>300</v>
      </c>
      <c r="AG85" s="22" t="s">
        <v>34</v>
      </c>
      <c r="AH85" s="22"/>
      <c r="AI85" s="21" t="s">
        <v>70</v>
      </c>
      <c r="AJ85" s="21" t="str">
        <f>IF(ISBLANK(Table2[[#This Row],[index]]),  "", _xlfn.CONCAT("homeassistant/entity/sensor/", LOWER(Table2[[#This Row],[device_via_device]]), "/", Table2[[#This Row],[unique_id]], "/config"))</f>
        <v>homeassistant/entity/sensor/weewx/roof_24hour_rain/config</v>
      </c>
      <c r="AK85" s="21" t="str">
        <f>IF(ISBLANK(Table2[[#This Row],[index]]),  "", _xlfn.CONCAT(LOWER(Table2[[#This Row],[device_via_device]]), "/", Table2[[#This Row],[unique_id]]))</f>
        <v>weewx/roof_24hour_rain</v>
      </c>
      <c r="AR85" s="21" t="s">
        <v>507</v>
      </c>
      <c r="AS85" s="21">
        <v>1</v>
      </c>
      <c r="AT85" s="14"/>
      <c r="AV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5" s="21" t="str">
        <f>IF(ISBLANK(Table2[[#This Row],[device_model]]), "", Table2[[#This Row],[device_suggested_area]])</f>
        <v>Roof</v>
      </c>
      <c r="AZ85" s="21" t="s">
        <v>488</v>
      </c>
      <c r="BA85" s="21" t="s">
        <v>36</v>
      </c>
      <c r="BB85" s="21" t="s">
        <v>37</v>
      </c>
      <c r="BC85" s="21" t="s">
        <v>1278</v>
      </c>
      <c r="BD85" s="21" t="s">
        <v>38</v>
      </c>
      <c r="BH85" s="21"/>
      <c r="BI85" s="21"/>
      <c r="BJ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2" ht="16" hidden="1" customHeight="1">
      <c r="A86" s="21">
        <v>1355</v>
      </c>
      <c r="B86" s="21" t="s">
        <v>221</v>
      </c>
      <c r="C86" s="21" t="s">
        <v>151</v>
      </c>
      <c r="D86" s="21" t="s">
        <v>27</v>
      </c>
      <c r="E86" s="21" t="s">
        <v>240</v>
      </c>
      <c r="F86" s="25" t="str">
        <f>IF(ISBLANK(Table2[[#This Row],[unique_id]]), "", Table2[[#This Row],[unique_id]])</f>
        <v>roof_weekly_rain</v>
      </c>
      <c r="G86" s="21" t="s">
        <v>241</v>
      </c>
      <c r="H86" s="21" t="s">
        <v>59</v>
      </c>
      <c r="I86" s="21" t="s">
        <v>184</v>
      </c>
      <c r="M86" s="21" t="s">
        <v>136</v>
      </c>
      <c r="T86" s="27"/>
      <c r="V86" s="22"/>
      <c r="W86" s="22"/>
      <c r="X86" s="22"/>
      <c r="Y86" s="22"/>
      <c r="AG86" s="22"/>
      <c r="AH86" s="22"/>
      <c r="AS86" s="21"/>
      <c r="AT86" s="15"/>
      <c r="AU86" s="22"/>
      <c r="AV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6" s="21" t="str">
        <f>IF(ISBLANK(Table2[[#This Row],[device_model]]), "", Table2[[#This Row],[device_suggested_area]])</f>
        <v/>
      </c>
      <c r="BC86" s="22"/>
      <c r="BH86" s="21"/>
      <c r="BI86" s="21"/>
      <c r="BJ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2" ht="16" hidden="1" customHeight="1">
      <c r="A87" s="21">
        <v>1356</v>
      </c>
      <c r="B87" s="21" t="s">
        <v>26</v>
      </c>
      <c r="C87" s="21" t="s">
        <v>39</v>
      </c>
      <c r="D87" s="21" t="s">
        <v>27</v>
      </c>
      <c r="E87" s="21" t="s">
        <v>66</v>
      </c>
      <c r="F87" s="25" t="str">
        <f>IF(ISBLANK(Table2[[#This Row],[unique_id]]), "", Table2[[#This Row],[unique_id]])</f>
        <v>roof_monthly_rain</v>
      </c>
      <c r="G87" s="21" t="s">
        <v>67</v>
      </c>
      <c r="H87" s="21" t="s">
        <v>59</v>
      </c>
      <c r="I87" s="21" t="s">
        <v>184</v>
      </c>
      <c r="M87" s="21" t="s">
        <v>136</v>
      </c>
      <c r="T87" s="27"/>
      <c r="V87" s="22"/>
      <c r="W87" s="22"/>
      <c r="X87" s="22"/>
      <c r="Y87" s="22"/>
      <c r="AB87" s="21" t="s">
        <v>60</v>
      </c>
      <c r="AC87" s="21" t="s">
        <v>61</v>
      </c>
      <c r="AE87" s="21" t="s">
        <v>176</v>
      </c>
      <c r="AF87" s="21">
        <v>300</v>
      </c>
      <c r="AG87" s="22" t="s">
        <v>34</v>
      </c>
      <c r="AH87" s="22"/>
      <c r="AI87" s="21" t="s">
        <v>68</v>
      </c>
      <c r="AJ87" s="21" t="str">
        <f>IF(ISBLANK(Table2[[#This Row],[index]]),  "", _xlfn.CONCAT("homeassistant/entity/sensor/", LOWER(Table2[[#This Row],[device_via_device]]), "/", Table2[[#This Row],[unique_id]], "/config"))</f>
        <v>homeassistant/entity/sensor/weewx/roof_monthly_rain/config</v>
      </c>
      <c r="AK87" s="21" t="str">
        <f>IF(ISBLANK(Table2[[#This Row],[index]]),  "", _xlfn.CONCAT(LOWER(Table2[[#This Row],[device_via_device]]), "/", Table2[[#This Row],[unique_id]]))</f>
        <v>weewx/roof_monthly_rain</v>
      </c>
      <c r="AR87" s="21" t="s">
        <v>302</v>
      </c>
      <c r="AS87" s="21">
        <v>1</v>
      </c>
      <c r="AT87" s="14"/>
      <c r="AV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7" s="21" t="str">
        <f>IF(ISBLANK(Table2[[#This Row],[device_model]]), "", Table2[[#This Row],[device_suggested_area]])</f>
        <v>Roof</v>
      </c>
      <c r="AZ87" s="21" t="s">
        <v>488</v>
      </c>
      <c r="BA87" s="21" t="s">
        <v>36</v>
      </c>
      <c r="BB87" s="21" t="s">
        <v>37</v>
      </c>
      <c r="BC87" s="21" t="s">
        <v>1278</v>
      </c>
      <c r="BD87" s="21" t="s">
        <v>38</v>
      </c>
      <c r="BH87" s="21"/>
      <c r="BI87" s="21"/>
      <c r="BJ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2" ht="16" hidden="1" customHeight="1">
      <c r="A88" s="21">
        <v>1357</v>
      </c>
      <c r="B88" s="21" t="s">
        <v>26</v>
      </c>
      <c r="C88" s="21" t="s">
        <v>515</v>
      </c>
      <c r="D88" s="21" t="s">
        <v>352</v>
      </c>
      <c r="E88" s="21" t="s">
        <v>513</v>
      </c>
      <c r="F88" s="25" t="str">
        <f>IF(ISBLANK(Table2[[#This Row],[unique_id]]), "", Table2[[#This Row],[unique_id]])</f>
        <v>graph_break</v>
      </c>
      <c r="G88" s="21" t="s">
        <v>514</v>
      </c>
      <c r="H88" s="21" t="s">
        <v>59</v>
      </c>
      <c r="I88" s="21" t="s">
        <v>184</v>
      </c>
      <c r="T88" s="27"/>
      <c r="U88" s="21" t="s">
        <v>511</v>
      </c>
      <c r="V88" s="22"/>
      <c r="W88" s="22"/>
      <c r="X88" s="22"/>
      <c r="Y88" s="22"/>
      <c r="AG88" s="22"/>
      <c r="AH88" s="22"/>
      <c r="AS88" s="21"/>
      <c r="AT88" s="15"/>
      <c r="AU88" s="22"/>
      <c r="AV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8" s="21" t="str">
        <f>IF(ISBLANK(Table2[[#This Row],[device_model]]), "", Table2[[#This Row],[device_suggested_area]])</f>
        <v/>
      </c>
      <c r="BC88" s="22"/>
      <c r="BH88" s="21"/>
      <c r="BI88" s="21"/>
      <c r="BJ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2" ht="16" hidden="1" customHeight="1">
      <c r="A89" s="21">
        <v>1358</v>
      </c>
      <c r="B89" s="21" t="s">
        <v>26</v>
      </c>
      <c r="C89" s="21" t="s">
        <v>39</v>
      </c>
      <c r="D89" s="21" t="s">
        <v>27</v>
      </c>
      <c r="E89" s="21" t="s">
        <v>81</v>
      </c>
      <c r="F89" s="25" t="str">
        <f>IF(ISBLANK(Table2[[#This Row],[unique_id]]), "", Table2[[#This Row],[unique_id]])</f>
        <v>roof_yearly_rain</v>
      </c>
      <c r="G89" s="21" t="s">
        <v>82</v>
      </c>
      <c r="H89" s="21" t="s">
        <v>59</v>
      </c>
      <c r="I89" s="21" t="s">
        <v>184</v>
      </c>
      <c r="M89" s="21" t="s">
        <v>136</v>
      </c>
      <c r="T89" s="27"/>
      <c r="U89" s="21" t="s">
        <v>511</v>
      </c>
      <c r="V89" s="22"/>
      <c r="W89" s="22"/>
      <c r="X89" s="22"/>
      <c r="Y89" s="22"/>
      <c r="AB89" s="21" t="s">
        <v>60</v>
      </c>
      <c r="AC89" s="21" t="s">
        <v>61</v>
      </c>
      <c r="AE89" s="21" t="s">
        <v>176</v>
      </c>
      <c r="AF89" s="21">
        <v>300</v>
      </c>
      <c r="AG89" s="22" t="s">
        <v>34</v>
      </c>
      <c r="AH89" s="22"/>
      <c r="AI89" s="21" t="s">
        <v>191</v>
      </c>
      <c r="AJ89" s="21" t="str">
        <f>IF(ISBLANK(Table2[[#This Row],[index]]),  "", _xlfn.CONCAT("homeassistant/entity/sensor/", LOWER(Table2[[#This Row],[device_via_device]]), "/", Table2[[#This Row],[unique_id]], "/config"))</f>
        <v>homeassistant/entity/sensor/weewx/roof_yearly_rain/config</v>
      </c>
      <c r="AK89" s="21" t="str">
        <f>IF(ISBLANK(Table2[[#This Row],[index]]),  "", _xlfn.CONCAT(LOWER(Table2[[#This Row],[device_via_device]]), "/", Table2[[#This Row],[unique_id]]))</f>
        <v>weewx/roof_yearly_rain</v>
      </c>
      <c r="AR89" s="21" t="s">
        <v>302</v>
      </c>
      <c r="AS89" s="21">
        <v>1</v>
      </c>
      <c r="AT89" s="14"/>
      <c r="AV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9" s="21" t="str">
        <f>IF(ISBLANK(Table2[[#This Row],[device_model]]), "", Table2[[#This Row],[device_suggested_area]])</f>
        <v>Roof</v>
      </c>
      <c r="AZ89" s="21" t="s">
        <v>488</v>
      </c>
      <c r="BA89" s="21" t="s">
        <v>36</v>
      </c>
      <c r="BB89" s="21" t="s">
        <v>37</v>
      </c>
      <c r="BC89" s="21" t="s">
        <v>1278</v>
      </c>
      <c r="BD89" s="21" t="s">
        <v>38</v>
      </c>
      <c r="BH89" s="21"/>
      <c r="BI89" s="21"/>
      <c r="BJ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2" ht="16" hidden="1" customHeight="1">
      <c r="A90" s="21">
        <v>1359</v>
      </c>
      <c r="B90" s="21" t="s">
        <v>26</v>
      </c>
      <c r="C90" s="21" t="s">
        <v>39</v>
      </c>
      <c r="D90" s="21" t="s">
        <v>27</v>
      </c>
      <c r="E90" s="21" t="s">
        <v>74</v>
      </c>
      <c r="F90" s="25" t="str">
        <f>IF(ISBLANK(Table2[[#This Row],[unique_id]]), "", Table2[[#This Row],[unique_id]])</f>
        <v>roof_rain</v>
      </c>
      <c r="G90" s="21" t="s">
        <v>75</v>
      </c>
      <c r="H90" s="21" t="s">
        <v>59</v>
      </c>
      <c r="I90" s="21" t="s">
        <v>184</v>
      </c>
      <c r="T90" s="27"/>
      <c r="V90" s="22"/>
      <c r="W90" s="22"/>
      <c r="X90" s="22"/>
      <c r="Y90" s="22"/>
      <c r="AB90" s="21" t="s">
        <v>76</v>
      </c>
      <c r="AC90" s="21" t="s">
        <v>61</v>
      </c>
      <c r="AE90" s="21" t="s">
        <v>176</v>
      </c>
      <c r="AF90" s="21">
        <v>300</v>
      </c>
      <c r="AG90" s="22" t="s">
        <v>34</v>
      </c>
      <c r="AH90" s="22"/>
      <c r="AI90" s="21" t="s">
        <v>77</v>
      </c>
      <c r="AJ90" s="21" t="str">
        <f>IF(ISBLANK(Table2[[#This Row],[index]]),  "", _xlfn.CONCAT("homeassistant/entity/sensor/", LOWER(Table2[[#This Row],[device_via_device]]), "/", Table2[[#This Row],[unique_id]], "/config"))</f>
        <v>homeassistant/entity/sensor/weewx/roof_rain/config</v>
      </c>
      <c r="AK90" s="21" t="str">
        <f>IF(ISBLANK(Table2[[#This Row],[index]]),  "", _xlfn.CONCAT(LOWER(Table2[[#This Row],[device_via_device]]), "/", Table2[[#This Row],[unique_id]]))</f>
        <v>weewx/roof_rain</v>
      </c>
      <c r="AR90" s="21" t="s">
        <v>302</v>
      </c>
      <c r="AS90" s="21">
        <v>1</v>
      </c>
      <c r="AT90" s="14"/>
      <c r="AV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0" s="21" t="str">
        <f>IF(ISBLANK(Table2[[#This Row],[device_model]]), "", Table2[[#This Row],[device_suggested_area]])</f>
        <v>Roof</v>
      </c>
      <c r="AZ90" s="21" t="s">
        <v>488</v>
      </c>
      <c r="BA90" s="21" t="s">
        <v>36</v>
      </c>
      <c r="BB90" s="21" t="s">
        <v>37</v>
      </c>
      <c r="BC90" s="21" t="s">
        <v>1278</v>
      </c>
      <c r="BD90" s="21" t="s">
        <v>38</v>
      </c>
      <c r="BH90" s="21"/>
      <c r="BI90" s="21"/>
      <c r="BJ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2" ht="16" hidden="1" customHeight="1">
      <c r="A91" s="21">
        <v>1360</v>
      </c>
      <c r="B91" s="21" t="s">
        <v>26</v>
      </c>
      <c r="C91" s="21" t="s">
        <v>39</v>
      </c>
      <c r="D91" s="21" t="s">
        <v>27</v>
      </c>
      <c r="E91" s="21" t="s">
        <v>78</v>
      </c>
      <c r="F91" s="25" t="str">
        <f>IF(ISBLANK(Table2[[#This Row],[unique_id]]), "", Table2[[#This Row],[unique_id]])</f>
        <v>roof_storm_rain</v>
      </c>
      <c r="G91" s="21" t="s">
        <v>79</v>
      </c>
      <c r="H91" s="21" t="s">
        <v>59</v>
      </c>
      <c r="I91" s="21" t="s">
        <v>184</v>
      </c>
      <c r="T91" s="27"/>
      <c r="V91" s="22"/>
      <c r="W91" s="22"/>
      <c r="X91" s="22"/>
      <c r="Y91" s="22"/>
      <c r="AB91" s="21" t="s">
        <v>31</v>
      </c>
      <c r="AC91" s="21" t="s">
        <v>61</v>
      </c>
      <c r="AE91" s="21" t="s">
        <v>176</v>
      </c>
      <c r="AF91" s="21">
        <v>300</v>
      </c>
      <c r="AG91" s="22" t="s">
        <v>34</v>
      </c>
      <c r="AH91" s="22"/>
      <c r="AI91" s="21" t="s">
        <v>80</v>
      </c>
      <c r="AJ91" s="21" t="str">
        <f>IF(ISBLANK(Table2[[#This Row],[index]]),  "", _xlfn.CONCAT("homeassistant/entity/sensor/", LOWER(Table2[[#This Row],[device_via_device]]), "/", Table2[[#This Row],[unique_id]], "/config"))</f>
        <v>homeassistant/entity/sensor/weewx/roof_storm_rain/config</v>
      </c>
      <c r="AK91" s="21" t="str">
        <f>IF(ISBLANK(Table2[[#This Row],[index]]),  "", _xlfn.CONCAT(LOWER(Table2[[#This Row],[device_via_device]]), "/", Table2[[#This Row],[unique_id]]))</f>
        <v>weewx/roof_storm_rain</v>
      </c>
      <c r="AR91" s="21" t="s">
        <v>302</v>
      </c>
      <c r="AS91" s="21">
        <v>1</v>
      </c>
      <c r="AT91" s="14"/>
      <c r="AV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1" s="21" t="str">
        <f>IF(ISBLANK(Table2[[#This Row],[device_model]]), "", Table2[[#This Row],[device_suggested_area]])</f>
        <v>Roof</v>
      </c>
      <c r="AZ91" s="21" t="s">
        <v>488</v>
      </c>
      <c r="BA91" s="21" t="s">
        <v>36</v>
      </c>
      <c r="BB91" s="21" t="s">
        <v>37</v>
      </c>
      <c r="BC91" s="21" t="s">
        <v>1278</v>
      </c>
      <c r="BD91" s="21" t="s">
        <v>38</v>
      </c>
      <c r="BH91" s="21"/>
      <c r="BI91" s="21"/>
      <c r="BJ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2" ht="16" hidden="1" customHeight="1">
      <c r="A92" s="21">
        <v>1400</v>
      </c>
      <c r="B92" s="21" t="s">
        <v>26</v>
      </c>
      <c r="C92" s="21" t="s">
        <v>151</v>
      </c>
      <c r="D92" s="21" t="s">
        <v>318</v>
      </c>
      <c r="E92" s="21" t="s">
        <v>786</v>
      </c>
      <c r="F92" s="25" t="str">
        <f>IF(ISBLANK(Table2[[#This Row],[unique_id]]), "", Table2[[#This Row],[unique_id]])</f>
        <v>home_security</v>
      </c>
      <c r="G92" s="21" t="s">
        <v>784</v>
      </c>
      <c r="H92" s="21" t="s">
        <v>319</v>
      </c>
      <c r="I92" s="21" t="s">
        <v>132</v>
      </c>
      <c r="J92" s="21" t="s">
        <v>785</v>
      </c>
      <c r="M92" s="21" t="s">
        <v>261</v>
      </c>
      <c r="T92" s="27"/>
      <c r="V92" s="22"/>
      <c r="W92" s="22"/>
      <c r="X92" s="22"/>
      <c r="Y92" s="22"/>
      <c r="AE92" s="21" t="s">
        <v>799</v>
      </c>
      <c r="AG92" s="22"/>
      <c r="AH92" s="22"/>
      <c r="AS92" s="21"/>
      <c r="AT92" s="23"/>
      <c r="AU92" s="22"/>
      <c r="AV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2" s="21" t="str">
        <f>IF(ISBLANK(Table2[[#This Row],[device_model]]), "", Table2[[#This Row],[device_suggested_area]])</f>
        <v/>
      </c>
      <c r="BC92" s="22"/>
      <c r="BD92" s="21" t="s">
        <v>166</v>
      </c>
      <c r="BE92" s="21" t="s">
        <v>832</v>
      </c>
      <c r="BH92" s="28"/>
      <c r="BI92" s="24"/>
      <c r="BJ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2" ht="16" hidden="1" customHeight="1">
      <c r="A93" s="21">
        <v>1401</v>
      </c>
      <c r="B93" s="21" t="s">
        <v>26</v>
      </c>
      <c r="C93" s="21" t="s">
        <v>151</v>
      </c>
      <c r="D93" s="21" t="s">
        <v>318</v>
      </c>
      <c r="E93" s="21" t="s">
        <v>516</v>
      </c>
      <c r="F93" s="25" t="str">
        <f>IF(ISBLANK(Table2[[#This Row],[unique_id]]), "", Table2[[#This Row],[unique_id]])</f>
        <v>home_movie</v>
      </c>
      <c r="G93" s="21" t="s">
        <v>521</v>
      </c>
      <c r="H93" s="21" t="s">
        <v>319</v>
      </c>
      <c r="I93" s="21" t="s">
        <v>132</v>
      </c>
      <c r="J93" s="21" t="s">
        <v>550</v>
      </c>
      <c r="M93" s="21" t="s">
        <v>261</v>
      </c>
      <c r="T93" s="27"/>
      <c r="V93" s="22"/>
      <c r="W93" s="22"/>
      <c r="X93" s="22"/>
      <c r="Y93" s="22"/>
      <c r="AE93" s="21" t="s">
        <v>505</v>
      </c>
      <c r="AG93" s="22"/>
      <c r="AH93" s="22"/>
      <c r="AS93" s="21"/>
      <c r="AT93" s="15"/>
      <c r="AU93" s="22"/>
      <c r="AV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3" s="21" t="str">
        <f>IF(ISBLANK(Table2[[#This Row],[device_model]]), "", Table2[[#This Row],[device_suggested_area]])</f>
        <v/>
      </c>
      <c r="BC93" s="22"/>
      <c r="BD93" s="21" t="s">
        <v>166</v>
      </c>
      <c r="BE93" s="21" t="s">
        <v>832</v>
      </c>
      <c r="BH93" s="21"/>
      <c r="BI93" s="21"/>
      <c r="BJ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2" ht="16" hidden="1" customHeight="1">
      <c r="A94" s="21">
        <v>1402</v>
      </c>
      <c r="B94" s="21" t="s">
        <v>26</v>
      </c>
      <c r="C94" s="21" t="s">
        <v>151</v>
      </c>
      <c r="D94" s="21" t="s">
        <v>318</v>
      </c>
      <c r="E94" s="21" t="s">
        <v>317</v>
      </c>
      <c r="F94" s="25" t="str">
        <f>IF(ISBLANK(Table2[[#This Row],[unique_id]]), "", Table2[[#This Row],[unique_id]])</f>
        <v>home_sleep</v>
      </c>
      <c r="G94" s="21" t="s">
        <v>288</v>
      </c>
      <c r="H94" s="21" t="s">
        <v>319</v>
      </c>
      <c r="I94" s="21" t="s">
        <v>132</v>
      </c>
      <c r="J94" s="21" t="s">
        <v>552</v>
      </c>
      <c r="M94" s="21" t="s">
        <v>261</v>
      </c>
      <c r="T94" s="27"/>
      <c r="V94" s="22"/>
      <c r="W94" s="22"/>
      <c r="X94" s="22"/>
      <c r="Y94" s="22"/>
      <c r="AE94" s="21" t="s">
        <v>320</v>
      </c>
      <c r="AG94" s="22"/>
      <c r="AH94" s="22"/>
      <c r="AS94" s="21"/>
      <c r="AT94" s="15"/>
      <c r="AU94" s="22"/>
      <c r="AV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4" s="21" t="str">
        <f>IF(ISBLANK(Table2[[#This Row],[device_model]]), "", Table2[[#This Row],[device_suggested_area]])</f>
        <v/>
      </c>
      <c r="BC94" s="22"/>
      <c r="BD94" s="21" t="s">
        <v>166</v>
      </c>
      <c r="BE94" s="21" t="s">
        <v>832</v>
      </c>
      <c r="BH94" s="21"/>
      <c r="BI94" s="21"/>
      <c r="BJ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2" ht="16" hidden="1" customHeight="1">
      <c r="A95" s="21">
        <v>1403</v>
      </c>
      <c r="B95" s="21" t="s">
        <v>26</v>
      </c>
      <c r="C95" s="21" t="s">
        <v>151</v>
      </c>
      <c r="D95" s="21" t="s">
        <v>318</v>
      </c>
      <c r="E95" s="21" t="s">
        <v>504</v>
      </c>
      <c r="F95" s="25" t="str">
        <f>IF(ISBLANK(Table2[[#This Row],[unique_id]]), "", Table2[[#This Row],[unique_id]])</f>
        <v>home_reset</v>
      </c>
      <c r="G95" s="21" t="s">
        <v>522</v>
      </c>
      <c r="H95" s="21" t="s">
        <v>319</v>
      </c>
      <c r="I95" s="21" t="s">
        <v>132</v>
      </c>
      <c r="J95" s="21" t="s">
        <v>551</v>
      </c>
      <c r="M95" s="21" t="s">
        <v>261</v>
      </c>
      <c r="T95" s="27"/>
      <c r="V95" s="22"/>
      <c r="W95" s="22"/>
      <c r="X95" s="22"/>
      <c r="Y95" s="22"/>
      <c r="AE95" s="21" t="s">
        <v>506</v>
      </c>
      <c r="AG95" s="22"/>
      <c r="AH95" s="22"/>
      <c r="AS95" s="21"/>
      <c r="AT95" s="15"/>
      <c r="AU95" s="22"/>
      <c r="AV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5" s="21" t="str">
        <f>IF(ISBLANK(Table2[[#This Row],[device_model]]), "", Table2[[#This Row],[device_suggested_area]])</f>
        <v/>
      </c>
      <c r="BC95" s="22"/>
      <c r="BD95" s="21" t="s">
        <v>166</v>
      </c>
      <c r="BE95" s="21" t="s">
        <v>832</v>
      </c>
      <c r="BH95" s="21"/>
      <c r="BI95" s="21"/>
      <c r="BJ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2" ht="16" hidden="1" customHeight="1">
      <c r="A96" s="21">
        <v>1404</v>
      </c>
      <c r="B96" s="21" t="s">
        <v>26</v>
      </c>
      <c r="C96" s="21" t="s">
        <v>803</v>
      </c>
      <c r="D96" s="21" t="s">
        <v>804</v>
      </c>
      <c r="E96" s="21" t="s">
        <v>805</v>
      </c>
      <c r="F96" s="25" t="str">
        <f>IF(ISBLANK(Table2[[#This Row],[unique_id]]), "", Table2[[#This Row],[unique_id]])</f>
        <v>home_secure_back_door_off</v>
      </c>
      <c r="G96" s="21" t="s">
        <v>806</v>
      </c>
      <c r="H96" s="21" t="s">
        <v>319</v>
      </c>
      <c r="I96" s="21" t="s">
        <v>132</v>
      </c>
      <c r="K96" s="21" t="s">
        <v>807</v>
      </c>
      <c r="L96" s="21" t="s">
        <v>810</v>
      </c>
      <c r="T96" s="27"/>
      <c r="V96" s="22"/>
      <c r="W96" s="22"/>
      <c r="X96" s="22"/>
      <c r="Y96" s="22"/>
      <c r="AE96" s="21" t="s">
        <v>811</v>
      </c>
      <c r="AG96" s="22"/>
      <c r="AH96" s="22"/>
      <c r="AS96" s="21"/>
      <c r="AT96" s="15"/>
      <c r="AU96" s="22"/>
      <c r="AV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6" s="21" t="str">
        <f>IF(ISBLANK(Table2[[#This Row],[device_model]]), "", Table2[[#This Row],[device_suggested_area]])</f>
        <v/>
      </c>
      <c r="BC96" s="22"/>
      <c r="BH96" s="21"/>
      <c r="BI96" s="21"/>
      <c r="BJ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2" ht="16" hidden="1" customHeight="1">
      <c r="A97" s="21">
        <v>1405</v>
      </c>
      <c r="B97" s="21" t="s">
        <v>26</v>
      </c>
      <c r="C97" s="21" t="s">
        <v>803</v>
      </c>
      <c r="D97" s="21" t="s">
        <v>804</v>
      </c>
      <c r="E97" s="21" t="s">
        <v>812</v>
      </c>
      <c r="F97" s="25" t="str">
        <f>IF(ISBLANK(Table2[[#This Row],[unique_id]]), "", Table2[[#This Row],[unique_id]])</f>
        <v>home_secure_front_door_off</v>
      </c>
      <c r="G97" s="21" t="s">
        <v>813</v>
      </c>
      <c r="H97" s="21" t="s">
        <v>319</v>
      </c>
      <c r="I97" s="21" t="s">
        <v>132</v>
      </c>
      <c r="K97" s="21" t="s">
        <v>814</v>
      </c>
      <c r="L97" s="21" t="s">
        <v>810</v>
      </c>
      <c r="T97" s="27"/>
      <c r="V97" s="22"/>
      <c r="W97" s="22"/>
      <c r="X97" s="22"/>
      <c r="Y97" s="22"/>
      <c r="AE97" s="21" t="s">
        <v>811</v>
      </c>
      <c r="AG97" s="22"/>
      <c r="AH97" s="22"/>
      <c r="AS97" s="21"/>
      <c r="AT97" s="15"/>
      <c r="AU97" s="22"/>
      <c r="AV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7" s="21" t="str">
        <f>IF(ISBLANK(Table2[[#This Row],[device_model]]), "", Table2[[#This Row],[device_suggested_area]])</f>
        <v/>
      </c>
      <c r="BC97" s="22"/>
      <c r="BH97" s="21"/>
      <c r="BI97" s="21"/>
      <c r="BJ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2" ht="16" hidden="1" customHeight="1">
      <c r="A98" s="21">
        <v>1406</v>
      </c>
      <c r="B98" s="21" t="s">
        <v>26</v>
      </c>
      <c r="C98" s="21" t="s">
        <v>803</v>
      </c>
      <c r="D98" s="21" t="s">
        <v>804</v>
      </c>
      <c r="E98" s="21" t="s">
        <v>817</v>
      </c>
      <c r="F98" s="25" t="str">
        <f>IF(ISBLANK(Table2[[#This Row],[unique_id]]), "", Table2[[#This Row],[unique_id]])</f>
        <v>home_sleep_on</v>
      </c>
      <c r="G98" s="21" t="s">
        <v>815</v>
      </c>
      <c r="H98" s="21" t="s">
        <v>319</v>
      </c>
      <c r="I98" s="21" t="s">
        <v>132</v>
      </c>
      <c r="K98" s="21" t="s">
        <v>819</v>
      </c>
      <c r="L98" s="21" t="s">
        <v>820</v>
      </c>
      <c r="T98" s="27"/>
      <c r="V98" s="22"/>
      <c r="W98" s="22"/>
      <c r="X98" s="22"/>
      <c r="Y98" s="22"/>
      <c r="AE98" s="21" t="s">
        <v>320</v>
      </c>
      <c r="AG98" s="22"/>
      <c r="AH98" s="22"/>
      <c r="AS98" s="21"/>
      <c r="AT98" s="15"/>
      <c r="AU98" s="22"/>
      <c r="AV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8" s="21" t="str">
        <f>IF(ISBLANK(Table2[[#This Row],[device_model]]), "", Table2[[#This Row],[device_suggested_area]])</f>
        <v/>
      </c>
      <c r="BC98" s="22"/>
      <c r="BH98" s="21"/>
      <c r="BI98" s="21"/>
      <c r="BJ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2" ht="16" hidden="1" customHeight="1">
      <c r="A99" s="21">
        <v>1407</v>
      </c>
      <c r="B99" s="21" t="s">
        <v>26</v>
      </c>
      <c r="C99" s="21" t="s">
        <v>803</v>
      </c>
      <c r="D99" s="21" t="s">
        <v>804</v>
      </c>
      <c r="E99" s="21" t="s">
        <v>818</v>
      </c>
      <c r="F99" s="25" t="str">
        <f>IF(ISBLANK(Table2[[#This Row],[unique_id]]), "", Table2[[#This Row],[unique_id]])</f>
        <v>home_sleep_off</v>
      </c>
      <c r="G99" s="21" t="s">
        <v>816</v>
      </c>
      <c r="H99" s="21" t="s">
        <v>319</v>
      </c>
      <c r="I99" s="21" t="s">
        <v>132</v>
      </c>
      <c r="K99" s="21" t="s">
        <v>819</v>
      </c>
      <c r="L99" s="21" t="s">
        <v>810</v>
      </c>
      <c r="T99" s="27"/>
      <c r="V99" s="22"/>
      <c r="W99" s="22"/>
      <c r="X99" s="22"/>
      <c r="Y99" s="22"/>
      <c r="AE99" s="21" t="s">
        <v>821</v>
      </c>
      <c r="AG99" s="22"/>
      <c r="AH99" s="22"/>
      <c r="AS99" s="21"/>
      <c r="AT99" s="15"/>
      <c r="AU99" s="22"/>
      <c r="AV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9" s="21" t="str">
        <f>IF(ISBLANK(Table2[[#This Row],[device_model]]), "", Table2[[#This Row],[device_suggested_area]])</f>
        <v/>
      </c>
      <c r="BC99" s="22"/>
      <c r="BH99" s="21"/>
      <c r="BI99" s="21"/>
      <c r="BJ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2" ht="16" hidden="1" customHeight="1">
      <c r="A100" s="21">
        <v>1408</v>
      </c>
      <c r="B100" s="21" t="s">
        <v>26</v>
      </c>
      <c r="C100" s="21" t="s">
        <v>515</v>
      </c>
      <c r="D100" s="21" t="s">
        <v>352</v>
      </c>
      <c r="E100" s="21" t="s">
        <v>351</v>
      </c>
      <c r="F100" s="25" t="str">
        <f>IF(ISBLANK(Table2[[#This Row],[unique_id]]), "", Table2[[#This Row],[unique_id]])</f>
        <v>column_break</v>
      </c>
      <c r="G100" s="21" t="s">
        <v>348</v>
      </c>
      <c r="H100" s="21" t="s">
        <v>319</v>
      </c>
      <c r="I100" s="21" t="s">
        <v>132</v>
      </c>
      <c r="M100" s="21" t="s">
        <v>349</v>
      </c>
      <c r="N100" s="21" t="s">
        <v>350</v>
      </c>
      <c r="T100" s="27"/>
      <c r="V100" s="22"/>
      <c r="W100" s="22"/>
      <c r="X100" s="22"/>
      <c r="Y100" s="22"/>
      <c r="AG100" s="22"/>
      <c r="AH100" s="22"/>
      <c r="AS100" s="21"/>
      <c r="AT100" s="15"/>
      <c r="AU100" s="22"/>
      <c r="AV1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0" s="21" t="str">
        <f>IF(ISBLANK(Table2[[#This Row],[device_model]]), "", Table2[[#This Row],[device_suggested_area]])</f>
        <v/>
      </c>
      <c r="BC100" s="22"/>
      <c r="BH100" s="21"/>
      <c r="BI100" s="21"/>
      <c r="BJ1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2" ht="16" hidden="1" customHeight="1">
      <c r="A101" s="21">
        <v>1500</v>
      </c>
      <c r="B101" s="21" t="s">
        <v>26</v>
      </c>
      <c r="C101" s="21" t="s">
        <v>133</v>
      </c>
      <c r="D101" s="21" t="s">
        <v>129</v>
      </c>
      <c r="E101" s="21" t="s">
        <v>469</v>
      </c>
      <c r="F101" s="25" t="str">
        <f>IF(ISBLANK(Table2[[#This Row],[unique_id]]), "", Table2[[#This Row],[unique_id]])</f>
        <v>ada_fan</v>
      </c>
      <c r="G101" s="21" t="s">
        <v>130</v>
      </c>
      <c r="H101" s="21" t="s">
        <v>131</v>
      </c>
      <c r="I101" s="21" t="s">
        <v>132</v>
      </c>
      <c r="J101" s="21" t="s">
        <v>861</v>
      </c>
      <c r="M101" s="21" t="s">
        <v>136</v>
      </c>
      <c r="O101" s="22" t="s">
        <v>933</v>
      </c>
      <c r="P101" s="21" t="s">
        <v>166</v>
      </c>
      <c r="Q101" s="21" t="s">
        <v>903</v>
      </c>
      <c r="R101" s="21" t="str">
        <f>Table2[[#This Row],[entity_domain]]</f>
        <v>Fans</v>
      </c>
      <c r="S101" s="21" t="str">
        <f>_xlfn.CONCAT( Table2[[#This Row],[device_suggested_area]], " ",Table2[[#This Row],[powercalc_group_3]])</f>
        <v>Ada Fans</v>
      </c>
      <c r="T101" s="27" t="s">
        <v>898</v>
      </c>
      <c r="V101" s="22"/>
      <c r="W101" s="22"/>
      <c r="X101" s="22"/>
      <c r="Y101" s="22"/>
      <c r="AE101" s="21" t="s">
        <v>247</v>
      </c>
      <c r="AG101" s="22"/>
      <c r="AH101" s="22"/>
      <c r="AS101" s="21"/>
      <c r="AT101" s="23"/>
      <c r="AV1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Y101" s="21" t="str">
        <f>IF(ISBLANK(Table2[[#This Row],[device_model]]), "", Table2[[#This Row],[device_suggested_area]])</f>
        <v>Ada</v>
      </c>
      <c r="AZ101" s="21" t="s">
        <v>548</v>
      </c>
      <c r="BA101" s="21" t="s">
        <v>390</v>
      </c>
      <c r="BB101" s="21" t="s">
        <v>133</v>
      </c>
      <c r="BC101" s="21" t="s">
        <v>389</v>
      </c>
      <c r="BD101" s="21" t="s">
        <v>130</v>
      </c>
      <c r="BG101" s="21" t="s">
        <v>460</v>
      </c>
      <c r="BH101" s="21" t="s">
        <v>391</v>
      </c>
      <c r="BI101" s="21" t="s">
        <v>463</v>
      </c>
      <c r="BJ1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"10.0.6.60"]]</v>
      </c>
    </row>
    <row r="102" spans="1:62" ht="16" hidden="1" customHeight="1">
      <c r="A102" s="21">
        <v>1501</v>
      </c>
      <c r="B102" s="21" t="s">
        <v>26</v>
      </c>
      <c r="C102" s="21" t="s">
        <v>133</v>
      </c>
      <c r="D102" s="21" t="s">
        <v>129</v>
      </c>
      <c r="E102" s="21" t="s">
        <v>470</v>
      </c>
      <c r="F102" s="25" t="str">
        <f>IF(ISBLANK(Table2[[#This Row],[unique_id]]), "", Table2[[#This Row],[unique_id]])</f>
        <v>edwin_fan</v>
      </c>
      <c r="G102" s="21" t="s">
        <v>127</v>
      </c>
      <c r="H102" s="21" t="s">
        <v>131</v>
      </c>
      <c r="I102" s="21" t="s">
        <v>132</v>
      </c>
      <c r="J102" s="21" t="s">
        <v>861</v>
      </c>
      <c r="M102" s="21" t="s">
        <v>136</v>
      </c>
      <c r="O102" s="22" t="s">
        <v>933</v>
      </c>
      <c r="P102" s="21" t="s">
        <v>166</v>
      </c>
      <c r="Q102" s="21" t="s">
        <v>903</v>
      </c>
      <c r="R102" s="21" t="str">
        <f>Table2[[#This Row],[entity_domain]]</f>
        <v>Fans</v>
      </c>
      <c r="S102" s="21" t="str">
        <f>_xlfn.CONCAT( Table2[[#This Row],[device_suggested_area]], " ",Table2[[#This Row],[powercalc_group_3]])</f>
        <v>Edwin Fans</v>
      </c>
      <c r="T102" s="27" t="s">
        <v>898</v>
      </c>
      <c r="V102" s="22"/>
      <c r="W102" s="22"/>
      <c r="X102" s="22"/>
      <c r="Y102" s="22"/>
      <c r="AE102" s="21" t="s">
        <v>247</v>
      </c>
      <c r="AG102" s="22"/>
      <c r="AH102" s="22"/>
      <c r="AS102" s="21"/>
      <c r="AT102" s="23"/>
      <c r="AV1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Y102" s="21" t="str">
        <f>IF(ISBLANK(Table2[[#This Row],[device_model]]), "", Table2[[#This Row],[device_suggested_area]])</f>
        <v>Edwin</v>
      </c>
      <c r="AZ102" s="21" t="s">
        <v>548</v>
      </c>
      <c r="BA102" s="21" t="s">
        <v>390</v>
      </c>
      <c r="BB102" s="21" t="s">
        <v>133</v>
      </c>
      <c r="BC102" s="21" t="s">
        <v>389</v>
      </c>
      <c r="BD102" s="21" t="s">
        <v>127</v>
      </c>
      <c r="BG102" s="21" t="s">
        <v>460</v>
      </c>
      <c r="BH102" s="21" t="s">
        <v>392</v>
      </c>
      <c r="BI102" s="21" t="s">
        <v>464</v>
      </c>
      <c r="BJ1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"10.0.6.61"]]</v>
      </c>
    </row>
    <row r="103" spans="1:62" ht="16" hidden="1" customHeight="1">
      <c r="A103" s="21">
        <v>1502</v>
      </c>
      <c r="B103" s="21" t="s">
        <v>26</v>
      </c>
      <c r="C103" s="21" t="s">
        <v>133</v>
      </c>
      <c r="D103" s="21" t="s">
        <v>129</v>
      </c>
      <c r="E103" s="21" t="s">
        <v>471</v>
      </c>
      <c r="F103" s="25" t="str">
        <f>IF(ISBLANK(Table2[[#This Row],[unique_id]]), "", Table2[[#This Row],[unique_id]])</f>
        <v>parents_fan</v>
      </c>
      <c r="G103" s="21" t="s">
        <v>194</v>
      </c>
      <c r="H103" s="21" t="s">
        <v>131</v>
      </c>
      <c r="I103" s="21" t="s">
        <v>132</v>
      </c>
      <c r="J103" s="21" t="s">
        <v>548</v>
      </c>
      <c r="M103" s="21" t="s">
        <v>136</v>
      </c>
      <c r="O103" s="22" t="s">
        <v>933</v>
      </c>
      <c r="P103" s="21" t="s">
        <v>166</v>
      </c>
      <c r="Q103" s="21" t="s">
        <v>903</v>
      </c>
      <c r="R103" s="21" t="str">
        <f>Table2[[#This Row],[entity_domain]]</f>
        <v>Fans</v>
      </c>
      <c r="S103" s="21" t="str">
        <f>_xlfn.CONCAT( Table2[[#This Row],[device_suggested_area]], " ",Table2[[#This Row],[powercalc_group_3]])</f>
        <v>Parents Fans</v>
      </c>
      <c r="T103" s="27" t="s">
        <v>898</v>
      </c>
      <c r="V103" s="22"/>
      <c r="W103" s="22"/>
      <c r="X103" s="22"/>
      <c r="Y103" s="22"/>
      <c r="AE103" s="21" t="s">
        <v>247</v>
      </c>
      <c r="AG103" s="22"/>
      <c r="AH103" s="22"/>
      <c r="AS103" s="21"/>
      <c r="AT103" s="23"/>
      <c r="AV1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Y103" s="21" t="str">
        <f>IF(ISBLANK(Table2[[#This Row],[device_model]]), "", Table2[[#This Row],[device_suggested_area]])</f>
        <v>Parents</v>
      </c>
      <c r="AZ103" s="21" t="s">
        <v>548</v>
      </c>
      <c r="BA103" s="21" t="s">
        <v>390</v>
      </c>
      <c r="BB103" s="21" t="s">
        <v>133</v>
      </c>
      <c r="BC103" s="21" t="s">
        <v>389</v>
      </c>
      <c r="BD103" s="21" t="s">
        <v>194</v>
      </c>
      <c r="BG103" s="21" t="s">
        <v>460</v>
      </c>
      <c r="BH103" s="21" t="s">
        <v>395</v>
      </c>
      <c r="BI103" s="21" t="s">
        <v>465</v>
      </c>
      <c r="BJ1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"10.0.6.62"]]</v>
      </c>
    </row>
    <row r="104" spans="1:62" s="32" customFormat="1" ht="16" hidden="1" customHeight="1">
      <c r="A104" s="21">
        <v>1503</v>
      </c>
      <c r="B104" s="32" t="s">
        <v>26</v>
      </c>
      <c r="C104" s="32" t="s">
        <v>956</v>
      </c>
      <c r="D104" s="32" t="s">
        <v>149</v>
      </c>
      <c r="E104" s="33" t="s">
        <v>1093</v>
      </c>
      <c r="F104" s="34" t="str">
        <f>IF(ISBLANK(Table2[[#This Row],[unique_id]]), "", Table2[[#This Row],[unique_id]])</f>
        <v>template_old_kitchen_fan_plug_proxy</v>
      </c>
      <c r="G104" s="32" t="s">
        <v>208</v>
      </c>
      <c r="H104" s="32" t="s">
        <v>131</v>
      </c>
      <c r="I104" s="32" t="s">
        <v>132</v>
      </c>
      <c r="O104" s="35" t="s">
        <v>933</v>
      </c>
      <c r="T104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104" s="35"/>
      <c r="W104" s="35"/>
      <c r="X104" s="35"/>
      <c r="Y104" s="35"/>
      <c r="Z104" s="35"/>
      <c r="AA104" s="35"/>
      <c r="AG104" s="35"/>
      <c r="AH104" s="35"/>
      <c r="AT104" s="36"/>
      <c r="AU104" s="32" t="s">
        <v>134</v>
      </c>
      <c r="AV1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4" s="21" t="str">
        <f>IF(ISBLANK(Table2[[#This Row],[device_model]]), "", Table2[[#This Row],[device_suggested_area]])</f>
        <v>Kitchen</v>
      </c>
      <c r="AZ104" s="32" t="s">
        <v>548</v>
      </c>
      <c r="BA104" s="32" t="s">
        <v>379</v>
      </c>
      <c r="BB104" s="32" t="s">
        <v>236</v>
      </c>
      <c r="BC104" s="32" t="s">
        <v>382</v>
      </c>
      <c r="BD104" s="32" t="s">
        <v>208</v>
      </c>
      <c r="BH104" s="34"/>
      <c r="BI104" s="34"/>
      <c r="BJ1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2" s="32" customFormat="1" ht="16" hidden="1" customHeight="1">
      <c r="A105" s="21">
        <v>1504</v>
      </c>
      <c r="B105" s="32" t="s">
        <v>26</v>
      </c>
      <c r="C105" s="32" t="s">
        <v>236</v>
      </c>
      <c r="D105" s="32" t="s">
        <v>134</v>
      </c>
      <c r="E105" s="32" t="s">
        <v>1090</v>
      </c>
      <c r="F105" s="34" t="str">
        <f>IF(ISBLANK(Table2[[#This Row],[unique_id]]), "", Table2[[#This Row],[unique_id]])</f>
        <v>old_kitchen_fan_plug</v>
      </c>
      <c r="G105" s="32" t="s">
        <v>208</v>
      </c>
      <c r="H105" s="32" t="s">
        <v>131</v>
      </c>
      <c r="I105" s="32" t="s">
        <v>132</v>
      </c>
      <c r="O105" s="35" t="s">
        <v>933</v>
      </c>
      <c r="T105" s="33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V105" s="35"/>
      <c r="W105" s="35"/>
      <c r="X105" s="35"/>
      <c r="Y105" s="35"/>
      <c r="Z105" s="35"/>
      <c r="AA105" s="35"/>
      <c r="AE105" s="32" t="s">
        <v>247</v>
      </c>
      <c r="AG105" s="35"/>
      <c r="AH105" s="35"/>
      <c r="AT105" s="36"/>
      <c r="AV1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5" s="21" t="str">
        <f>IF(ISBLANK(Table2[[#This Row],[device_model]]), "", Table2[[#This Row],[device_suggested_area]])</f>
        <v>Kitchen</v>
      </c>
      <c r="AZ105" s="32" t="s">
        <v>548</v>
      </c>
      <c r="BA105" s="32" t="s">
        <v>379</v>
      </c>
      <c r="BB105" s="32" t="s">
        <v>236</v>
      </c>
      <c r="BC105" s="32" t="s">
        <v>382</v>
      </c>
      <c r="BD105" s="32" t="s">
        <v>208</v>
      </c>
      <c r="BF105" s="32" t="s">
        <v>1160</v>
      </c>
      <c r="BG105" s="32" t="s">
        <v>460</v>
      </c>
      <c r="BH105" s="34" t="s">
        <v>383</v>
      </c>
      <c r="BI105" s="34" t="s">
        <v>459</v>
      </c>
      <c r="BJ1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"10.0.6.87"]]</v>
      </c>
    </row>
    <row r="106" spans="1:62" s="37" customFormat="1" ht="16" hidden="1" customHeight="1">
      <c r="A106" s="21">
        <v>1505</v>
      </c>
      <c r="B106" s="37" t="s">
        <v>26</v>
      </c>
      <c r="C106" s="37" t="s">
        <v>956</v>
      </c>
      <c r="D106" s="37" t="s">
        <v>149</v>
      </c>
      <c r="E106" s="38" t="s">
        <v>1086</v>
      </c>
      <c r="F106" s="39" t="str">
        <f>IF(ISBLANK(Table2[[#This Row],[unique_id]]), "", Table2[[#This Row],[unique_id]])</f>
        <v>template_kitchen_fan_plug_proxy</v>
      </c>
      <c r="G106" s="37" t="s">
        <v>208</v>
      </c>
      <c r="H106" s="37" t="s">
        <v>131</v>
      </c>
      <c r="I106" s="37" t="s">
        <v>132</v>
      </c>
      <c r="O106" s="40" t="s">
        <v>933</v>
      </c>
      <c r="P106" s="37" t="s">
        <v>166</v>
      </c>
      <c r="Q106" s="37" t="s">
        <v>903</v>
      </c>
      <c r="R106" s="37" t="str">
        <f>Table2[[#This Row],[entity_domain]]</f>
        <v>Fans</v>
      </c>
      <c r="S106" s="37" t="str">
        <f>_xlfn.CONCAT( Table2[[#This Row],[device_suggested_area]], " ",Table2[[#This Row],[powercalc_group_3]])</f>
        <v>Kitchen Fans</v>
      </c>
      <c r="T106" s="38" t="s">
        <v>1283</v>
      </c>
      <c r="V106" s="40"/>
      <c r="W106" s="40"/>
      <c r="X106" s="40"/>
      <c r="Y106" s="40"/>
      <c r="Z106" s="40"/>
      <c r="AA106" s="40"/>
      <c r="AG106" s="40"/>
      <c r="AH106" s="40"/>
      <c r="AT106" s="41"/>
      <c r="AU106" s="37" t="s">
        <v>129</v>
      </c>
      <c r="AV1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6" s="21" t="str">
        <f>IF(ISBLANK(Table2[[#This Row],[device_model]]), "", Table2[[#This Row],[device_suggested_area]])</f>
        <v>Kitchen</v>
      </c>
      <c r="AZ106" s="37" t="s">
        <v>548</v>
      </c>
      <c r="BA106" s="37" t="s">
        <v>1080</v>
      </c>
      <c r="BB106" s="37" t="s">
        <v>1330</v>
      </c>
      <c r="BC106" s="37" t="s">
        <v>1049</v>
      </c>
      <c r="BD106" s="37" t="s">
        <v>208</v>
      </c>
      <c r="BJ1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2" s="37" customFormat="1" ht="16" hidden="1" customHeight="1">
      <c r="A107" s="21">
        <v>1506</v>
      </c>
      <c r="B107" s="37" t="s">
        <v>26</v>
      </c>
      <c r="C107" s="37" t="s">
        <v>833</v>
      </c>
      <c r="D107" s="37" t="s">
        <v>129</v>
      </c>
      <c r="E107" s="37" t="s">
        <v>983</v>
      </c>
      <c r="F107" s="39" t="str">
        <f>IF(ISBLANK(Table2[[#This Row],[unique_id]]), "", Table2[[#This Row],[unique_id]])</f>
        <v>kitchen_fan_plug</v>
      </c>
      <c r="G107" s="37" t="s">
        <v>208</v>
      </c>
      <c r="H107" s="37" t="s">
        <v>131</v>
      </c>
      <c r="I107" s="37" t="s">
        <v>132</v>
      </c>
      <c r="J107" s="37" t="s">
        <v>548</v>
      </c>
      <c r="M107" s="37" t="s">
        <v>136</v>
      </c>
      <c r="O107" s="40" t="s">
        <v>933</v>
      </c>
      <c r="P107" s="37" t="s">
        <v>166</v>
      </c>
      <c r="Q107" s="37" t="s">
        <v>903</v>
      </c>
      <c r="R107" s="37" t="str">
        <f>Table2[[#This Row],[entity_domain]]</f>
        <v>Fans</v>
      </c>
      <c r="S107" s="37" t="str">
        <f>_xlfn.CONCAT( Table2[[#This Row],[device_suggested_area]], " ",Table2[[#This Row],[powercalc_group_3]])</f>
        <v>Kitchen Fans</v>
      </c>
      <c r="T107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V107" s="40"/>
      <c r="W107" s="40"/>
      <c r="X107" s="40"/>
      <c r="Y107" s="40"/>
      <c r="Z107" s="40"/>
      <c r="AA107" s="56" t="s">
        <v>1327</v>
      </c>
      <c r="AE107" s="37" t="s">
        <v>247</v>
      </c>
      <c r="AF107" s="37">
        <v>10</v>
      </c>
      <c r="AG107" s="40" t="s">
        <v>34</v>
      </c>
      <c r="AH107" s="40" t="s">
        <v>1061</v>
      </c>
      <c r="AJ107" s="37" t="str">
        <f>_xlfn.CONCAT("homeassistant/entity/", Table2[[#This Row],[entity_namespace]], "/tasmota/",Table2[[#This Row],[unique_id]], "/config")</f>
        <v>homeassistant/entity/fan/tasmota/kitchen_fan_plug/config</v>
      </c>
      <c r="AK107" s="37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07" s="37" t="str">
        <f>_xlfn.CONCAT("tasmota/device/",Table2[[#This Row],[unique_id]], "/cmnd/POWER")</f>
        <v>tasmota/device/kitchen_fan_plug/cmnd/POWER</v>
      </c>
      <c r="AM107" s="37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07" s="37" t="s">
        <v>1081</v>
      </c>
      <c r="AO107" s="37" t="s">
        <v>1082</v>
      </c>
      <c r="AP107" s="37" t="s">
        <v>1070</v>
      </c>
      <c r="AQ107" s="37" t="s">
        <v>1071</v>
      </c>
      <c r="AR107" s="37" t="s">
        <v>1152</v>
      </c>
      <c r="AS107" s="37">
        <v>1</v>
      </c>
      <c r="AT107" s="42" t="str">
        <f>HYPERLINK(_xlfn.CONCAT("http://", Table2[[#This Row],[connection_ip]], "/?"))</f>
        <v>http://10.0.6.104/?</v>
      </c>
      <c r="AV1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7" s="21" t="str">
        <f>IF(ISBLANK(Table2[[#This Row],[device_model]]), "", Table2[[#This Row],[device_suggested_area]])</f>
        <v>Kitchen</v>
      </c>
      <c r="AZ107" s="37" t="s">
        <v>548</v>
      </c>
      <c r="BA107" s="37" t="s">
        <v>1080</v>
      </c>
      <c r="BB107" s="37" t="s">
        <v>1330</v>
      </c>
      <c r="BC107" s="37" t="s">
        <v>1049</v>
      </c>
      <c r="BD107" s="37" t="s">
        <v>208</v>
      </c>
      <c r="BG107" s="37" t="s">
        <v>460</v>
      </c>
      <c r="BH107" s="37" t="s">
        <v>1091</v>
      </c>
      <c r="BI107" s="37" t="s">
        <v>1092</v>
      </c>
      <c r="BJ1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"10.0.6.104"]]</v>
      </c>
    </row>
    <row r="108" spans="1:62" s="37" customFormat="1" ht="16" hidden="1" customHeight="1">
      <c r="A108" s="63">
        <v>1507</v>
      </c>
      <c r="B108" s="37" t="s">
        <v>26</v>
      </c>
      <c r="C108" s="37" t="s">
        <v>833</v>
      </c>
      <c r="D108" s="37" t="s">
        <v>27</v>
      </c>
      <c r="E108" s="37" t="s">
        <v>1094</v>
      </c>
      <c r="F108" s="39" t="str">
        <f>IF(ISBLANK(Table2[[#This Row],[unique_id]]), "", Table2[[#This Row],[unique_id]])</f>
        <v>kitchen_fan_plug_energy_power</v>
      </c>
      <c r="G108" s="37" t="s">
        <v>208</v>
      </c>
      <c r="H108" s="37" t="s">
        <v>131</v>
      </c>
      <c r="I108" s="37" t="s">
        <v>132</v>
      </c>
      <c r="O108" s="40"/>
      <c r="T108" s="38"/>
      <c r="V108" s="40"/>
      <c r="W108" s="40"/>
      <c r="X108" s="40"/>
      <c r="Y108" s="40"/>
      <c r="Z108" s="40"/>
      <c r="AA108" s="40"/>
      <c r="AB108" s="37" t="s">
        <v>31</v>
      </c>
      <c r="AC108" s="37" t="s">
        <v>346</v>
      </c>
      <c r="AD108" s="37" t="s">
        <v>1062</v>
      </c>
      <c r="AF108" s="37">
        <v>10</v>
      </c>
      <c r="AG108" s="40" t="s">
        <v>34</v>
      </c>
      <c r="AH108" s="40" t="s">
        <v>1061</v>
      </c>
      <c r="AJ108" s="37" t="str">
        <f>_xlfn.CONCAT("homeassistant/entity/", Table2[[#This Row],[entity_namespace]], "/tasmota/",Table2[[#This Row],[unique_id]], "/config")</f>
        <v>homeassistant/entity/sensor/tasmota/kitchen_fan_plug_energy_power/config</v>
      </c>
      <c r="AK108" s="37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08" s="37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08" s="37" t="s">
        <v>1081</v>
      </c>
      <c r="AO108" s="37" t="s">
        <v>1082</v>
      </c>
      <c r="AP108" s="37" t="s">
        <v>1070</v>
      </c>
      <c r="AQ108" s="37" t="s">
        <v>1071</v>
      </c>
      <c r="AR108" s="37" t="s">
        <v>1324</v>
      </c>
      <c r="AS108" s="37">
        <v>1</v>
      </c>
      <c r="AT108" s="42"/>
      <c r="AV1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8" s="21" t="str">
        <f>IF(ISBLANK(Table2[[#This Row],[device_model]]), "", Table2[[#This Row],[device_suggested_area]])</f>
        <v>Kitchen</v>
      </c>
      <c r="AZ108" s="37" t="s">
        <v>548</v>
      </c>
      <c r="BA108" s="37" t="s">
        <v>1080</v>
      </c>
      <c r="BB108" s="37" t="s">
        <v>1330</v>
      </c>
      <c r="BC108" s="37" t="s">
        <v>1049</v>
      </c>
      <c r="BD108" s="37" t="s">
        <v>208</v>
      </c>
      <c r="BJ1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2" s="37" customFormat="1" ht="16" hidden="1" customHeight="1">
      <c r="A109" s="21">
        <v>1508</v>
      </c>
      <c r="B109" s="37" t="s">
        <v>26</v>
      </c>
      <c r="C109" s="37" t="s">
        <v>833</v>
      </c>
      <c r="D109" s="37" t="s">
        <v>27</v>
      </c>
      <c r="E109" s="37" t="s">
        <v>1095</v>
      </c>
      <c r="F109" s="39" t="str">
        <f>IF(ISBLANK(Table2[[#This Row],[unique_id]]), "", Table2[[#This Row],[unique_id]])</f>
        <v>kitchen_fan_plug_energy_total</v>
      </c>
      <c r="G109" s="37" t="s">
        <v>208</v>
      </c>
      <c r="H109" s="37" t="s">
        <v>131</v>
      </c>
      <c r="I109" s="37" t="s">
        <v>132</v>
      </c>
      <c r="O109" s="40"/>
      <c r="T109" s="38"/>
      <c r="V109" s="40"/>
      <c r="W109" s="40"/>
      <c r="X109" s="40"/>
      <c r="Y109" s="40"/>
      <c r="Z109" s="40"/>
      <c r="AA109" s="40"/>
      <c r="AB109" s="37" t="s">
        <v>76</v>
      </c>
      <c r="AC109" s="37" t="s">
        <v>347</v>
      </c>
      <c r="AD109" s="37" t="s">
        <v>1063</v>
      </c>
      <c r="AF109" s="37">
        <v>10</v>
      </c>
      <c r="AG109" s="40" t="s">
        <v>34</v>
      </c>
      <c r="AH109" s="40" t="s">
        <v>1061</v>
      </c>
      <c r="AJ109" s="37" t="str">
        <f>_xlfn.CONCAT("homeassistant/entity/", Table2[[#This Row],[entity_namespace]], "/tasmota/",Table2[[#This Row],[unique_id]], "/config")</f>
        <v>homeassistant/entity/sensor/tasmota/kitchen_fan_plug_energy_total/config</v>
      </c>
      <c r="AK109" s="37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09" s="37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09" s="37" t="s">
        <v>1081</v>
      </c>
      <c r="AO109" s="37" t="s">
        <v>1082</v>
      </c>
      <c r="AP109" s="37" t="s">
        <v>1070</v>
      </c>
      <c r="AQ109" s="37" t="s">
        <v>1071</v>
      </c>
      <c r="AR109" s="37" t="s">
        <v>1325</v>
      </c>
      <c r="AS109" s="37">
        <v>1</v>
      </c>
      <c r="AT109" s="42"/>
      <c r="AV1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9" s="21" t="str">
        <f>IF(ISBLANK(Table2[[#This Row],[device_model]]), "", Table2[[#This Row],[device_suggested_area]])</f>
        <v>Kitchen</v>
      </c>
      <c r="AZ109" s="37" t="s">
        <v>548</v>
      </c>
      <c r="BA109" s="37" t="s">
        <v>1080</v>
      </c>
      <c r="BB109" s="37" t="s">
        <v>1330</v>
      </c>
      <c r="BC109" s="37" t="s">
        <v>1049</v>
      </c>
      <c r="BD109" s="37" t="s">
        <v>208</v>
      </c>
      <c r="BJ1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0" spans="1:62" ht="16" hidden="1" customHeight="1">
      <c r="A110" s="21">
        <v>1509</v>
      </c>
      <c r="B110" s="21" t="s">
        <v>26</v>
      </c>
      <c r="C110" s="21" t="s">
        <v>133</v>
      </c>
      <c r="D110" s="21" t="s">
        <v>129</v>
      </c>
      <c r="E110" s="21" t="s">
        <v>472</v>
      </c>
      <c r="F110" s="25" t="str">
        <f>IF(ISBLANK(Table2[[#This Row],[unique_id]]), "", Table2[[#This Row],[unique_id]])</f>
        <v>lounge_fan</v>
      </c>
      <c r="G110" s="21" t="s">
        <v>196</v>
      </c>
      <c r="H110" s="21" t="s">
        <v>131</v>
      </c>
      <c r="I110" s="21" t="s">
        <v>132</v>
      </c>
      <c r="J110" s="21" t="s">
        <v>548</v>
      </c>
      <c r="M110" s="21" t="s">
        <v>136</v>
      </c>
      <c r="O110" s="22" t="s">
        <v>933</v>
      </c>
      <c r="P110" s="21" t="s">
        <v>166</v>
      </c>
      <c r="Q110" s="21" t="s">
        <v>903</v>
      </c>
      <c r="R110" s="21" t="str">
        <f>Table2[[#This Row],[entity_domain]]</f>
        <v>Fans</v>
      </c>
      <c r="S110" s="21" t="str">
        <f>_xlfn.CONCAT( Table2[[#This Row],[device_suggested_area]], " ",Table2[[#This Row],[powercalc_group_3]])</f>
        <v>Lounge Fans</v>
      </c>
      <c r="T110" s="27" t="s">
        <v>898</v>
      </c>
      <c r="V110" s="22"/>
      <c r="W110" s="22"/>
      <c r="X110" s="22"/>
      <c r="Y110" s="22"/>
      <c r="AE110" s="21" t="s">
        <v>247</v>
      </c>
      <c r="AG110" s="22"/>
      <c r="AH110" s="22"/>
      <c r="AS110" s="21"/>
      <c r="AT110" s="23"/>
      <c r="AV1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Y110" s="21" t="str">
        <f>IF(ISBLANK(Table2[[#This Row],[device_model]]), "", Table2[[#This Row],[device_suggested_area]])</f>
        <v>Lounge</v>
      </c>
      <c r="AZ110" s="21" t="s">
        <v>548</v>
      </c>
      <c r="BA110" s="21" t="s">
        <v>390</v>
      </c>
      <c r="BB110" s="21" t="s">
        <v>133</v>
      </c>
      <c r="BC110" s="21" t="s">
        <v>389</v>
      </c>
      <c r="BD110" s="21" t="s">
        <v>196</v>
      </c>
      <c r="BG110" s="21" t="s">
        <v>460</v>
      </c>
      <c r="BH110" s="21" t="s">
        <v>396</v>
      </c>
      <c r="BI110" s="21" t="s">
        <v>466</v>
      </c>
      <c r="BJ1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"10.0.6.63"]]</v>
      </c>
    </row>
    <row r="111" spans="1:62" ht="16" hidden="1" customHeight="1">
      <c r="A111" s="21">
        <v>1510</v>
      </c>
      <c r="B111" s="21" t="s">
        <v>26</v>
      </c>
      <c r="C111" s="21" t="s">
        <v>133</v>
      </c>
      <c r="D111" s="21" t="s">
        <v>129</v>
      </c>
      <c r="E111" s="21" t="s">
        <v>473</v>
      </c>
      <c r="F111" s="25" t="str">
        <f>IF(ISBLANK(Table2[[#This Row],[unique_id]]), "", Table2[[#This Row],[unique_id]])</f>
        <v>deck_fan</v>
      </c>
      <c r="G111" s="21" t="s">
        <v>377</v>
      </c>
      <c r="H111" s="21" t="s">
        <v>131</v>
      </c>
      <c r="I111" s="21" t="s">
        <v>132</v>
      </c>
      <c r="J111" s="21" t="s">
        <v>862</v>
      </c>
      <c r="M111" s="21" t="s">
        <v>136</v>
      </c>
      <c r="T111" s="27"/>
      <c r="V111" s="22"/>
      <c r="W111" s="22"/>
      <c r="X111" s="22"/>
      <c r="Y111" s="22"/>
      <c r="AE111" s="21" t="s">
        <v>247</v>
      </c>
      <c r="AG111" s="22"/>
      <c r="AH111" s="22"/>
      <c r="AS111" s="21"/>
      <c r="AT111" s="23"/>
      <c r="AU111" s="22"/>
      <c r="AV1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1" s="21" t="str">
        <f>IF(ISBLANK(Table2[[#This Row],[device_model]]), "", Table2[[#This Row],[device_suggested_area]])</f>
        <v/>
      </c>
      <c r="BC111" s="22"/>
      <c r="BD111" s="21" t="s">
        <v>377</v>
      </c>
      <c r="BH111" s="21"/>
      <c r="BI111" s="21"/>
      <c r="BJ1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2" spans="1:62" ht="16" hidden="1" customHeight="1">
      <c r="A112" s="21">
        <v>1511</v>
      </c>
      <c r="B112" s="21" t="s">
        <v>26</v>
      </c>
      <c r="C112" s="21" t="s">
        <v>133</v>
      </c>
      <c r="D112" s="21" t="s">
        <v>129</v>
      </c>
      <c r="E112" s="21" t="s">
        <v>474</v>
      </c>
      <c r="F112" s="25" t="str">
        <f>IF(ISBLANK(Table2[[#This Row],[unique_id]]), "", Table2[[#This Row],[unique_id]])</f>
        <v>deck_east_fan</v>
      </c>
      <c r="G112" s="21" t="s">
        <v>218</v>
      </c>
      <c r="H112" s="21" t="s">
        <v>131</v>
      </c>
      <c r="I112" s="21" t="s">
        <v>132</v>
      </c>
      <c r="O112" s="22" t="s">
        <v>933</v>
      </c>
      <c r="P112" s="21" t="s">
        <v>166</v>
      </c>
      <c r="Q112" s="21" t="s">
        <v>903</v>
      </c>
      <c r="R112" s="21" t="str">
        <f>Table2[[#This Row],[entity_domain]]</f>
        <v>Fans</v>
      </c>
      <c r="S112" s="21" t="str">
        <f>_xlfn.CONCAT( Table2[[#This Row],[device_suggested_area]], " ",Table2[[#This Row],[powercalc_group_3]])</f>
        <v>Deck Fans</v>
      </c>
      <c r="T112" s="27" t="s">
        <v>898</v>
      </c>
      <c r="V112" s="22"/>
      <c r="W112" s="22"/>
      <c r="X112" s="22"/>
      <c r="Y112" s="22"/>
      <c r="AE112" s="21" t="s">
        <v>247</v>
      </c>
      <c r="AG112" s="22"/>
      <c r="AH112" s="22"/>
      <c r="AS112" s="21"/>
      <c r="AT112" s="23"/>
      <c r="AV1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Y112" s="21" t="str">
        <f>IF(ISBLANK(Table2[[#This Row],[device_model]]), "", Table2[[#This Row],[device_suggested_area]])</f>
        <v>Deck</v>
      </c>
      <c r="AZ112" s="21" t="s">
        <v>1205</v>
      </c>
      <c r="BA112" s="21" t="s">
        <v>390</v>
      </c>
      <c r="BB112" s="21" t="s">
        <v>133</v>
      </c>
      <c r="BC112" s="21" t="s">
        <v>389</v>
      </c>
      <c r="BD112" s="21" t="s">
        <v>377</v>
      </c>
      <c r="BG112" s="21" t="s">
        <v>460</v>
      </c>
      <c r="BH112" s="21" t="s">
        <v>393</v>
      </c>
      <c r="BI112" s="21" t="s">
        <v>467</v>
      </c>
      <c r="BJ1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"10.0.6.64"]]</v>
      </c>
    </row>
    <row r="113" spans="1:62" ht="16" hidden="1" customHeight="1">
      <c r="A113" s="21">
        <v>1512</v>
      </c>
      <c r="B113" s="21" t="s">
        <v>26</v>
      </c>
      <c r="C113" s="21" t="s">
        <v>133</v>
      </c>
      <c r="D113" s="21" t="s">
        <v>129</v>
      </c>
      <c r="E113" s="21" t="s">
        <v>475</v>
      </c>
      <c r="F113" s="25" t="str">
        <f>IF(ISBLANK(Table2[[#This Row],[unique_id]]), "", Table2[[#This Row],[unique_id]])</f>
        <v>deck_west_fan</v>
      </c>
      <c r="G113" s="21" t="s">
        <v>217</v>
      </c>
      <c r="H113" s="21" t="s">
        <v>131</v>
      </c>
      <c r="I113" s="21" t="s">
        <v>132</v>
      </c>
      <c r="O113" s="22" t="s">
        <v>933</v>
      </c>
      <c r="P113" s="21" t="s">
        <v>166</v>
      </c>
      <c r="Q113" s="21" t="s">
        <v>903</v>
      </c>
      <c r="R113" s="21" t="str">
        <f>Table2[[#This Row],[entity_domain]]</f>
        <v>Fans</v>
      </c>
      <c r="S113" s="21" t="str">
        <f>_xlfn.CONCAT( Table2[[#This Row],[device_suggested_area]], " ",Table2[[#This Row],[powercalc_group_3]])</f>
        <v>Deck Fans</v>
      </c>
      <c r="T113" s="27" t="s">
        <v>898</v>
      </c>
      <c r="V113" s="22"/>
      <c r="W113" s="22"/>
      <c r="X113" s="22"/>
      <c r="Y113" s="22"/>
      <c r="AE113" s="21" t="s">
        <v>247</v>
      </c>
      <c r="AG113" s="22"/>
      <c r="AH113" s="22"/>
      <c r="AS113" s="21"/>
      <c r="AT113" s="23"/>
      <c r="AV1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Y113" s="21" t="str">
        <f>IF(ISBLANK(Table2[[#This Row],[device_model]]), "", Table2[[#This Row],[device_suggested_area]])</f>
        <v>Deck</v>
      </c>
      <c r="AZ113" s="21" t="s">
        <v>1206</v>
      </c>
      <c r="BA113" s="21" t="s">
        <v>390</v>
      </c>
      <c r="BB113" s="21" t="s">
        <v>133</v>
      </c>
      <c r="BC113" s="21" t="s">
        <v>389</v>
      </c>
      <c r="BD113" s="21" t="s">
        <v>377</v>
      </c>
      <c r="BG113" s="21" t="s">
        <v>460</v>
      </c>
      <c r="BH113" s="21" t="s">
        <v>394</v>
      </c>
      <c r="BI113" s="24" t="s">
        <v>468</v>
      </c>
      <c r="BJ1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"10.0.6.65"]]</v>
      </c>
    </row>
    <row r="114" spans="1:62" ht="16" hidden="1" customHeight="1">
      <c r="A114" s="21">
        <v>1513</v>
      </c>
      <c r="B114" s="21" t="s">
        <v>26</v>
      </c>
      <c r="C114" s="21" t="s">
        <v>515</v>
      </c>
      <c r="D114" s="21" t="s">
        <v>352</v>
      </c>
      <c r="E114" s="21" t="s">
        <v>351</v>
      </c>
      <c r="F114" s="25" t="str">
        <f>IF(ISBLANK(Table2[[#This Row],[unique_id]]), "", Table2[[#This Row],[unique_id]])</f>
        <v>column_break</v>
      </c>
      <c r="G114" s="21" t="s">
        <v>348</v>
      </c>
      <c r="H114" s="21" t="s">
        <v>131</v>
      </c>
      <c r="I114" s="21" t="s">
        <v>132</v>
      </c>
      <c r="M114" s="21" t="s">
        <v>349</v>
      </c>
      <c r="N114" s="21" t="s">
        <v>350</v>
      </c>
      <c r="T114" s="27"/>
      <c r="V114" s="22"/>
      <c r="W114" s="22"/>
      <c r="X114" s="22"/>
      <c r="Y114" s="22"/>
      <c r="AG114" s="22"/>
      <c r="AH114" s="22"/>
      <c r="AS114" s="21"/>
      <c r="AT114" s="23"/>
      <c r="AU114" s="22"/>
      <c r="AV1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4" s="21" t="str">
        <f>IF(ISBLANK(Table2[[#This Row],[device_model]]), "", Table2[[#This Row],[device_suggested_area]])</f>
        <v/>
      </c>
      <c r="BC114" s="22"/>
      <c r="BH114" s="21"/>
      <c r="BI114" s="24"/>
      <c r="BJ1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5" spans="1:62" ht="16" hidden="1" customHeight="1">
      <c r="A115" s="21">
        <v>1600</v>
      </c>
      <c r="B115" s="21" t="s">
        <v>26</v>
      </c>
      <c r="C115" s="21" t="s">
        <v>133</v>
      </c>
      <c r="D115" s="21" t="s">
        <v>137</v>
      </c>
      <c r="E115" s="21" t="s">
        <v>469</v>
      </c>
      <c r="F115" s="25" t="str">
        <f>IF(ISBLANK(Table2[[#This Row],[unique_id]]), "", Table2[[#This Row],[unique_id]])</f>
        <v>ada_fan</v>
      </c>
      <c r="G115" s="21" t="s">
        <v>140</v>
      </c>
      <c r="H115" s="21" t="s">
        <v>139</v>
      </c>
      <c r="I115" s="21" t="s">
        <v>132</v>
      </c>
      <c r="J115" s="21" t="s">
        <v>863</v>
      </c>
      <c r="M115" s="21" t="s">
        <v>136</v>
      </c>
      <c r="O115" s="22" t="s">
        <v>933</v>
      </c>
      <c r="P115" s="21" t="s">
        <v>166</v>
      </c>
      <c r="Q115" s="21" t="s">
        <v>903</v>
      </c>
      <c r="R115" s="21" t="str">
        <f>Table2[[#This Row],[entity_domain]]</f>
        <v>Lights</v>
      </c>
      <c r="S115" s="21" t="str">
        <f>_xlfn.CONCAT( Table2[[#This Row],[device_suggested_area]], " ",Table2[[#This Row],[powercalc_group_3]])</f>
        <v>Ada Lights</v>
      </c>
      <c r="T115" s="27" t="s">
        <v>916</v>
      </c>
      <c r="V115" s="22"/>
      <c r="W115" s="22"/>
      <c r="X115" s="22"/>
      <c r="Y115" s="22"/>
      <c r="AE115" s="21" t="s">
        <v>296</v>
      </c>
      <c r="AG115" s="22"/>
      <c r="AH115" s="22"/>
      <c r="AS115" s="21"/>
      <c r="AT115" s="23"/>
      <c r="AU115" s="22"/>
      <c r="AV1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5" s="21" t="str">
        <f>IF(ISBLANK(Table2[[#This Row],[device_model]]), "", Table2[[#This Row],[device_suggested_area]])</f>
        <v/>
      </c>
      <c r="BC115" s="22"/>
      <c r="BD115" s="21" t="s">
        <v>130</v>
      </c>
      <c r="BH115" s="21"/>
      <c r="BI115" s="21"/>
      <c r="BJ1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2" ht="16" hidden="1" customHeight="1">
      <c r="A116" s="21">
        <v>1601</v>
      </c>
      <c r="B116" s="21" t="s">
        <v>26</v>
      </c>
      <c r="C116" s="21" t="s">
        <v>397</v>
      </c>
      <c r="D116" s="21" t="s">
        <v>137</v>
      </c>
      <c r="E116" s="21" t="s">
        <v>315</v>
      </c>
      <c r="F116" s="25" t="str">
        <f>IF(ISBLANK(Table2[[#This Row],[unique_id]]), "", Table2[[#This Row],[unique_id]])</f>
        <v>ada_lamp</v>
      </c>
      <c r="G116" s="21" t="s">
        <v>197</v>
      </c>
      <c r="H116" s="21" t="s">
        <v>139</v>
      </c>
      <c r="I116" s="21" t="s">
        <v>132</v>
      </c>
      <c r="J116" s="21" t="s">
        <v>599</v>
      </c>
      <c r="K116" s="21" t="s">
        <v>1047</v>
      </c>
      <c r="M116" s="21" t="s">
        <v>136</v>
      </c>
      <c r="T116" s="27"/>
      <c r="V116" s="22"/>
      <c r="W116" s="22" t="s">
        <v>566</v>
      </c>
      <c r="X116" s="29">
        <v>100</v>
      </c>
      <c r="Y116" s="30" t="s">
        <v>901</v>
      </c>
      <c r="Z116" s="30" t="s">
        <v>1154</v>
      </c>
      <c r="AA116" s="30"/>
      <c r="AE116" s="21" t="s">
        <v>296</v>
      </c>
      <c r="AG116" s="22"/>
      <c r="AH116" s="22"/>
      <c r="AS116" s="21"/>
      <c r="AT11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16" s="21" t="str">
        <f>Table2[[#This Row],[device_suggested_area]]</f>
        <v>Ada</v>
      </c>
      <c r="AY116" s="21" t="str">
        <f>IF(ISBLANK(Table2[[#This Row],[device_model]]), "", Table2[[#This Row],[device_suggested_area]])</f>
        <v>Ada</v>
      </c>
      <c r="AZ116" s="21" t="s">
        <v>599</v>
      </c>
      <c r="BA116" s="21" t="s">
        <v>645</v>
      </c>
      <c r="BB116" s="21" t="s">
        <v>397</v>
      </c>
      <c r="BC116" s="21" t="s">
        <v>642</v>
      </c>
      <c r="BD116" s="21" t="s">
        <v>130</v>
      </c>
      <c r="BE116" s="21" t="s">
        <v>824</v>
      </c>
      <c r="BH116" s="21"/>
      <c r="BI116" s="21"/>
      <c r="BJ1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7" spans="1:62" ht="16" hidden="1" customHeight="1">
      <c r="A117" s="21">
        <v>1602</v>
      </c>
      <c r="B117" s="21" t="s">
        <v>26</v>
      </c>
      <c r="C117" s="21" t="s">
        <v>397</v>
      </c>
      <c r="D117" s="21" t="s">
        <v>137</v>
      </c>
      <c r="E117" s="21" t="s">
        <v>1096</v>
      </c>
      <c r="F117" s="25" t="str">
        <f>IF(ISBLANK(Table2[[#This Row],[unique_id]]), "", Table2[[#This Row],[unique_id]])</f>
        <v>ada_lamp_bulb_1</v>
      </c>
      <c r="H117" s="21" t="s">
        <v>139</v>
      </c>
      <c r="O117" s="22" t="s">
        <v>933</v>
      </c>
      <c r="P117" s="21" t="s">
        <v>166</v>
      </c>
      <c r="Q117" s="21" t="s">
        <v>903</v>
      </c>
      <c r="R117" s="21" t="str">
        <f>Table2[[#This Row],[entity_domain]]</f>
        <v>Lights</v>
      </c>
      <c r="S117" s="21" t="str">
        <f>_xlfn.CONCAT( Table2[[#This Row],[device_suggested_area]], " ",Table2[[#This Row],[powercalc_group_3]])</f>
        <v>Ada Lights</v>
      </c>
      <c r="T117" s="27"/>
      <c r="V117" s="22"/>
      <c r="W117" s="22" t="s">
        <v>565</v>
      </c>
      <c r="X117" s="29">
        <v>100</v>
      </c>
      <c r="Y117" s="30" t="s">
        <v>899</v>
      </c>
      <c r="Z117" s="30" t="s">
        <v>1154</v>
      </c>
      <c r="AA117" s="30"/>
      <c r="AG117" s="22"/>
      <c r="AH117" s="22"/>
      <c r="AS117" s="21"/>
      <c r="AT11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17" s="21" t="str">
        <f>Table2[[#This Row],[device_suggested_area]]</f>
        <v>Ada</v>
      </c>
      <c r="AY117" s="21" t="str">
        <f>IF(ISBLANK(Table2[[#This Row],[device_model]]), "", Table2[[#This Row],[device_suggested_area]])</f>
        <v>Ada</v>
      </c>
      <c r="AZ117" s="21" t="s">
        <v>1182</v>
      </c>
      <c r="BA117" s="21" t="s">
        <v>645</v>
      </c>
      <c r="BB117" s="21" t="s">
        <v>397</v>
      </c>
      <c r="BC117" s="21" t="s">
        <v>642</v>
      </c>
      <c r="BD117" s="21" t="s">
        <v>130</v>
      </c>
      <c r="BE117" s="21" t="s">
        <v>824</v>
      </c>
      <c r="BH117" s="21" t="s">
        <v>572</v>
      </c>
      <c r="BI117" s="21"/>
      <c r="BJ1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18" spans="1:62" ht="16" hidden="1" customHeight="1">
      <c r="A118" s="21">
        <v>1603</v>
      </c>
      <c r="B118" s="21" t="s">
        <v>26</v>
      </c>
      <c r="C118" s="21" t="s">
        <v>397</v>
      </c>
      <c r="D118" s="21" t="s">
        <v>137</v>
      </c>
      <c r="E118" s="21" t="s">
        <v>316</v>
      </c>
      <c r="F118" s="25" t="str">
        <f>IF(ISBLANK(Table2[[#This Row],[unique_id]]), "", Table2[[#This Row],[unique_id]])</f>
        <v>edwin_lamp</v>
      </c>
      <c r="G118" s="21" t="s">
        <v>207</v>
      </c>
      <c r="H118" s="21" t="s">
        <v>139</v>
      </c>
      <c r="I118" s="21" t="s">
        <v>132</v>
      </c>
      <c r="J118" s="21" t="s">
        <v>599</v>
      </c>
      <c r="K118" s="21" t="s">
        <v>1047</v>
      </c>
      <c r="M118" s="21" t="s">
        <v>136</v>
      </c>
      <c r="T118" s="27"/>
      <c r="V118" s="22"/>
      <c r="W118" s="22" t="s">
        <v>566</v>
      </c>
      <c r="X118" s="29">
        <v>101</v>
      </c>
      <c r="Y118" s="30" t="s">
        <v>901</v>
      </c>
      <c r="Z118" s="30" t="s">
        <v>1154</v>
      </c>
      <c r="AA118" s="30"/>
      <c r="AE118" s="21" t="s">
        <v>296</v>
      </c>
      <c r="AG118" s="22"/>
      <c r="AH118" s="22"/>
      <c r="AS118" s="21"/>
      <c r="AT11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18" s="21" t="str">
        <f>Table2[[#This Row],[device_suggested_area]]</f>
        <v>Edwin</v>
      </c>
      <c r="AY118" s="21" t="str">
        <f>IF(ISBLANK(Table2[[#This Row],[device_model]]), "", Table2[[#This Row],[device_suggested_area]])</f>
        <v>Edwin</v>
      </c>
      <c r="AZ118" s="21" t="s">
        <v>599</v>
      </c>
      <c r="BA118" s="21" t="s">
        <v>645</v>
      </c>
      <c r="BB118" s="21" t="s">
        <v>397</v>
      </c>
      <c r="BC118" s="21" t="s">
        <v>642</v>
      </c>
      <c r="BD118" s="21" t="s">
        <v>127</v>
      </c>
      <c r="BE118" s="21" t="s">
        <v>824</v>
      </c>
      <c r="BH118" s="21"/>
      <c r="BI118" s="21"/>
      <c r="BJ1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2" ht="16" hidden="1" customHeight="1">
      <c r="A119" s="21">
        <v>1604</v>
      </c>
      <c r="B119" s="21" t="s">
        <v>26</v>
      </c>
      <c r="C119" s="21" t="s">
        <v>397</v>
      </c>
      <c r="D119" s="21" t="s">
        <v>137</v>
      </c>
      <c r="E119" s="21" t="s">
        <v>1097</v>
      </c>
      <c r="F119" s="25" t="str">
        <f>IF(ISBLANK(Table2[[#This Row],[unique_id]]), "", Table2[[#This Row],[unique_id]])</f>
        <v>edwin_lamp_bulb_1</v>
      </c>
      <c r="H119" s="21" t="s">
        <v>139</v>
      </c>
      <c r="O119" s="22" t="s">
        <v>933</v>
      </c>
      <c r="P119" s="21" t="s">
        <v>166</v>
      </c>
      <c r="Q119" s="21" t="s">
        <v>903</v>
      </c>
      <c r="R119" s="21" t="str">
        <f>Table2[[#This Row],[entity_domain]]</f>
        <v>Lights</v>
      </c>
      <c r="S119" s="21" t="str">
        <f>_xlfn.CONCAT( Table2[[#This Row],[device_suggested_area]], " ",Table2[[#This Row],[powercalc_group_3]])</f>
        <v>Edwin Lights</v>
      </c>
      <c r="T119" s="27"/>
      <c r="V119" s="22"/>
      <c r="W119" s="22" t="s">
        <v>565</v>
      </c>
      <c r="X119" s="29">
        <v>101</v>
      </c>
      <c r="Y119" s="30" t="s">
        <v>899</v>
      </c>
      <c r="Z119" s="30" t="s">
        <v>1154</v>
      </c>
      <c r="AA119" s="30"/>
      <c r="AG119" s="22"/>
      <c r="AH119" s="22"/>
      <c r="AS119" s="21"/>
      <c r="AT11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19" s="21" t="str">
        <f>Table2[[#This Row],[device_suggested_area]]</f>
        <v>Edwin</v>
      </c>
      <c r="AY119" s="21" t="str">
        <f>IF(ISBLANK(Table2[[#This Row],[device_model]]), "", Table2[[#This Row],[device_suggested_area]])</f>
        <v>Edwin</v>
      </c>
      <c r="AZ119" s="21" t="s">
        <v>1182</v>
      </c>
      <c r="BA119" s="21" t="s">
        <v>645</v>
      </c>
      <c r="BB119" s="21" t="s">
        <v>397</v>
      </c>
      <c r="BC119" s="21" t="s">
        <v>642</v>
      </c>
      <c r="BD119" s="21" t="s">
        <v>127</v>
      </c>
      <c r="BE119" s="21" t="s">
        <v>824</v>
      </c>
      <c r="BH119" s="21" t="s">
        <v>597</v>
      </c>
      <c r="BI119" s="21"/>
      <c r="BJ1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20" spans="1:62" ht="16" hidden="1" customHeight="1">
      <c r="A120" s="21">
        <v>1605</v>
      </c>
      <c r="B120" s="21" t="s">
        <v>26</v>
      </c>
      <c r="C120" s="21" t="s">
        <v>133</v>
      </c>
      <c r="D120" s="21" t="s">
        <v>137</v>
      </c>
      <c r="E120" s="21" t="s">
        <v>470</v>
      </c>
      <c r="F120" s="25" t="str">
        <f>IF(ISBLANK(Table2[[#This Row],[unique_id]]), "", Table2[[#This Row],[unique_id]])</f>
        <v>edwin_fan</v>
      </c>
      <c r="G120" s="21" t="s">
        <v>192</v>
      </c>
      <c r="H120" s="21" t="s">
        <v>139</v>
      </c>
      <c r="I120" s="21" t="s">
        <v>132</v>
      </c>
      <c r="J120" s="21" t="s">
        <v>863</v>
      </c>
      <c r="M120" s="21" t="s">
        <v>136</v>
      </c>
      <c r="O120" s="22" t="s">
        <v>933</v>
      </c>
      <c r="P120" s="21" t="s">
        <v>166</v>
      </c>
      <c r="Q120" s="21" t="s">
        <v>903</v>
      </c>
      <c r="R120" s="21" t="str">
        <f>Table2[[#This Row],[entity_domain]]</f>
        <v>Lights</v>
      </c>
      <c r="S120" s="21" t="str">
        <f>_xlfn.CONCAT( Table2[[#This Row],[device_suggested_area]], " ",Table2[[#This Row],[powercalc_group_3]])</f>
        <v>Edwin Lights</v>
      </c>
      <c r="T120" s="27" t="s">
        <v>917</v>
      </c>
      <c r="V120" s="22"/>
      <c r="W120" s="22"/>
      <c r="X120" s="22"/>
      <c r="Y120" s="22"/>
      <c r="AE120" s="21" t="s">
        <v>296</v>
      </c>
      <c r="AG120" s="22"/>
      <c r="AH120" s="22"/>
      <c r="AS120" s="21"/>
      <c r="AT120" s="23"/>
      <c r="AU120" s="22"/>
      <c r="AV1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20" s="21" t="str">
        <f>IF(ISBLANK(Table2[[#This Row],[device_model]]), "", Table2[[#This Row],[device_suggested_area]])</f>
        <v/>
      </c>
      <c r="BC120" s="22"/>
      <c r="BD120" s="21" t="s">
        <v>127</v>
      </c>
      <c r="BH120" s="21"/>
      <c r="BI120" s="21"/>
      <c r="BJ1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2" ht="16" hidden="1" customHeight="1">
      <c r="A121" s="21">
        <v>1606</v>
      </c>
      <c r="B121" s="21" t="s">
        <v>26</v>
      </c>
      <c r="C121" s="21" t="s">
        <v>397</v>
      </c>
      <c r="D121" s="21" t="s">
        <v>137</v>
      </c>
      <c r="E121" s="21" t="s">
        <v>462</v>
      </c>
      <c r="F121" s="25" t="str">
        <f>IF(ISBLANK(Table2[[#This Row],[unique_id]]), "", Table2[[#This Row],[unique_id]])</f>
        <v>edwin_night_light</v>
      </c>
      <c r="G121" s="21" t="s">
        <v>461</v>
      </c>
      <c r="H121" s="21" t="s">
        <v>139</v>
      </c>
      <c r="I121" s="21" t="s">
        <v>132</v>
      </c>
      <c r="J121" s="21" t="s">
        <v>600</v>
      </c>
      <c r="K121" s="21" t="s">
        <v>1044</v>
      </c>
      <c r="M121" s="21" t="s">
        <v>136</v>
      </c>
      <c r="T121" s="27"/>
      <c r="V121" s="22"/>
      <c r="W121" s="22" t="s">
        <v>566</v>
      </c>
      <c r="X121" s="29">
        <v>102</v>
      </c>
      <c r="Y121" s="30" t="s">
        <v>901</v>
      </c>
      <c r="Z121" s="30" t="s">
        <v>1155</v>
      </c>
      <c r="AA121" s="30"/>
      <c r="AE121" s="21" t="s">
        <v>296</v>
      </c>
      <c r="AG121" s="22"/>
      <c r="AH121" s="22"/>
      <c r="AS121" s="21"/>
      <c r="AT12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21" s="21" t="str">
        <f>Table2[[#This Row],[device_suggested_area]]</f>
        <v>Edwin</v>
      </c>
      <c r="AY121" s="21" t="str">
        <f>IF(ISBLANK(Table2[[#This Row],[device_model]]), "", Table2[[#This Row],[device_suggested_area]])</f>
        <v>Edwin</v>
      </c>
      <c r="AZ121" s="21" t="s">
        <v>600</v>
      </c>
      <c r="BA121" s="21" t="s">
        <v>563</v>
      </c>
      <c r="BB121" s="21" t="s">
        <v>397</v>
      </c>
      <c r="BC121" s="21" t="s">
        <v>564</v>
      </c>
      <c r="BD121" s="21" t="s">
        <v>127</v>
      </c>
      <c r="BE121" s="21" t="s">
        <v>824</v>
      </c>
      <c r="BH121" s="21"/>
      <c r="BI121" s="21"/>
      <c r="BJ1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2" ht="16" hidden="1" customHeight="1">
      <c r="A122" s="21">
        <v>1607</v>
      </c>
      <c r="B122" s="21" t="s">
        <v>26</v>
      </c>
      <c r="C122" s="21" t="s">
        <v>397</v>
      </c>
      <c r="D122" s="21" t="s">
        <v>137</v>
      </c>
      <c r="E122" s="21" t="s">
        <v>1098</v>
      </c>
      <c r="F122" s="25" t="str">
        <f>IF(ISBLANK(Table2[[#This Row],[unique_id]]), "", Table2[[#This Row],[unique_id]])</f>
        <v>edwin_night_light_bulb_1</v>
      </c>
      <c r="H122" s="21" t="s">
        <v>139</v>
      </c>
      <c r="O122" s="22" t="s">
        <v>933</v>
      </c>
      <c r="P122" s="21" t="s">
        <v>166</v>
      </c>
      <c r="Q122" s="21" t="s">
        <v>903</v>
      </c>
      <c r="R122" s="21" t="str">
        <f>Table2[[#This Row],[entity_domain]]</f>
        <v>Lights</v>
      </c>
      <c r="S122" s="21" t="str">
        <f>_xlfn.CONCAT( Table2[[#This Row],[device_suggested_area]], " ",Table2[[#This Row],[powercalc_group_3]])</f>
        <v>Edwin Lights</v>
      </c>
      <c r="T122" s="27"/>
      <c r="V122" s="22"/>
      <c r="W122" s="22" t="s">
        <v>565</v>
      </c>
      <c r="X122" s="29">
        <v>102</v>
      </c>
      <c r="Y122" s="30" t="s">
        <v>899</v>
      </c>
      <c r="Z122" s="30" t="s">
        <v>1155</v>
      </c>
      <c r="AA122" s="30"/>
      <c r="AG122" s="22"/>
      <c r="AH122" s="22"/>
      <c r="AS122" s="21"/>
      <c r="AT12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22" s="21" t="str">
        <f>Table2[[#This Row],[device_suggested_area]]</f>
        <v>Edwin</v>
      </c>
      <c r="AY122" s="21" t="str">
        <f>IF(ISBLANK(Table2[[#This Row],[device_model]]), "", Table2[[#This Row],[device_suggested_area]])</f>
        <v>Edwin</v>
      </c>
      <c r="AZ122" s="21" t="s">
        <v>1183</v>
      </c>
      <c r="BA122" s="21" t="s">
        <v>563</v>
      </c>
      <c r="BB122" s="21" t="s">
        <v>397</v>
      </c>
      <c r="BC122" s="21" t="s">
        <v>564</v>
      </c>
      <c r="BD122" s="21" t="s">
        <v>127</v>
      </c>
      <c r="BE122" s="21" t="s">
        <v>824</v>
      </c>
      <c r="BH122" s="21" t="s">
        <v>573</v>
      </c>
      <c r="BI122" s="21"/>
      <c r="BJ1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3" spans="1:62" ht="16" hidden="1" customHeight="1">
      <c r="A123" s="21">
        <v>1608</v>
      </c>
      <c r="B123" s="21" t="s">
        <v>26</v>
      </c>
      <c r="C123" s="21" t="s">
        <v>397</v>
      </c>
      <c r="D123" s="21" t="s">
        <v>137</v>
      </c>
      <c r="E123" s="21" t="s">
        <v>304</v>
      </c>
      <c r="F123" s="25" t="str">
        <f>IF(ISBLANK(Table2[[#This Row],[unique_id]]), "", Table2[[#This Row],[unique_id]])</f>
        <v>hallway_main</v>
      </c>
      <c r="G123" s="21" t="s">
        <v>202</v>
      </c>
      <c r="H123" s="21" t="s">
        <v>139</v>
      </c>
      <c r="I123" s="21" t="s">
        <v>132</v>
      </c>
      <c r="J123" s="21" t="s">
        <v>865</v>
      </c>
      <c r="K123" s="21" t="s">
        <v>1083</v>
      </c>
      <c r="M123" s="21" t="s">
        <v>136</v>
      </c>
      <c r="T123" s="27"/>
      <c r="V123" s="22"/>
      <c r="W123" s="22" t="s">
        <v>566</v>
      </c>
      <c r="X123" s="29">
        <v>103</v>
      </c>
      <c r="Y123" s="30" t="s">
        <v>901</v>
      </c>
      <c r="Z123" s="30" t="s">
        <v>1156</v>
      </c>
      <c r="AA123" s="30"/>
      <c r="AE123" s="21" t="s">
        <v>296</v>
      </c>
      <c r="AG123" s="22"/>
      <c r="AH123" s="22"/>
      <c r="AS123" s="21"/>
      <c r="AT12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23" s="21" t="str">
        <f>Table2[[#This Row],[device_suggested_area]]</f>
        <v>Hallway</v>
      </c>
      <c r="AY123" s="21" t="str">
        <f>IF(ISBLANK(Table2[[#This Row],[device_model]]), "", Table2[[#This Row],[device_suggested_area]])</f>
        <v>Hallway</v>
      </c>
      <c r="AZ123" s="21" t="s">
        <v>1184</v>
      </c>
      <c r="BA123" s="21" t="s">
        <v>563</v>
      </c>
      <c r="BB123" s="21" t="s">
        <v>397</v>
      </c>
      <c r="BC123" s="21" t="s">
        <v>564</v>
      </c>
      <c r="BD123" s="21" t="s">
        <v>431</v>
      </c>
      <c r="BH123" s="21"/>
      <c r="BI123" s="21"/>
      <c r="BJ1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4" spans="1:62" ht="16" hidden="1" customHeight="1">
      <c r="A124" s="21">
        <v>1609</v>
      </c>
      <c r="B124" s="21" t="s">
        <v>26</v>
      </c>
      <c r="C124" s="21" t="s">
        <v>397</v>
      </c>
      <c r="D124" s="21" t="s">
        <v>137</v>
      </c>
      <c r="E124" s="21" t="s">
        <v>1099</v>
      </c>
      <c r="F124" s="25" t="str">
        <f>IF(ISBLANK(Table2[[#This Row],[unique_id]]), "", Table2[[#This Row],[unique_id]])</f>
        <v>hallway_main_bulb_1</v>
      </c>
      <c r="H124" s="21" t="s">
        <v>139</v>
      </c>
      <c r="O124" s="22" t="s">
        <v>933</v>
      </c>
      <c r="P124" s="21" t="s">
        <v>166</v>
      </c>
      <c r="Q124" s="21" t="s">
        <v>903</v>
      </c>
      <c r="R124" s="21" t="str">
        <f>Table2[[#This Row],[entity_domain]]</f>
        <v>Lights</v>
      </c>
      <c r="S124" s="21" t="str">
        <f>_xlfn.CONCAT( Table2[[#This Row],[device_suggested_area]], " ",Table2[[#This Row],[powercalc_group_3]])</f>
        <v>Hallway Lights</v>
      </c>
      <c r="T124" s="27"/>
      <c r="V124" s="22"/>
      <c r="W124" s="22" t="s">
        <v>565</v>
      </c>
      <c r="X124" s="29">
        <v>103</v>
      </c>
      <c r="Y124" s="30" t="s">
        <v>899</v>
      </c>
      <c r="Z124" s="30" t="s">
        <v>1156</v>
      </c>
      <c r="AA124" s="30"/>
      <c r="AG124" s="22"/>
      <c r="AH124" s="22"/>
      <c r="AS124" s="21"/>
      <c r="AT12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24" s="21" t="str">
        <f>Table2[[#This Row],[device_suggested_area]]</f>
        <v>Hallway</v>
      </c>
      <c r="AY124" s="21" t="str">
        <f>IF(ISBLANK(Table2[[#This Row],[device_model]]), "", Table2[[#This Row],[device_suggested_area]])</f>
        <v>Hallway</v>
      </c>
      <c r="AZ124" s="21" t="s">
        <v>1185</v>
      </c>
      <c r="BA124" s="21" t="s">
        <v>563</v>
      </c>
      <c r="BB124" s="21" t="s">
        <v>397</v>
      </c>
      <c r="BC124" s="21" t="s">
        <v>564</v>
      </c>
      <c r="BD124" s="21" t="s">
        <v>431</v>
      </c>
      <c r="BH124" s="21" t="s">
        <v>574</v>
      </c>
      <c r="BI124" s="21"/>
      <c r="BJ1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25" spans="1:62" ht="16" hidden="1" customHeight="1">
      <c r="A125" s="21">
        <v>1610</v>
      </c>
      <c r="B125" s="21" t="s">
        <v>26</v>
      </c>
      <c r="C125" s="21" t="s">
        <v>397</v>
      </c>
      <c r="D125" s="21" t="s">
        <v>137</v>
      </c>
      <c r="E125" s="21" t="s">
        <v>1100</v>
      </c>
      <c r="F125" s="25" t="str">
        <f>IF(ISBLANK(Table2[[#This Row],[unique_id]]), "", Table2[[#This Row],[unique_id]])</f>
        <v>hallway_main_bulb_2</v>
      </c>
      <c r="H125" s="21" t="s">
        <v>139</v>
      </c>
      <c r="O125" s="22" t="s">
        <v>933</v>
      </c>
      <c r="P125" s="21" t="s">
        <v>166</v>
      </c>
      <c r="Q125" s="21" t="s">
        <v>903</v>
      </c>
      <c r="R125" s="21" t="str">
        <f>Table2[[#This Row],[entity_domain]]</f>
        <v>Lights</v>
      </c>
      <c r="S125" s="21" t="str">
        <f>_xlfn.CONCAT( Table2[[#This Row],[device_suggested_area]], " ",Table2[[#This Row],[powercalc_group_3]])</f>
        <v>Hallway Lights</v>
      </c>
      <c r="T125" s="27"/>
      <c r="V125" s="22"/>
      <c r="W125" s="22" t="s">
        <v>565</v>
      </c>
      <c r="X125" s="29">
        <v>103</v>
      </c>
      <c r="Y125" s="30" t="s">
        <v>899</v>
      </c>
      <c r="Z125" s="30" t="s">
        <v>1156</v>
      </c>
      <c r="AA125" s="30"/>
      <c r="AG125" s="22"/>
      <c r="AH125" s="22"/>
      <c r="AS125" s="21"/>
      <c r="AT12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25" s="21" t="str">
        <f>Table2[[#This Row],[device_suggested_area]]</f>
        <v>Hallway</v>
      </c>
      <c r="AY125" s="21" t="str">
        <f>IF(ISBLANK(Table2[[#This Row],[device_model]]), "", Table2[[#This Row],[device_suggested_area]])</f>
        <v>Hallway</v>
      </c>
      <c r="AZ125" s="21" t="s">
        <v>1186</v>
      </c>
      <c r="BA125" s="21" t="s">
        <v>563</v>
      </c>
      <c r="BB125" s="21" t="s">
        <v>397</v>
      </c>
      <c r="BC125" s="21" t="s">
        <v>564</v>
      </c>
      <c r="BD125" s="21" t="s">
        <v>431</v>
      </c>
      <c r="BH125" s="21" t="s">
        <v>575</v>
      </c>
      <c r="BI125" s="21"/>
      <c r="BJ1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26" spans="1:62" ht="16" hidden="1" customHeight="1">
      <c r="A126" s="21">
        <v>1611</v>
      </c>
      <c r="B126" s="21" t="s">
        <v>26</v>
      </c>
      <c r="C126" s="21" t="s">
        <v>397</v>
      </c>
      <c r="D126" s="21" t="s">
        <v>137</v>
      </c>
      <c r="E126" s="21" t="s">
        <v>1101</v>
      </c>
      <c r="F126" s="25" t="str">
        <f>IF(ISBLANK(Table2[[#This Row],[unique_id]]), "", Table2[[#This Row],[unique_id]])</f>
        <v>hallway_main_bulb_3</v>
      </c>
      <c r="H126" s="21" t="s">
        <v>139</v>
      </c>
      <c r="O126" s="22" t="s">
        <v>933</v>
      </c>
      <c r="P126" s="21" t="s">
        <v>166</v>
      </c>
      <c r="Q126" s="21" t="s">
        <v>903</v>
      </c>
      <c r="R126" s="21" t="str">
        <f>Table2[[#This Row],[entity_domain]]</f>
        <v>Lights</v>
      </c>
      <c r="S126" s="21" t="str">
        <f>_xlfn.CONCAT( Table2[[#This Row],[device_suggested_area]], " ",Table2[[#This Row],[powercalc_group_3]])</f>
        <v>Hallway Lights</v>
      </c>
      <c r="T126" s="27"/>
      <c r="V126" s="22"/>
      <c r="W126" s="22" t="s">
        <v>565</v>
      </c>
      <c r="X126" s="29">
        <v>103</v>
      </c>
      <c r="Y126" s="30" t="s">
        <v>899</v>
      </c>
      <c r="Z126" s="30" t="s">
        <v>1156</v>
      </c>
      <c r="AA126" s="30"/>
      <c r="AG126" s="22"/>
      <c r="AH126" s="22"/>
      <c r="AS126" s="21"/>
      <c r="AT12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26" s="21" t="str">
        <f>Table2[[#This Row],[device_suggested_area]]</f>
        <v>Hallway</v>
      </c>
      <c r="AY126" s="21" t="str">
        <f>IF(ISBLANK(Table2[[#This Row],[device_model]]), "", Table2[[#This Row],[device_suggested_area]])</f>
        <v>Hallway</v>
      </c>
      <c r="AZ126" s="21" t="s">
        <v>1187</v>
      </c>
      <c r="BA126" s="21" t="s">
        <v>563</v>
      </c>
      <c r="BB126" s="21" t="s">
        <v>397</v>
      </c>
      <c r="BC126" s="21" t="s">
        <v>564</v>
      </c>
      <c r="BD126" s="21" t="s">
        <v>431</v>
      </c>
      <c r="BH126" s="21" t="s">
        <v>576</v>
      </c>
      <c r="BI126" s="21"/>
      <c r="BJ1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27" spans="1:62" ht="16" hidden="1" customHeight="1">
      <c r="A127" s="21">
        <v>1612</v>
      </c>
      <c r="B127" s="21" t="s">
        <v>26</v>
      </c>
      <c r="C127" s="21" t="s">
        <v>397</v>
      </c>
      <c r="D127" s="21" t="s">
        <v>137</v>
      </c>
      <c r="E127" s="21" t="s">
        <v>1102</v>
      </c>
      <c r="F127" s="25" t="str">
        <f>IF(ISBLANK(Table2[[#This Row],[unique_id]]), "", Table2[[#This Row],[unique_id]])</f>
        <v>hallway_main_bulb_4</v>
      </c>
      <c r="H127" s="21" t="s">
        <v>139</v>
      </c>
      <c r="O127" s="22" t="s">
        <v>933</v>
      </c>
      <c r="P127" s="21" t="s">
        <v>166</v>
      </c>
      <c r="Q127" s="21" t="s">
        <v>903</v>
      </c>
      <c r="R127" s="21" t="str">
        <f>Table2[[#This Row],[entity_domain]]</f>
        <v>Lights</v>
      </c>
      <c r="S127" s="21" t="str">
        <f>_xlfn.CONCAT( Table2[[#This Row],[device_suggested_area]], " ",Table2[[#This Row],[powercalc_group_3]])</f>
        <v>Hallway Lights</v>
      </c>
      <c r="T127" s="27"/>
      <c r="V127" s="22"/>
      <c r="W127" s="22" t="s">
        <v>565</v>
      </c>
      <c r="X127" s="29">
        <v>103</v>
      </c>
      <c r="Y127" s="30" t="s">
        <v>899</v>
      </c>
      <c r="Z127" s="30" t="s">
        <v>1156</v>
      </c>
      <c r="AA127" s="30"/>
      <c r="AG127" s="22"/>
      <c r="AH127" s="22"/>
      <c r="AS127" s="21"/>
      <c r="AT12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27" s="21" t="str">
        <f>Table2[[#This Row],[device_suggested_area]]</f>
        <v>Hallway</v>
      </c>
      <c r="AY127" s="21" t="str">
        <f>IF(ISBLANK(Table2[[#This Row],[device_model]]), "", Table2[[#This Row],[device_suggested_area]])</f>
        <v>Hallway</v>
      </c>
      <c r="AZ127" s="21" t="s">
        <v>1188</v>
      </c>
      <c r="BA127" s="21" t="s">
        <v>563</v>
      </c>
      <c r="BB127" s="21" t="s">
        <v>397</v>
      </c>
      <c r="BC127" s="21" t="s">
        <v>564</v>
      </c>
      <c r="BD127" s="21" t="s">
        <v>431</v>
      </c>
      <c r="BH127" s="21" t="s">
        <v>577</v>
      </c>
      <c r="BI127" s="21"/>
      <c r="BJ1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28" spans="1:62" ht="16" hidden="1" customHeight="1">
      <c r="A128" s="21">
        <v>1613</v>
      </c>
      <c r="B128" s="21" t="s">
        <v>26</v>
      </c>
      <c r="C128" s="21" t="s">
        <v>525</v>
      </c>
      <c r="D128" s="21" t="s">
        <v>137</v>
      </c>
      <c r="E128" s="21" t="s">
        <v>1015</v>
      </c>
      <c r="F128" s="25" t="str">
        <f>IF(ISBLANK(Table2[[#This Row],[unique_id]]), "", Table2[[#This Row],[unique_id]])</f>
        <v>hallway_sconces</v>
      </c>
      <c r="G128" s="21" t="s">
        <v>1017</v>
      </c>
      <c r="H128" s="21" t="s">
        <v>139</v>
      </c>
      <c r="I128" s="21" t="s">
        <v>132</v>
      </c>
      <c r="J128" s="21" t="s">
        <v>1007</v>
      </c>
      <c r="K128" s="21" t="s">
        <v>1083</v>
      </c>
      <c r="M128" s="21" t="s">
        <v>136</v>
      </c>
      <c r="T128" s="27"/>
      <c r="V128" s="22"/>
      <c r="W128" s="22" t="s">
        <v>566</v>
      </c>
      <c r="X128" s="29">
        <v>120</v>
      </c>
      <c r="Y128" s="30" t="s">
        <v>901</v>
      </c>
      <c r="Z128" s="22" t="s">
        <v>1157</v>
      </c>
      <c r="AE128" s="21" t="s">
        <v>296</v>
      </c>
      <c r="AG128" s="22"/>
      <c r="AH128" s="22"/>
      <c r="AS128" s="21"/>
      <c r="AT128" s="23"/>
      <c r="AV1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28" s="21" t="str">
        <f>Table2[[#This Row],[device_suggested_area]]</f>
        <v>Hallway</v>
      </c>
      <c r="AY128" s="21" t="str">
        <f>IF(ISBLANK(Table2[[#This Row],[device_model]]), "", Table2[[#This Row],[device_suggested_area]])</f>
        <v>Hallway</v>
      </c>
      <c r="AZ128" s="21" t="s">
        <v>1007</v>
      </c>
      <c r="BA128" s="21" t="s">
        <v>1010</v>
      </c>
      <c r="BB128" s="21" t="s">
        <v>525</v>
      </c>
      <c r="BC128" s="21" t="s">
        <v>1008</v>
      </c>
      <c r="BD128" s="21" t="s">
        <v>431</v>
      </c>
      <c r="BH128" s="21"/>
      <c r="BI128" s="21"/>
      <c r="BJ1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9" spans="1:62" ht="16" hidden="1" customHeight="1">
      <c r="A129" s="21">
        <v>1614</v>
      </c>
      <c r="B129" s="21" t="s">
        <v>26</v>
      </c>
      <c r="C129" s="21" t="s">
        <v>525</v>
      </c>
      <c r="D129" s="21" t="s">
        <v>137</v>
      </c>
      <c r="E129" s="21" t="s">
        <v>1016</v>
      </c>
      <c r="F129" s="25" t="str">
        <f>IF(ISBLANK(Table2[[#This Row],[unique_id]]), "", Table2[[#This Row],[unique_id]])</f>
        <v>hallway_sconces_bulb_1</v>
      </c>
      <c r="H129" s="21" t="s">
        <v>139</v>
      </c>
      <c r="O129" s="22" t="s">
        <v>933</v>
      </c>
      <c r="P129" s="21" t="s">
        <v>166</v>
      </c>
      <c r="Q129" s="21" t="s">
        <v>903</v>
      </c>
      <c r="R129" s="21" t="str">
        <f>Table2[[#This Row],[entity_domain]]</f>
        <v>Lights</v>
      </c>
      <c r="S129" s="21" t="str">
        <f>_xlfn.CONCAT( Table2[[#This Row],[device_suggested_area]], " ",Table2[[#This Row],[powercalc_group_3]])</f>
        <v>Hallway Lights</v>
      </c>
      <c r="T129" s="27"/>
      <c r="V129" s="22"/>
      <c r="W129" s="22" t="s">
        <v>565</v>
      </c>
      <c r="X129" s="29">
        <v>120</v>
      </c>
      <c r="Y129" s="30" t="s">
        <v>899</v>
      </c>
      <c r="Z129" s="22" t="s">
        <v>1157</v>
      </c>
      <c r="AG129" s="22"/>
      <c r="AH129" s="22"/>
      <c r="AS129" s="21"/>
      <c r="AT129" s="23"/>
      <c r="AV1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29" s="21" t="str">
        <f>Table2[[#This Row],[device_suggested_area]]</f>
        <v>Hallway</v>
      </c>
      <c r="AY129" s="21" t="str">
        <f>IF(ISBLANK(Table2[[#This Row],[device_model]]), "", Table2[[#This Row],[device_suggested_area]])</f>
        <v>Hallway</v>
      </c>
      <c r="AZ129" s="21" t="s">
        <v>1171</v>
      </c>
      <c r="BA129" s="21" t="s">
        <v>1010</v>
      </c>
      <c r="BB129" s="21" t="s">
        <v>525</v>
      </c>
      <c r="BC129" s="21" t="s">
        <v>1008</v>
      </c>
      <c r="BD129" s="21" t="s">
        <v>431</v>
      </c>
      <c r="BH129" s="21" t="s">
        <v>1018</v>
      </c>
      <c r="BI129" s="21"/>
      <c r="BJ1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30" spans="1:62" ht="16" hidden="1" customHeight="1">
      <c r="A130" s="21">
        <v>1615</v>
      </c>
      <c r="B130" s="21" t="s">
        <v>26</v>
      </c>
      <c r="C130" s="21" t="s">
        <v>525</v>
      </c>
      <c r="D130" s="21" t="s">
        <v>137</v>
      </c>
      <c r="E130" s="21" t="s">
        <v>1016</v>
      </c>
      <c r="F130" s="25" t="str">
        <f>IF(ISBLANK(Table2[[#This Row],[unique_id]]), "", Table2[[#This Row],[unique_id]])</f>
        <v>hallway_sconces_bulb_1</v>
      </c>
      <c r="H130" s="21" t="s">
        <v>139</v>
      </c>
      <c r="O130" s="22" t="s">
        <v>933</v>
      </c>
      <c r="P130" s="21" t="s">
        <v>166</v>
      </c>
      <c r="Q130" s="21" t="s">
        <v>903</v>
      </c>
      <c r="R130" s="21" t="str">
        <f>Table2[[#This Row],[entity_domain]]</f>
        <v>Lights</v>
      </c>
      <c r="S130" s="21" t="str">
        <f>_xlfn.CONCAT( Table2[[#This Row],[device_suggested_area]], " ",Table2[[#This Row],[powercalc_group_3]])</f>
        <v>Hallway Lights</v>
      </c>
      <c r="T130" s="27"/>
      <c r="V130" s="22"/>
      <c r="W130" s="22" t="s">
        <v>565</v>
      </c>
      <c r="X130" s="29">
        <v>120</v>
      </c>
      <c r="Y130" s="30" t="s">
        <v>899</v>
      </c>
      <c r="Z130" s="22" t="s">
        <v>1157</v>
      </c>
      <c r="AG130" s="22"/>
      <c r="AH130" s="22"/>
      <c r="AS130" s="21"/>
      <c r="AT130" s="23"/>
      <c r="AV1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30" s="21" t="str">
        <f>Table2[[#This Row],[device_suggested_area]]</f>
        <v>Hallway</v>
      </c>
      <c r="AY130" s="21" t="str">
        <f>IF(ISBLANK(Table2[[#This Row],[device_model]]), "", Table2[[#This Row],[device_suggested_area]])</f>
        <v>Hallway</v>
      </c>
      <c r="AZ130" s="21" t="s">
        <v>1172</v>
      </c>
      <c r="BA130" s="21" t="s">
        <v>1010</v>
      </c>
      <c r="BB130" s="21" t="s">
        <v>525</v>
      </c>
      <c r="BC130" s="21" t="s">
        <v>1008</v>
      </c>
      <c r="BD130" s="21" t="s">
        <v>431</v>
      </c>
      <c r="BH130" s="21" t="s">
        <v>1019</v>
      </c>
      <c r="BI130" s="21"/>
      <c r="BJ1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31" spans="1:62" ht="16" hidden="1" customHeight="1">
      <c r="A131" s="21">
        <v>1616</v>
      </c>
      <c r="B131" s="21" t="s">
        <v>26</v>
      </c>
      <c r="C131" s="21" t="s">
        <v>397</v>
      </c>
      <c r="D131" s="21" t="s">
        <v>137</v>
      </c>
      <c r="E131" s="21" t="s">
        <v>305</v>
      </c>
      <c r="F131" s="25" t="str">
        <f>IF(ISBLANK(Table2[[#This Row],[unique_id]]), "", Table2[[#This Row],[unique_id]])</f>
        <v>dining_main</v>
      </c>
      <c r="G131" s="21" t="s">
        <v>138</v>
      </c>
      <c r="H131" s="21" t="s">
        <v>139</v>
      </c>
      <c r="I131" s="21" t="s">
        <v>132</v>
      </c>
      <c r="J131" s="21" t="s">
        <v>865</v>
      </c>
      <c r="K131" s="21" t="s">
        <v>1043</v>
      </c>
      <c r="M131" s="21" t="s">
        <v>136</v>
      </c>
      <c r="T131" s="27"/>
      <c r="V131" s="22"/>
      <c r="W131" s="22" t="s">
        <v>566</v>
      </c>
      <c r="X131" s="29">
        <v>104</v>
      </c>
      <c r="Y131" s="30" t="s">
        <v>901</v>
      </c>
      <c r="Z131" s="30" t="s">
        <v>1154</v>
      </c>
      <c r="AA131" s="30"/>
      <c r="AE131" s="21" t="s">
        <v>296</v>
      </c>
      <c r="AG131" s="22"/>
      <c r="AH131" s="22"/>
      <c r="AS131" s="21"/>
      <c r="AT13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31" s="21" t="str">
        <f>Table2[[#This Row],[device_suggested_area]]</f>
        <v>Dining</v>
      </c>
      <c r="AY131" s="21" t="str">
        <f>IF(ISBLANK(Table2[[#This Row],[device_model]]), "", Table2[[#This Row],[device_suggested_area]])</f>
        <v>Dining</v>
      </c>
      <c r="AZ131" s="21" t="s">
        <v>1184</v>
      </c>
      <c r="BA131" s="21" t="s">
        <v>563</v>
      </c>
      <c r="BB131" s="21" t="s">
        <v>397</v>
      </c>
      <c r="BC131" s="21" t="s">
        <v>564</v>
      </c>
      <c r="BD131" s="21" t="s">
        <v>195</v>
      </c>
      <c r="BH131" s="21"/>
      <c r="BI131" s="21"/>
      <c r="BJ1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2" spans="1:62" ht="16" hidden="1" customHeight="1">
      <c r="A132" s="21">
        <v>1617</v>
      </c>
      <c r="B132" s="21" t="s">
        <v>26</v>
      </c>
      <c r="C132" s="21" t="s">
        <v>397</v>
      </c>
      <c r="D132" s="21" t="s">
        <v>137</v>
      </c>
      <c r="E132" s="21" t="s">
        <v>1103</v>
      </c>
      <c r="F132" s="25" t="str">
        <f>IF(ISBLANK(Table2[[#This Row],[unique_id]]), "", Table2[[#This Row],[unique_id]])</f>
        <v>dining_main_bulb_1</v>
      </c>
      <c r="H132" s="21" t="s">
        <v>139</v>
      </c>
      <c r="O132" s="22" t="s">
        <v>933</v>
      </c>
      <c r="P132" s="21" t="s">
        <v>166</v>
      </c>
      <c r="Q132" s="21" t="s">
        <v>903</v>
      </c>
      <c r="R132" s="21" t="str">
        <f>Table2[[#This Row],[entity_domain]]</f>
        <v>Lights</v>
      </c>
      <c r="S132" s="21" t="str">
        <f>_xlfn.CONCAT( Table2[[#This Row],[device_suggested_area]], " ",Table2[[#This Row],[powercalc_group_3]])</f>
        <v>Dining Lights</v>
      </c>
      <c r="T132" s="27"/>
      <c r="V132" s="22"/>
      <c r="W132" s="22" t="s">
        <v>565</v>
      </c>
      <c r="X132" s="29">
        <v>104</v>
      </c>
      <c r="Y132" s="30" t="s">
        <v>899</v>
      </c>
      <c r="Z132" s="30" t="s">
        <v>1154</v>
      </c>
      <c r="AA132" s="30"/>
      <c r="AG132" s="22"/>
      <c r="AH132" s="22"/>
      <c r="AS132" s="21"/>
      <c r="AT13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32" s="21" t="str">
        <f>Table2[[#This Row],[device_suggested_area]]</f>
        <v>Dining</v>
      </c>
      <c r="AY132" s="21" t="str">
        <f>IF(ISBLANK(Table2[[#This Row],[device_model]]), "", Table2[[#This Row],[device_suggested_area]])</f>
        <v>Dining</v>
      </c>
      <c r="AZ132" s="21" t="s">
        <v>1185</v>
      </c>
      <c r="BA132" s="21" t="s">
        <v>563</v>
      </c>
      <c r="BB132" s="21" t="s">
        <v>397</v>
      </c>
      <c r="BC132" s="21" t="s">
        <v>564</v>
      </c>
      <c r="BD132" s="21" t="s">
        <v>195</v>
      </c>
      <c r="BH132" s="21" t="s">
        <v>578</v>
      </c>
      <c r="BI132" s="21"/>
      <c r="BJ1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3" spans="1:62" ht="16" hidden="1" customHeight="1">
      <c r="A133" s="21">
        <v>1618</v>
      </c>
      <c r="B133" s="21" t="s">
        <v>26</v>
      </c>
      <c r="C133" s="21" t="s">
        <v>397</v>
      </c>
      <c r="D133" s="21" t="s">
        <v>137</v>
      </c>
      <c r="E133" s="21" t="s">
        <v>1104</v>
      </c>
      <c r="F133" s="25" t="str">
        <f>IF(ISBLANK(Table2[[#This Row],[unique_id]]), "", Table2[[#This Row],[unique_id]])</f>
        <v>dining_main_bulb_2</v>
      </c>
      <c r="H133" s="21" t="s">
        <v>139</v>
      </c>
      <c r="O133" s="22" t="s">
        <v>933</v>
      </c>
      <c r="P133" s="21" t="s">
        <v>166</v>
      </c>
      <c r="Q133" s="21" t="s">
        <v>903</v>
      </c>
      <c r="R133" s="21" t="str">
        <f>Table2[[#This Row],[entity_domain]]</f>
        <v>Lights</v>
      </c>
      <c r="S133" s="21" t="str">
        <f>_xlfn.CONCAT( Table2[[#This Row],[device_suggested_area]], " ",Table2[[#This Row],[powercalc_group_3]])</f>
        <v>Dining Lights</v>
      </c>
      <c r="T133" s="27"/>
      <c r="V133" s="22"/>
      <c r="W133" s="22" t="s">
        <v>565</v>
      </c>
      <c r="X133" s="29">
        <v>104</v>
      </c>
      <c r="Y133" s="30" t="s">
        <v>899</v>
      </c>
      <c r="Z133" s="30" t="s">
        <v>1154</v>
      </c>
      <c r="AA133" s="30"/>
      <c r="AG133" s="22"/>
      <c r="AH133" s="22"/>
      <c r="AS133" s="21"/>
      <c r="AT13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33" s="21" t="str">
        <f>Table2[[#This Row],[device_suggested_area]]</f>
        <v>Dining</v>
      </c>
      <c r="AY133" s="21" t="str">
        <f>IF(ISBLANK(Table2[[#This Row],[device_model]]), "", Table2[[#This Row],[device_suggested_area]])</f>
        <v>Dining</v>
      </c>
      <c r="AZ133" s="21" t="s">
        <v>1186</v>
      </c>
      <c r="BA133" s="21" t="s">
        <v>563</v>
      </c>
      <c r="BB133" s="21" t="s">
        <v>397</v>
      </c>
      <c r="BC133" s="21" t="s">
        <v>564</v>
      </c>
      <c r="BD133" s="21" t="s">
        <v>195</v>
      </c>
      <c r="BH133" s="21" t="s">
        <v>579</v>
      </c>
      <c r="BI133" s="21"/>
      <c r="BJ1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34" spans="1:62" ht="16" hidden="1" customHeight="1">
      <c r="A134" s="21">
        <v>1619</v>
      </c>
      <c r="B134" s="21" t="s">
        <v>26</v>
      </c>
      <c r="C134" s="21" t="s">
        <v>397</v>
      </c>
      <c r="D134" s="21" t="s">
        <v>137</v>
      </c>
      <c r="E134" s="21" t="s">
        <v>1105</v>
      </c>
      <c r="F134" s="25" t="str">
        <f>IF(ISBLANK(Table2[[#This Row],[unique_id]]), "", Table2[[#This Row],[unique_id]])</f>
        <v>dining_main_bulb_3</v>
      </c>
      <c r="H134" s="21" t="s">
        <v>139</v>
      </c>
      <c r="O134" s="22" t="s">
        <v>933</v>
      </c>
      <c r="P134" s="21" t="s">
        <v>166</v>
      </c>
      <c r="Q134" s="21" t="s">
        <v>903</v>
      </c>
      <c r="R134" s="21" t="str">
        <f>Table2[[#This Row],[entity_domain]]</f>
        <v>Lights</v>
      </c>
      <c r="S134" s="21" t="str">
        <f>_xlfn.CONCAT( Table2[[#This Row],[device_suggested_area]], " ",Table2[[#This Row],[powercalc_group_3]])</f>
        <v>Dining Lights</v>
      </c>
      <c r="T134" s="27"/>
      <c r="V134" s="22"/>
      <c r="W134" s="22" t="s">
        <v>565</v>
      </c>
      <c r="X134" s="29">
        <v>104</v>
      </c>
      <c r="Y134" s="30" t="s">
        <v>899</v>
      </c>
      <c r="Z134" s="30" t="s">
        <v>1154</v>
      </c>
      <c r="AA134" s="30"/>
      <c r="AG134" s="22"/>
      <c r="AH134" s="22"/>
      <c r="AS134" s="21"/>
      <c r="AT13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34" s="21" t="str">
        <f>Table2[[#This Row],[device_suggested_area]]</f>
        <v>Dining</v>
      </c>
      <c r="AY134" s="21" t="str">
        <f>IF(ISBLANK(Table2[[#This Row],[device_model]]), "", Table2[[#This Row],[device_suggested_area]])</f>
        <v>Dining</v>
      </c>
      <c r="AZ134" s="21" t="s">
        <v>1187</v>
      </c>
      <c r="BA134" s="21" t="s">
        <v>563</v>
      </c>
      <c r="BB134" s="21" t="s">
        <v>397</v>
      </c>
      <c r="BC134" s="21" t="s">
        <v>564</v>
      </c>
      <c r="BD134" s="21" t="s">
        <v>195</v>
      </c>
      <c r="BH134" s="21" t="s">
        <v>580</v>
      </c>
      <c r="BI134" s="21"/>
      <c r="BJ1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35" spans="1:62" ht="16" hidden="1" customHeight="1">
      <c r="A135" s="21">
        <v>1620</v>
      </c>
      <c r="B135" s="21" t="s">
        <v>26</v>
      </c>
      <c r="C135" s="21" t="s">
        <v>397</v>
      </c>
      <c r="D135" s="21" t="s">
        <v>137</v>
      </c>
      <c r="E135" s="21" t="s">
        <v>1106</v>
      </c>
      <c r="F135" s="25" t="str">
        <f>IF(ISBLANK(Table2[[#This Row],[unique_id]]), "", Table2[[#This Row],[unique_id]])</f>
        <v>dining_main_bulb_4</v>
      </c>
      <c r="H135" s="21" t="s">
        <v>139</v>
      </c>
      <c r="O135" s="22" t="s">
        <v>933</v>
      </c>
      <c r="P135" s="21" t="s">
        <v>166</v>
      </c>
      <c r="Q135" s="21" t="s">
        <v>903</v>
      </c>
      <c r="R135" s="21" t="str">
        <f>Table2[[#This Row],[entity_domain]]</f>
        <v>Lights</v>
      </c>
      <c r="S135" s="21" t="str">
        <f>_xlfn.CONCAT( Table2[[#This Row],[device_suggested_area]], " ",Table2[[#This Row],[powercalc_group_3]])</f>
        <v>Dining Lights</v>
      </c>
      <c r="T135" s="27"/>
      <c r="V135" s="22"/>
      <c r="W135" s="22" t="s">
        <v>565</v>
      </c>
      <c r="X135" s="29">
        <v>104</v>
      </c>
      <c r="Y135" s="30" t="s">
        <v>899</v>
      </c>
      <c r="Z135" s="30" t="s">
        <v>1154</v>
      </c>
      <c r="AA135" s="30"/>
      <c r="AG135" s="22"/>
      <c r="AH135" s="22"/>
      <c r="AS135" s="21"/>
      <c r="AT13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35" s="21" t="str">
        <f>Table2[[#This Row],[device_suggested_area]]</f>
        <v>Dining</v>
      </c>
      <c r="AY135" s="21" t="str">
        <f>IF(ISBLANK(Table2[[#This Row],[device_model]]), "", Table2[[#This Row],[device_suggested_area]])</f>
        <v>Dining</v>
      </c>
      <c r="AZ135" s="21" t="s">
        <v>1188</v>
      </c>
      <c r="BA135" s="21" t="s">
        <v>563</v>
      </c>
      <c r="BB135" s="21" t="s">
        <v>397</v>
      </c>
      <c r="BC135" s="21" t="s">
        <v>564</v>
      </c>
      <c r="BD135" s="21" t="s">
        <v>195</v>
      </c>
      <c r="BH135" s="21" t="s">
        <v>581</v>
      </c>
      <c r="BI135" s="21"/>
      <c r="BJ1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36" spans="1:62" ht="16" hidden="1" customHeight="1">
      <c r="A136" s="21">
        <v>1621</v>
      </c>
      <c r="B136" s="21" t="s">
        <v>26</v>
      </c>
      <c r="C136" s="21" t="s">
        <v>397</v>
      </c>
      <c r="D136" s="21" t="s">
        <v>137</v>
      </c>
      <c r="E136" s="21" t="s">
        <v>1107</v>
      </c>
      <c r="F136" s="25" t="str">
        <f>IF(ISBLANK(Table2[[#This Row],[unique_id]]), "", Table2[[#This Row],[unique_id]])</f>
        <v>dining_main_bulb_5</v>
      </c>
      <c r="H136" s="21" t="s">
        <v>139</v>
      </c>
      <c r="O136" s="22" t="s">
        <v>933</v>
      </c>
      <c r="P136" s="21" t="s">
        <v>166</v>
      </c>
      <c r="Q136" s="21" t="s">
        <v>903</v>
      </c>
      <c r="R136" s="21" t="str">
        <f>Table2[[#This Row],[entity_domain]]</f>
        <v>Lights</v>
      </c>
      <c r="S136" s="21" t="str">
        <f>_xlfn.CONCAT( Table2[[#This Row],[device_suggested_area]], " ",Table2[[#This Row],[powercalc_group_3]])</f>
        <v>Dining Lights</v>
      </c>
      <c r="T136" s="27"/>
      <c r="V136" s="22"/>
      <c r="W136" s="22" t="s">
        <v>565</v>
      </c>
      <c r="X136" s="29">
        <v>104</v>
      </c>
      <c r="Y136" s="30" t="s">
        <v>899</v>
      </c>
      <c r="Z136" s="30" t="s">
        <v>1154</v>
      </c>
      <c r="AA136" s="30"/>
      <c r="AG136" s="22"/>
      <c r="AH136" s="22"/>
      <c r="AS136" s="21"/>
      <c r="AT13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36" s="21" t="str">
        <f>Table2[[#This Row],[device_suggested_area]]</f>
        <v>Dining</v>
      </c>
      <c r="AY136" s="21" t="str">
        <f>IF(ISBLANK(Table2[[#This Row],[device_model]]), "", Table2[[#This Row],[device_suggested_area]])</f>
        <v>Dining</v>
      </c>
      <c r="AZ136" s="21" t="s">
        <v>1189</v>
      </c>
      <c r="BA136" s="21" t="s">
        <v>563</v>
      </c>
      <c r="BB136" s="21" t="s">
        <v>397</v>
      </c>
      <c r="BC136" s="21" t="s">
        <v>564</v>
      </c>
      <c r="BD136" s="21" t="s">
        <v>195</v>
      </c>
      <c r="BH136" s="21" t="s">
        <v>582</v>
      </c>
      <c r="BI136" s="21"/>
      <c r="BJ1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37" spans="1:62" ht="16" hidden="1" customHeight="1">
      <c r="A137" s="21">
        <v>1622</v>
      </c>
      <c r="B137" s="21" t="s">
        <v>26</v>
      </c>
      <c r="C137" s="21" t="s">
        <v>397</v>
      </c>
      <c r="D137" s="21" t="s">
        <v>137</v>
      </c>
      <c r="E137" s="21" t="s">
        <v>1108</v>
      </c>
      <c r="F137" s="25" t="str">
        <f>IF(ISBLANK(Table2[[#This Row],[unique_id]]), "", Table2[[#This Row],[unique_id]])</f>
        <v>dining_main_bulb_6</v>
      </c>
      <c r="H137" s="21" t="s">
        <v>139</v>
      </c>
      <c r="O137" s="22" t="s">
        <v>933</v>
      </c>
      <c r="P137" s="21" t="s">
        <v>166</v>
      </c>
      <c r="Q137" s="21" t="s">
        <v>903</v>
      </c>
      <c r="R137" s="21" t="str">
        <f>Table2[[#This Row],[entity_domain]]</f>
        <v>Lights</v>
      </c>
      <c r="S137" s="21" t="str">
        <f>_xlfn.CONCAT( Table2[[#This Row],[device_suggested_area]], " ",Table2[[#This Row],[powercalc_group_3]])</f>
        <v>Dining Lights</v>
      </c>
      <c r="T137" s="27"/>
      <c r="V137" s="22"/>
      <c r="W137" s="22" t="s">
        <v>565</v>
      </c>
      <c r="X137" s="29">
        <v>104</v>
      </c>
      <c r="Y137" s="30" t="s">
        <v>899</v>
      </c>
      <c r="Z137" s="30" t="s">
        <v>1154</v>
      </c>
      <c r="AA137" s="30"/>
      <c r="AG137" s="22"/>
      <c r="AH137" s="22"/>
      <c r="AS137" s="21"/>
      <c r="AT13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37" s="21" t="str">
        <f>Table2[[#This Row],[device_suggested_area]]</f>
        <v>Dining</v>
      </c>
      <c r="AY137" s="21" t="str">
        <f>IF(ISBLANK(Table2[[#This Row],[device_model]]), "", Table2[[#This Row],[device_suggested_area]])</f>
        <v>Dining</v>
      </c>
      <c r="AZ137" s="21" t="s">
        <v>1190</v>
      </c>
      <c r="BA137" s="21" t="s">
        <v>563</v>
      </c>
      <c r="BB137" s="21" t="s">
        <v>397</v>
      </c>
      <c r="BC137" s="21" t="s">
        <v>564</v>
      </c>
      <c r="BD137" s="21" t="s">
        <v>195</v>
      </c>
      <c r="BH137" s="21" t="s">
        <v>583</v>
      </c>
      <c r="BI137" s="21"/>
      <c r="BJ1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38" spans="1:62" ht="16" hidden="1" customHeight="1">
      <c r="A138" s="21">
        <v>1623</v>
      </c>
      <c r="B138" s="21" t="s">
        <v>26</v>
      </c>
      <c r="C138" s="21" t="s">
        <v>397</v>
      </c>
      <c r="D138" s="21" t="s">
        <v>137</v>
      </c>
      <c r="E138" s="21" t="s">
        <v>306</v>
      </c>
      <c r="F138" s="25" t="str">
        <f>IF(ISBLANK(Table2[[#This Row],[unique_id]]), "", Table2[[#This Row],[unique_id]])</f>
        <v>lounge_main</v>
      </c>
      <c r="G138" s="21" t="s">
        <v>209</v>
      </c>
      <c r="H138" s="21" t="s">
        <v>139</v>
      </c>
      <c r="I138" s="21" t="s">
        <v>132</v>
      </c>
      <c r="J138" s="21" t="s">
        <v>865</v>
      </c>
      <c r="K138" s="21" t="s">
        <v>1043</v>
      </c>
      <c r="M138" s="21" t="s">
        <v>136</v>
      </c>
      <c r="T138" s="27"/>
      <c r="V138" s="22"/>
      <c r="W138" s="22" t="s">
        <v>566</v>
      </c>
      <c r="X138" s="29">
        <v>105</v>
      </c>
      <c r="Y138" s="30" t="s">
        <v>901</v>
      </c>
      <c r="Z138" s="30" t="s">
        <v>1154</v>
      </c>
      <c r="AA138" s="30"/>
      <c r="AE138" s="21" t="s">
        <v>296</v>
      </c>
      <c r="AG138" s="22"/>
      <c r="AH138" s="22"/>
      <c r="AS138" s="21"/>
      <c r="AT13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38" s="21" t="str">
        <f>Table2[[#This Row],[device_suggested_area]]</f>
        <v>Lounge</v>
      </c>
      <c r="AY138" s="21" t="str">
        <f>IF(ISBLANK(Table2[[#This Row],[device_model]]), "", Table2[[#This Row],[device_suggested_area]])</f>
        <v>Lounge</v>
      </c>
      <c r="AZ138" s="21" t="s">
        <v>1184</v>
      </c>
      <c r="BA138" s="21" t="s">
        <v>563</v>
      </c>
      <c r="BB138" s="21" t="s">
        <v>397</v>
      </c>
      <c r="BC138" s="21" t="s">
        <v>564</v>
      </c>
      <c r="BD138" s="21" t="s">
        <v>196</v>
      </c>
      <c r="BH138" s="21"/>
      <c r="BI138" s="21"/>
      <c r="BJ1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9" spans="1:62" ht="16" hidden="1" customHeight="1">
      <c r="A139" s="21">
        <v>1624</v>
      </c>
      <c r="B139" s="21" t="s">
        <v>26</v>
      </c>
      <c r="C139" s="21" t="s">
        <v>397</v>
      </c>
      <c r="D139" s="21" t="s">
        <v>137</v>
      </c>
      <c r="E139" s="21" t="s">
        <v>1109</v>
      </c>
      <c r="F139" s="25" t="str">
        <f>IF(ISBLANK(Table2[[#This Row],[unique_id]]), "", Table2[[#This Row],[unique_id]])</f>
        <v>lounge_main_bulb_1</v>
      </c>
      <c r="H139" s="21" t="s">
        <v>139</v>
      </c>
      <c r="O139" s="22" t="s">
        <v>933</v>
      </c>
      <c r="P139" s="21" t="s">
        <v>166</v>
      </c>
      <c r="Q139" s="21" t="s">
        <v>903</v>
      </c>
      <c r="R139" s="21" t="str">
        <f>Table2[[#This Row],[entity_domain]]</f>
        <v>Lights</v>
      </c>
      <c r="S139" s="21" t="str">
        <f>_xlfn.CONCAT( Table2[[#This Row],[device_suggested_area]], " ",Table2[[#This Row],[powercalc_group_3]])</f>
        <v>Lounge Lights</v>
      </c>
      <c r="T139" s="27"/>
      <c r="V139" s="22"/>
      <c r="W139" s="22" t="s">
        <v>565</v>
      </c>
      <c r="X139" s="29">
        <v>105</v>
      </c>
      <c r="Y139" s="30" t="s">
        <v>899</v>
      </c>
      <c r="Z139" s="30" t="s">
        <v>1154</v>
      </c>
      <c r="AA139" s="30"/>
      <c r="AG139" s="22"/>
      <c r="AH139" s="22"/>
      <c r="AS139" s="21"/>
      <c r="AT13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39" s="21" t="str">
        <f>Table2[[#This Row],[device_suggested_area]]</f>
        <v>Lounge</v>
      </c>
      <c r="AY139" s="21" t="str">
        <f>IF(ISBLANK(Table2[[#This Row],[device_model]]), "", Table2[[#This Row],[device_suggested_area]])</f>
        <v>Lounge</v>
      </c>
      <c r="AZ139" s="21" t="s">
        <v>1185</v>
      </c>
      <c r="BA139" s="21" t="s">
        <v>563</v>
      </c>
      <c r="BB139" s="21" t="s">
        <v>397</v>
      </c>
      <c r="BC139" s="21" t="s">
        <v>564</v>
      </c>
      <c r="BD139" s="21" t="s">
        <v>196</v>
      </c>
      <c r="BH139" s="21" t="s">
        <v>584</v>
      </c>
      <c r="BI139" s="21"/>
      <c r="BJ1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40" spans="1:62" ht="16" hidden="1" customHeight="1">
      <c r="A140" s="21">
        <v>1625</v>
      </c>
      <c r="B140" s="21" t="s">
        <v>26</v>
      </c>
      <c r="C140" s="21" t="s">
        <v>397</v>
      </c>
      <c r="D140" s="21" t="s">
        <v>137</v>
      </c>
      <c r="E140" s="21" t="s">
        <v>1110</v>
      </c>
      <c r="F140" s="25" t="str">
        <f>IF(ISBLANK(Table2[[#This Row],[unique_id]]), "", Table2[[#This Row],[unique_id]])</f>
        <v>lounge_main_bulb_2</v>
      </c>
      <c r="H140" s="21" t="s">
        <v>139</v>
      </c>
      <c r="O140" s="22" t="s">
        <v>933</v>
      </c>
      <c r="P140" s="21" t="s">
        <v>166</v>
      </c>
      <c r="Q140" s="21" t="s">
        <v>903</v>
      </c>
      <c r="R140" s="21" t="str">
        <f>Table2[[#This Row],[entity_domain]]</f>
        <v>Lights</v>
      </c>
      <c r="S140" s="21" t="str">
        <f>_xlfn.CONCAT( Table2[[#This Row],[device_suggested_area]], " ",Table2[[#This Row],[powercalc_group_3]])</f>
        <v>Lounge Lights</v>
      </c>
      <c r="T140" s="27"/>
      <c r="V140" s="22"/>
      <c r="W140" s="22" t="s">
        <v>565</v>
      </c>
      <c r="X140" s="29">
        <v>105</v>
      </c>
      <c r="Y140" s="30" t="s">
        <v>899</v>
      </c>
      <c r="Z140" s="30" t="s">
        <v>1154</v>
      </c>
      <c r="AA140" s="30"/>
      <c r="AG140" s="22"/>
      <c r="AH140" s="22"/>
      <c r="AS140" s="21"/>
      <c r="AT14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40" s="21" t="str">
        <f>Table2[[#This Row],[device_suggested_area]]</f>
        <v>Lounge</v>
      </c>
      <c r="AY140" s="21" t="str">
        <f>IF(ISBLANK(Table2[[#This Row],[device_model]]), "", Table2[[#This Row],[device_suggested_area]])</f>
        <v>Lounge</v>
      </c>
      <c r="AZ140" s="21" t="s">
        <v>1186</v>
      </c>
      <c r="BA140" s="21" t="s">
        <v>563</v>
      </c>
      <c r="BB140" s="21" t="s">
        <v>397</v>
      </c>
      <c r="BC140" s="21" t="s">
        <v>564</v>
      </c>
      <c r="BD140" s="21" t="s">
        <v>196</v>
      </c>
      <c r="BH140" s="21" t="s">
        <v>585</v>
      </c>
      <c r="BI140" s="21"/>
      <c r="BJ1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41" spans="1:62" ht="16" hidden="1" customHeight="1">
      <c r="A141" s="21">
        <v>1626</v>
      </c>
      <c r="B141" s="21" t="s">
        <v>26</v>
      </c>
      <c r="C141" s="21" t="s">
        <v>397</v>
      </c>
      <c r="D141" s="21" t="s">
        <v>137</v>
      </c>
      <c r="E141" s="21" t="s">
        <v>1111</v>
      </c>
      <c r="F141" s="25" t="str">
        <f>IF(ISBLANK(Table2[[#This Row],[unique_id]]), "", Table2[[#This Row],[unique_id]])</f>
        <v>lounge_main_bulb_3</v>
      </c>
      <c r="H141" s="21" t="s">
        <v>139</v>
      </c>
      <c r="O141" s="22" t="s">
        <v>933</v>
      </c>
      <c r="P141" s="21" t="s">
        <v>166</v>
      </c>
      <c r="Q141" s="21" t="s">
        <v>903</v>
      </c>
      <c r="R141" s="21" t="str">
        <f>Table2[[#This Row],[entity_domain]]</f>
        <v>Lights</v>
      </c>
      <c r="S141" s="21" t="str">
        <f>_xlfn.CONCAT( Table2[[#This Row],[device_suggested_area]], " ",Table2[[#This Row],[powercalc_group_3]])</f>
        <v>Lounge Lights</v>
      </c>
      <c r="T141" s="27"/>
      <c r="V141" s="22"/>
      <c r="W141" s="22" t="s">
        <v>565</v>
      </c>
      <c r="X141" s="29">
        <v>105</v>
      </c>
      <c r="Y141" s="30" t="s">
        <v>899</v>
      </c>
      <c r="Z141" s="30" t="s">
        <v>1154</v>
      </c>
      <c r="AA141" s="30"/>
      <c r="AG141" s="22"/>
      <c r="AH141" s="22"/>
      <c r="AS141" s="21"/>
      <c r="AT14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41" s="21" t="str">
        <f>Table2[[#This Row],[device_suggested_area]]</f>
        <v>Lounge</v>
      </c>
      <c r="AY141" s="21" t="str">
        <f>IF(ISBLANK(Table2[[#This Row],[device_model]]), "", Table2[[#This Row],[device_suggested_area]])</f>
        <v>Lounge</v>
      </c>
      <c r="AZ141" s="21" t="s">
        <v>1187</v>
      </c>
      <c r="BA141" s="21" t="s">
        <v>563</v>
      </c>
      <c r="BB141" s="21" t="s">
        <v>397</v>
      </c>
      <c r="BC141" s="21" t="s">
        <v>564</v>
      </c>
      <c r="BD141" s="21" t="s">
        <v>196</v>
      </c>
      <c r="BH141" s="21" t="s">
        <v>586</v>
      </c>
      <c r="BI141" s="21"/>
      <c r="BJ1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42" spans="1:62" ht="16" hidden="1" customHeight="1">
      <c r="A142" s="21">
        <v>1627</v>
      </c>
      <c r="B142" s="21" t="s">
        <v>26</v>
      </c>
      <c r="C142" s="21" t="s">
        <v>133</v>
      </c>
      <c r="D142" s="21" t="s">
        <v>137</v>
      </c>
      <c r="E142" s="21" t="s">
        <v>472</v>
      </c>
      <c r="F142" s="25" t="str">
        <f>IF(ISBLANK(Table2[[#This Row],[unique_id]]), "", Table2[[#This Row],[unique_id]])</f>
        <v>lounge_fan</v>
      </c>
      <c r="G142" s="21" t="s">
        <v>193</v>
      </c>
      <c r="H142" s="21" t="s">
        <v>139</v>
      </c>
      <c r="I142" s="21" t="s">
        <v>132</v>
      </c>
      <c r="J142" s="21" t="s">
        <v>866</v>
      </c>
      <c r="M142" s="21" t="s">
        <v>136</v>
      </c>
      <c r="O142" s="22" t="s">
        <v>933</v>
      </c>
      <c r="P142" s="21" t="s">
        <v>166</v>
      </c>
      <c r="Q142" s="21" t="s">
        <v>903</v>
      </c>
      <c r="R142" s="21" t="str">
        <f>Table2[[#This Row],[entity_domain]]</f>
        <v>Lights</v>
      </c>
      <c r="S142" s="21" t="str">
        <f>_xlfn.CONCAT( Table2[[#This Row],[device_suggested_area]], " ",Table2[[#This Row],[powercalc_group_3]])</f>
        <v>Lounge Lights</v>
      </c>
      <c r="T142" s="27" t="s">
        <v>918</v>
      </c>
      <c r="V142" s="22"/>
      <c r="W142" s="22"/>
      <c r="X142" s="22"/>
      <c r="Y142" s="22"/>
      <c r="AE142" s="21" t="s">
        <v>296</v>
      </c>
      <c r="AG142" s="22"/>
      <c r="AH142" s="22"/>
      <c r="AS142" s="21"/>
      <c r="AT142" s="23"/>
      <c r="AU142" s="22"/>
      <c r="AV1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42" s="21" t="str">
        <f>IF(ISBLANK(Table2[[#This Row],[device_model]]), "", Table2[[#This Row],[device_suggested_area]])</f>
        <v/>
      </c>
      <c r="BC142" s="22"/>
      <c r="BD142" s="21" t="s">
        <v>196</v>
      </c>
      <c r="BE142" s="21" t="s">
        <v>824</v>
      </c>
      <c r="BH142" s="21"/>
      <c r="BI142" s="21"/>
      <c r="BJ1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3" spans="1:62" ht="16" hidden="1" customHeight="1">
      <c r="A143" s="21">
        <v>1628</v>
      </c>
      <c r="B143" s="21" t="s">
        <v>26</v>
      </c>
      <c r="C143" s="21" t="s">
        <v>397</v>
      </c>
      <c r="D143" s="21" t="s">
        <v>137</v>
      </c>
      <c r="E143" s="21" t="s">
        <v>633</v>
      </c>
      <c r="F143" s="25" t="str">
        <f>IF(ISBLANK(Table2[[#This Row],[unique_id]]), "", Table2[[#This Row],[unique_id]])</f>
        <v>lounge_lamp</v>
      </c>
      <c r="G143" s="21" t="s">
        <v>634</v>
      </c>
      <c r="H143" s="21" t="s">
        <v>139</v>
      </c>
      <c r="I143" s="21" t="s">
        <v>132</v>
      </c>
      <c r="J143" s="21" t="s">
        <v>599</v>
      </c>
      <c r="K143" s="21" t="s">
        <v>1047</v>
      </c>
      <c r="M143" s="21" t="s">
        <v>136</v>
      </c>
      <c r="T143" s="27"/>
      <c r="V143" s="22"/>
      <c r="W143" s="22" t="s">
        <v>566</v>
      </c>
      <c r="X143" s="29">
        <v>114</v>
      </c>
      <c r="Y143" s="30" t="s">
        <v>901</v>
      </c>
      <c r="Z143" s="30" t="s">
        <v>1154</v>
      </c>
      <c r="AA143" s="30"/>
      <c r="AE143" s="21" t="s">
        <v>296</v>
      </c>
      <c r="AG143" s="22"/>
      <c r="AH143" s="22"/>
      <c r="AS143" s="21"/>
      <c r="AT14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43" s="21" t="str">
        <f>Table2[[#This Row],[device_suggested_area]]</f>
        <v>Lounge</v>
      </c>
      <c r="AY143" s="21" t="str">
        <f>IF(ISBLANK(Table2[[#This Row],[device_model]]), "", Table2[[#This Row],[device_suggested_area]])</f>
        <v>Lounge</v>
      </c>
      <c r="AZ143" s="21" t="s">
        <v>599</v>
      </c>
      <c r="BA143" s="21" t="s">
        <v>563</v>
      </c>
      <c r="BB143" s="21" t="s">
        <v>397</v>
      </c>
      <c r="BC143" s="21" t="s">
        <v>564</v>
      </c>
      <c r="BD143" s="21" t="s">
        <v>196</v>
      </c>
      <c r="BE143" s="21" t="s">
        <v>824</v>
      </c>
      <c r="BH143" s="21"/>
      <c r="BI143" s="21"/>
      <c r="BJ1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4" spans="1:62" ht="16" hidden="1" customHeight="1">
      <c r="A144" s="21">
        <v>1629</v>
      </c>
      <c r="B144" s="21" t="s">
        <v>26</v>
      </c>
      <c r="C144" s="21" t="s">
        <v>397</v>
      </c>
      <c r="D144" s="21" t="s">
        <v>137</v>
      </c>
      <c r="E144" s="21" t="s">
        <v>1112</v>
      </c>
      <c r="F144" s="25" t="str">
        <f>IF(ISBLANK(Table2[[#This Row],[unique_id]]), "", Table2[[#This Row],[unique_id]])</f>
        <v>lounge_lamp_bulb_1</v>
      </c>
      <c r="H144" s="21" t="s">
        <v>139</v>
      </c>
      <c r="O144" s="22" t="s">
        <v>933</v>
      </c>
      <c r="P144" s="21" t="s">
        <v>166</v>
      </c>
      <c r="Q144" s="21" t="s">
        <v>903</v>
      </c>
      <c r="R144" s="21" t="str">
        <f>Table2[[#This Row],[entity_domain]]</f>
        <v>Lights</v>
      </c>
      <c r="S144" s="21" t="str">
        <f>_xlfn.CONCAT( Table2[[#This Row],[device_suggested_area]], " ",Table2[[#This Row],[powercalc_group_3]])</f>
        <v>Lounge Lights</v>
      </c>
      <c r="T144" s="27"/>
      <c r="V144" s="22"/>
      <c r="W144" s="22" t="s">
        <v>565</v>
      </c>
      <c r="X144" s="29">
        <v>114</v>
      </c>
      <c r="Y144" s="30" t="s">
        <v>899</v>
      </c>
      <c r="Z144" s="30" t="s">
        <v>1155</v>
      </c>
      <c r="AA144" s="30"/>
      <c r="AG144" s="22"/>
      <c r="AH144" s="22"/>
      <c r="AS144" s="21"/>
      <c r="AT14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44" s="21" t="str">
        <f>Table2[[#This Row],[device_suggested_area]]</f>
        <v>Lounge</v>
      </c>
      <c r="AY144" s="21" t="str">
        <f>IF(ISBLANK(Table2[[#This Row],[device_model]]), "", Table2[[#This Row],[device_suggested_area]])</f>
        <v>Lounge</v>
      </c>
      <c r="AZ144" s="21" t="s">
        <v>1182</v>
      </c>
      <c r="BA144" s="21" t="s">
        <v>563</v>
      </c>
      <c r="BB144" s="21" t="s">
        <v>397</v>
      </c>
      <c r="BC144" s="21" t="s">
        <v>564</v>
      </c>
      <c r="BD144" s="21" t="s">
        <v>196</v>
      </c>
      <c r="BE144" s="21" t="s">
        <v>824</v>
      </c>
      <c r="BH144" s="21" t="s">
        <v>635</v>
      </c>
      <c r="BI144" s="21"/>
      <c r="BJ1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45" spans="1:62" ht="16" hidden="1" customHeight="1">
      <c r="A145" s="21">
        <v>1630</v>
      </c>
      <c r="B145" s="21" t="s">
        <v>26</v>
      </c>
      <c r="C145" s="21" t="s">
        <v>397</v>
      </c>
      <c r="D145" s="21" t="s">
        <v>137</v>
      </c>
      <c r="E145" s="21" t="s">
        <v>307</v>
      </c>
      <c r="F145" s="25" t="str">
        <f>IF(ISBLANK(Table2[[#This Row],[unique_id]]), "", Table2[[#This Row],[unique_id]])</f>
        <v>parents_main</v>
      </c>
      <c r="G145" s="21" t="s">
        <v>198</v>
      </c>
      <c r="H145" s="21" t="s">
        <v>139</v>
      </c>
      <c r="I145" s="21" t="s">
        <v>132</v>
      </c>
      <c r="J145" s="24" t="s">
        <v>865</v>
      </c>
      <c r="K145" s="21" t="s">
        <v>1046</v>
      </c>
      <c r="M145" s="21" t="s">
        <v>136</v>
      </c>
      <c r="T145" s="27"/>
      <c r="V145" s="22"/>
      <c r="W145" s="22" t="s">
        <v>566</v>
      </c>
      <c r="X145" s="29">
        <v>106</v>
      </c>
      <c r="Y145" s="30" t="s">
        <v>901</v>
      </c>
      <c r="Z145" s="30" t="s">
        <v>1156</v>
      </c>
      <c r="AA145" s="30"/>
      <c r="AE145" s="21" t="s">
        <v>296</v>
      </c>
      <c r="AG145" s="22"/>
      <c r="AH145" s="22"/>
      <c r="AS145" s="21"/>
      <c r="AT14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45" s="21" t="str">
        <f>Table2[[#This Row],[device_suggested_area]]</f>
        <v>Parents</v>
      </c>
      <c r="AY145" s="21" t="str">
        <f>IF(ISBLANK(Table2[[#This Row],[device_model]]), "", Table2[[#This Row],[device_suggested_area]])</f>
        <v>Parents</v>
      </c>
      <c r="AZ145" s="21" t="s">
        <v>1184</v>
      </c>
      <c r="BA145" s="21" t="s">
        <v>563</v>
      </c>
      <c r="BB145" s="21" t="s">
        <v>397</v>
      </c>
      <c r="BC145" s="21" t="s">
        <v>564</v>
      </c>
      <c r="BD145" s="21" t="s">
        <v>194</v>
      </c>
      <c r="BH145" s="21"/>
      <c r="BI145" s="21"/>
      <c r="BJ1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6" spans="1:62" ht="16" hidden="1" customHeight="1">
      <c r="A146" s="21">
        <v>1631</v>
      </c>
      <c r="B146" s="21" t="s">
        <v>26</v>
      </c>
      <c r="C146" s="21" t="s">
        <v>397</v>
      </c>
      <c r="D146" s="21" t="s">
        <v>137</v>
      </c>
      <c r="E146" s="21" t="s">
        <v>1113</v>
      </c>
      <c r="F146" s="25" t="str">
        <f>IF(ISBLANK(Table2[[#This Row],[unique_id]]), "", Table2[[#This Row],[unique_id]])</f>
        <v>parents_main_bulb_1</v>
      </c>
      <c r="H146" s="21" t="s">
        <v>139</v>
      </c>
      <c r="O146" s="22" t="s">
        <v>933</v>
      </c>
      <c r="P146" s="21" t="s">
        <v>166</v>
      </c>
      <c r="Q146" s="21" t="s">
        <v>903</v>
      </c>
      <c r="R146" s="21" t="str">
        <f>Table2[[#This Row],[entity_domain]]</f>
        <v>Lights</v>
      </c>
      <c r="S146" s="21" t="str">
        <f>_xlfn.CONCAT( Table2[[#This Row],[device_suggested_area]], " ",Table2[[#This Row],[powercalc_group_3]])</f>
        <v>Parents Lights</v>
      </c>
      <c r="T146" s="27"/>
      <c r="V146" s="22"/>
      <c r="W146" s="22" t="s">
        <v>565</v>
      </c>
      <c r="X146" s="29">
        <v>106</v>
      </c>
      <c r="Y146" s="30" t="s">
        <v>899</v>
      </c>
      <c r="Z146" s="30" t="s">
        <v>1156</v>
      </c>
      <c r="AA146" s="30"/>
      <c r="AG146" s="22"/>
      <c r="AH146" s="22"/>
      <c r="AS146" s="21"/>
      <c r="AT14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46" s="21" t="str">
        <f>Table2[[#This Row],[device_suggested_area]]</f>
        <v>Parents</v>
      </c>
      <c r="AY146" s="21" t="str">
        <f>IF(ISBLANK(Table2[[#This Row],[device_model]]), "", Table2[[#This Row],[device_suggested_area]])</f>
        <v>Parents</v>
      </c>
      <c r="AZ146" s="21" t="s">
        <v>1185</v>
      </c>
      <c r="BA146" s="21" t="s">
        <v>563</v>
      </c>
      <c r="BB146" s="21" t="s">
        <v>397</v>
      </c>
      <c r="BC146" s="21" t="s">
        <v>564</v>
      </c>
      <c r="BD146" s="21" t="s">
        <v>194</v>
      </c>
      <c r="BH146" s="21" t="s">
        <v>562</v>
      </c>
      <c r="BI146" s="21"/>
      <c r="BJ1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47" spans="1:62" ht="16" hidden="1" customHeight="1">
      <c r="A147" s="21">
        <v>1632</v>
      </c>
      <c r="B147" s="21" t="s">
        <v>26</v>
      </c>
      <c r="C147" s="21" t="s">
        <v>397</v>
      </c>
      <c r="D147" s="21" t="s">
        <v>137</v>
      </c>
      <c r="E147" s="21" t="s">
        <v>1114</v>
      </c>
      <c r="F147" s="25" t="str">
        <f>IF(ISBLANK(Table2[[#This Row],[unique_id]]), "", Table2[[#This Row],[unique_id]])</f>
        <v>parents_main_bulb_2</v>
      </c>
      <c r="H147" s="21" t="s">
        <v>139</v>
      </c>
      <c r="O147" s="22" t="s">
        <v>933</v>
      </c>
      <c r="P147" s="21" t="s">
        <v>166</v>
      </c>
      <c r="Q147" s="21" t="s">
        <v>903</v>
      </c>
      <c r="R147" s="21" t="str">
        <f>Table2[[#This Row],[entity_domain]]</f>
        <v>Lights</v>
      </c>
      <c r="S147" s="21" t="str">
        <f>_xlfn.CONCAT( Table2[[#This Row],[device_suggested_area]], " ",Table2[[#This Row],[powercalc_group_3]])</f>
        <v>Parents Lights</v>
      </c>
      <c r="T147" s="27"/>
      <c r="V147" s="22"/>
      <c r="W147" s="22" t="s">
        <v>565</v>
      </c>
      <c r="X147" s="29">
        <v>106</v>
      </c>
      <c r="Y147" s="30" t="s">
        <v>899</v>
      </c>
      <c r="Z147" s="30" t="s">
        <v>1156</v>
      </c>
      <c r="AA147" s="30"/>
      <c r="AG147" s="22"/>
      <c r="AH147" s="22"/>
      <c r="AS147" s="21"/>
      <c r="AT14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47" s="21" t="str">
        <f>Table2[[#This Row],[device_suggested_area]]</f>
        <v>Parents</v>
      </c>
      <c r="AY147" s="21" t="str">
        <f>IF(ISBLANK(Table2[[#This Row],[device_model]]), "", Table2[[#This Row],[device_suggested_area]])</f>
        <v>Parents</v>
      </c>
      <c r="AZ147" s="21" t="s">
        <v>1186</v>
      </c>
      <c r="BA147" s="21" t="s">
        <v>563</v>
      </c>
      <c r="BB147" s="21" t="s">
        <v>397</v>
      </c>
      <c r="BC147" s="21" t="s">
        <v>564</v>
      </c>
      <c r="BD147" s="21" t="s">
        <v>194</v>
      </c>
      <c r="BH147" s="21" t="s">
        <v>569</v>
      </c>
      <c r="BI147" s="21"/>
      <c r="BJ1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48" spans="1:62" ht="16" hidden="1" customHeight="1">
      <c r="A148" s="21">
        <v>1633</v>
      </c>
      <c r="B148" s="21" t="s">
        <v>26</v>
      </c>
      <c r="C148" s="21" t="s">
        <v>397</v>
      </c>
      <c r="D148" s="21" t="s">
        <v>137</v>
      </c>
      <c r="E148" s="21" t="s">
        <v>1115</v>
      </c>
      <c r="F148" s="25" t="str">
        <f>IF(ISBLANK(Table2[[#This Row],[unique_id]]), "", Table2[[#This Row],[unique_id]])</f>
        <v>parents_main_bulb_3</v>
      </c>
      <c r="H148" s="21" t="s">
        <v>139</v>
      </c>
      <c r="O148" s="22" t="s">
        <v>933</v>
      </c>
      <c r="P148" s="21" t="s">
        <v>166</v>
      </c>
      <c r="Q148" s="21" t="s">
        <v>903</v>
      </c>
      <c r="R148" s="21" t="str">
        <f>Table2[[#This Row],[entity_domain]]</f>
        <v>Lights</v>
      </c>
      <c r="S148" s="21" t="str">
        <f>_xlfn.CONCAT( Table2[[#This Row],[device_suggested_area]], " ",Table2[[#This Row],[powercalc_group_3]])</f>
        <v>Parents Lights</v>
      </c>
      <c r="T148" s="27"/>
      <c r="V148" s="22"/>
      <c r="W148" s="22" t="s">
        <v>565</v>
      </c>
      <c r="X148" s="29">
        <v>106</v>
      </c>
      <c r="Y148" s="30" t="s">
        <v>899</v>
      </c>
      <c r="Z148" s="30" t="s">
        <v>1156</v>
      </c>
      <c r="AA148" s="30"/>
      <c r="AG148" s="22"/>
      <c r="AH148" s="22"/>
      <c r="AS148" s="21"/>
      <c r="AT14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48" s="21" t="str">
        <f>Table2[[#This Row],[device_suggested_area]]</f>
        <v>Parents</v>
      </c>
      <c r="AY148" s="21" t="str">
        <f>IF(ISBLANK(Table2[[#This Row],[device_model]]), "", Table2[[#This Row],[device_suggested_area]])</f>
        <v>Parents</v>
      </c>
      <c r="AZ148" s="21" t="s">
        <v>1187</v>
      </c>
      <c r="BA148" s="21" t="s">
        <v>563</v>
      </c>
      <c r="BB148" s="21" t="s">
        <v>397</v>
      </c>
      <c r="BC148" s="21" t="s">
        <v>564</v>
      </c>
      <c r="BD148" s="21" t="s">
        <v>194</v>
      </c>
      <c r="BH148" s="21" t="s">
        <v>570</v>
      </c>
      <c r="BI148" s="21"/>
      <c r="BJ1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49" spans="1:62" ht="16" hidden="1" customHeight="1">
      <c r="A149" s="21">
        <v>1634</v>
      </c>
      <c r="B149" s="21" t="s">
        <v>26</v>
      </c>
      <c r="C149" s="21" t="s">
        <v>525</v>
      </c>
      <c r="D149" s="21" t="s">
        <v>137</v>
      </c>
      <c r="E149" s="21" t="s">
        <v>1028</v>
      </c>
      <c r="F149" s="25" t="str">
        <f>IF(ISBLANK(Table2[[#This Row],[unique_id]]), "", Table2[[#This Row],[unique_id]])</f>
        <v>parents_jane_bedside</v>
      </c>
      <c r="G149" s="21" t="s">
        <v>1026</v>
      </c>
      <c r="H149" s="21" t="s">
        <v>139</v>
      </c>
      <c r="I149" s="21" t="s">
        <v>132</v>
      </c>
      <c r="J149" s="21" t="s">
        <v>1041</v>
      </c>
      <c r="K149" s="21" t="s">
        <v>1045</v>
      </c>
      <c r="M149" s="21" t="s">
        <v>136</v>
      </c>
      <c r="T149" s="27"/>
      <c r="V149" s="22"/>
      <c r="W149" s="22" t="s">
        <v>566</v>
      </c>
      <c r="X149" s="29">
        <v>119</v>
      </c>
      <c r="Y149" s="30" t="s">
        <v>901</v>
      </c>
      <c r="Z149" s="22" t="s">
        <v>1157</v>
      </c>
      <c r="AE149" s="21" t="s">
        <v>296</v>
      </c>
      <c r="AG149" s="22"/>
      <c r="AH149" s="22"/>
      <c r="AS149" s="21"/>
      <c r="AT149" s="23"/>
      <c r="AV1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49" s="21" t="str">
        <f>Table2[[#This Row],[device_suggested_area]]</f>
        <v>Parents</v>
      </c>
      <c r="AY149" s="21" t="str">
        <f>IF(ISBLANK(Table2[[#This Row],[device_model]]), "", Table2[[#This Row],[device_suggested_area]])</f>
        <v>Parents</v>
      </c>
      <c r="AZ149" s="21" t="s">
        <v>1026</v>
      </c>
      <c r="BA149" s="21" t="s">
        <v>1010</v>
      </c>
      <c r="BB149" s="21" t="s">
        <v>525</v>
      </c>
      <c r="BC149" s="21" t="s">
        <v>1008</v>
      </c>
      <c r="BD149" s="21" t="s">
        <v>194</v>
      </c>
      <c r="BE149" s="21" t="s">
        <v>824</v>
      </c>
      <c r="BH149" s="21"/>
      <c r="BI149" s="21"/>
      <c r="BJ1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2" ht="16" hidden="1" customHeight="1">
      <c r="A150" s="21">
        <v>1635</v>
      </c>
      <c r="B150" s="21" t="s">
        <v>26</v>
      </c>
      <c r="C150" s="21" t="s">
        <v>525</v>
      </c>
      <c r="D150" s="21" t="s">
        <v>137</v>
      </c>
      <c r="E150" s="21" t="s">
        <v>1029</v>
      </c>
      <c r="F150" s="25" t="str">
        <f>IF(ISBLANK(Table2[[#This Row],[unique_id]]), "", Table2[[#This Row],[unique_id]])</f>
        <v>parents_jane_bedside_bulb_1</v>
      </c>
      <c r="H150" s="21" t="s">
        <v>139</v>
      </c>
      <c r="O150" s="22" t="s">
        <v>933</v>
      </c>
      <c r="P150" s="21" t="s">
        <v>166</v>
      </c>
      <c r="Q150" s="21" t="s">
        <v>903</v>
      </c>
      <c r="R150" s="21" t="str">
        <f>Table2[[#This Row],[entity_domain]]</f>
        <v>Lights</v>
      </c>
      <c r="S150" s="21" t="str">
        <f>_xlfn.CONCAT( Table2[[#This Row],[device_suggested_area]], " ",Table2[[#This Row],[powercalc_group_3]])</f>
        <v>Parents Lights</v>
      </c>
      <c r="T150" s="27"/>
      <c r="V150" s="22"/>
      <c r="W150" s="22" t="s">
        <v>565</v>
      </c>
      <c r="X150" s="29">
        <v>119</v>
      </c>
      <c r="Y150" s="30" t="s">
        <v>899</v>
      </c>
      <c r="Z150" s="22" t="s">
        <v>1157</v>
      </c>
      <c r="AG150" s="22"/>
      <c r="AH150" s="22"/>
      <c r="AS150" s="21"/>
      <c r="AT150" s="23"/>
      <c r="AV1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50" s="21" t="str">
        <f>Table2[[#This Row],[device_suggested_area]]</f>
        <v>Parents</v>
      </c>
      <c r="AY150" s="21" t="str">
        <f>IF(ISBLANK(Table2[[#This Row],[device_model]]), "", Table2[[#This Row],[device_suggested_area]])</f>
        <v>Parents</v>
      </c>
      <c r="AZ150" s="21" t="s">
        <v>1173</v>
      </c>
      <c r="BA150" s="21" t="s">
        <v>1010</v>
      </c>
      <c r="BB150" s="21" t="s">
        <v>525</v>
      </c>
      <c r="BC150" s="21" t="s">
        <v>1008</v>
      </c>
      <c r="BD150" s="21" t="s">
        <v>194</v>
      </c>
      <c r="BE150" s="21" t="s">
        <v>824</v>
      </c>
      <c r="BH150" s="21" t="s">
        <v>1014</v>
      </c>
      <c r="BI150" s="21"/>
      <c r="BJ1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51" spans="1:62" ht="16" hidden="1" customHeight="1">
      <c r="A151" s="21">
        <v>1636</v>
      </c>
      <c r="B151" s="21" t="s">
        <v>26</v>
      </c>
      <c r="C151" s="21" t="s">
        <v>525</v>
      </c>
      <c r="D151" s="21" t="s">
        <v>137</v>
      </c>
      <c r="E151" s="21" t="s">
        <v>1030</v>
      </c>
      <c r="F151" s="25" t="str">
        <f>IF(ISBLANK(Table2[[#This Row],[unique_id]]), "", Table2[[#This Row],[unique_id]])</f>
        <v>parents_graham_bedside</v>
      </c>
      <c r="G151" s="21" t="s">
        <v>1027</v>
      </c>
      <c r="H151" s="21" t="s">
        <v>139</v>
      </c>
      <c r="I151" s="21" t="s">
        <v>132</v>
      </c>
      <c r="J151" s="21" t="s">
        <v>1042</v>
      </c>
      <c r="K151" s="21" t="s">
        <v>1045</v>
      </c>
      <c r="M151" s="21" t="s">
        <v>136</v>
      </c>
      <c r="T151" s="27"/>
      <c r="V151" s="22"/>
      <c r="W151" s="22" t="s">
        <v>566</v>
      </c>
      <c r="X151" s="29">
        <v>122</v>
      </c>
      <c r="Y151" s="30" t="s">
        <v>901</v>
      </c>
      <c r="Z151" s="22" t="s">
        <v>1157</v>
      </c>
      <c r="AE151" s="21" t="s">
        <v>296</v>
      </c>
      <c r="AG151" s="22"/>
      <c r="AH151" s="22"/>
      <c r="AS151" s="21"/>
      <c r="AT151" s="23"/>
      <c r="AV1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51" s="21" t="str">
        <f>Table2[[#This Row],[device_suggested_area]]</f>
        <v>Parents</v>
      </c>
      <c r="AY151" s="21" t="str">
        <f>IF(ISBLANK(Table2[[#This Row],[device_model]]), "", Table2[[#This Row],[device_suggested_area]])</f>
        <v>Parents</v>
      </c>
      <c r="AZ151" s="21" t="s">
        <v>1027</v>
      </c>
      <c r="BA151" s="21" t="s">
        <v>1010</v>
      </c>
      <c r="BB151" s="21" t="s">
        <v>525</v>
      </c>
      <c r="BC151" s="21" t="s">
        <v>1008</v>
      </c>
      <c r="BD151" s="21" t="s">
        <v>194</v>
      </c>
      <c r="BE151" s="21" t="s">
        <v>824</v>
      </c>
      <c r="BH151" s="21"/>
      <c r="BI151" s="21"/>
      <c r="BJ1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2" spans="1:62" ht="16" hidden="1" customHeight="1">
      <c r="A152" s="21">
        <v>1637</v>
      </c>
      <c r="B152" s="21" t="s">
        <v>26</v>
      </c>
      <c r="C152" s="21" t="s">
        <v>525</v>
      </c>
      <c r="D152" s="21" t="s">
        <v>137</v>
      </c>
      <c r="E152" s="21" t="s">
        <v>1031</v>
      </c>
      <c r="F152" s="25" t="str">
        <f>IF(ISBLANK(Table2[[#This Row],[unique_id]]), "", Table2[[#This Row],[unique_id]])</f>
        <v>parents_graham_bedside_bulb_1</v>
      </c>
      <c r="H152" s="21" t="s">
        <v>139</v>
      </c>
      <c r="O152" s="22" t="s">
        <v>933</v>
      </c>
      <c r="P152" s="21" t="s">
        <v>166</v>
      </c>
      <c r="Q152" s="21" t="s">
        <v>903</v>
      </c>
      <c r="R152" s="21" t="str">
        <f>Table2[[#This Row],[entity_domain]]</f>
        <v>Lights</v>
      </c>
      <c r="S152" s="21" t="str">
        <f>_xlfn.CONCAT( Table2[[#This Row],[device_suggested_area]], " ",Table2[[#This Row],[powercalc_group_3]])</f>
        <v>Parents Lights</v>
      </c>
      <c r="T152" s="27"/>
      <c r="V152" s="22"/>
      <c r="W152" s="22" t="s">
        <v>565</v>
      </c>
      <c r="X152" s="29">
        <v>122</v>
      </c>
      <c r="Y152" s="30" t="s">
        <v>899</v>
      </c>
      <c r="Z152" s="22" t="s">
        <v>1157</v>
      </c>
      <c r="AG152" s="22"/>
      <c r="AH152" s="22"/>
      <c r="AS152" s="21"/>
      <c r="AT152" s="23"/>
      <c r="AV1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52" s="21" t="str">
        <f>Table2[[#This Row],[device_suggested_area]]</f>
        <v>Parents</v>
      </c>
      <c r="AY152" s="21" t="str">
        <f>IF(ISBLANK(Table2[[#This Row],[device_model]]), "", Table2[[#This Row],[device_suggested_area]])</f>
        <v>Parents</v>
      </c>
      <c r="AZ152" s="21" t="s">
        <v>1174</v>
      </c>
      <c r="BA152" s="21" t="s">
        <v>1010</v>
      </c>
      <c r="BB152" s="21" t="s">
        <v>525</v>
      </c>
      <c r="BC152" s="21" t="s">
        <v>1008</v>
      </c>
      <c r="BD152" s="21" t="s">
        <v>194</v>
      </c>
      <c r="BE152" s="21" t="s">
        <v>824</v>
      </c>
      <c r="BH152" s="21" t="s">
        <v>1013</v>
      </c>
      <c r="BI152" s="21"/>
      <c r="BJ1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3" spans="1:62" ht="16" hidden="1" customHeight="1">
      <c r="A153" s="21">
        <v>1638</v>
      </c>
      <c r="B153" s="21" t="s">
        <v>26</v>
      </c>
      <c r="C153" s="21" t="s">
        <v>397</v>
      </c>
      <c r="D153" s="21" t="s">
        <v>137</v>
      </c>
      <c r="E153" s="21" t="s">
        <v>884</v>
      </c>
      <c r="F153" s="25" t="str">
        <f>IF(ISBLANK(Table2[[#This Row],[unique_id]]), "", Table2[[#This Row],[unique_id]])</f>
        <v>study_lamp</v>
      </c>
      <c r="G153" s="21" t="s">
        <v>885</v>
      </c>
      <c r="H153" s="21" t="s">
        <v>139</v>
      </c>
      <c r="I153" s="21" t="s">
        <v>132</v>
      </c>
      <c r="J153" s="21" t="s">
        <v>599</v>
      </c>
      <c r="K153" s="21" t="s">
        <v>1047</v>
      </c>
      <c r="M153" s="21" t="s">
        <v>136</v>
      </c>
      <c r="T153" s="27"/>
      <c r="V153" s="22"/>
      <c r="W153" s="22" t="s">
        <v>566</v>
      </c>
      <c r="X153" s="29">
        <v>117</v>
      </c>
      <c r="Y153" s="30" t="s">
        <v>901</v>
      </c>
      <c r="Z153" s="30" t="s">
        <v>1154</v>
      </c>
      <c r="AA153" s="30"/>
      <c r="AE153" s="21" t="s">
        <v>296</v>
      </c>
      <c r="AG153" s="22"/>
      <c r="AH153" s="22"/>
      <c r="AS153" s="21"/>
      <c r="AT15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53" s="21" t="str">
        <f>Table2[[#This Row],[device_suggested_area]]</f>
        <v>Study</v>
      </c>
      <c r="AY153" s="21" t="str">
        <f>IF(ISBLANK(Table2[[#This Row],[device_model]]), "", Table2[[#This Row],[device_suggested_area]])</f>
        <v>Study</v>
      </c>
      <c r="AZ153" s="21" t="s">
        <v>599</v>
      </c>
      <c r="BA153" s="21" t="s">
        <v>563</v>
      </c>
      <c r="BB153" s="21" t="s">
        <v>397</v>
      </c>
      <c r="BC153" s="21" t="s">
        <v>564</v>
      </c>
      <c r="BD153" s="21" t="s">
        <v>376</v>
      </c>
      <c r="BE153" s="21" t="s">
        <v>824</v>
      </c>
      <c r="BH153" s="21"/>
      <c r="BI153" s="21"/>
      <c r="BJ1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4" spans="1:62" ht="16" hidden="1" customHeight="1">
      <c r="A154" s="21">
        <v>1639</v>
      </c>
      <c r="B154" s="21" t="s">
        <v>26</v>
      </c>
      <c r="C154" s="21" t="s">
        <v>397</v>
      </c>
      <c r="D154" s="21" t="s">
        <v>137</v>
      </c>
      <c r="E154" s="21" t="s">
        <v>1116</v>
      </c>
      <c r="F154" s="25" t="str">
        <f>IF(ISBLANK(Table2[[#This Row],[unique_id]]), "", Table2[[#This Row],[unique_id]])</f>
        <v>study_lamp_bulb_1</v>
      </c>
      <c r="H154" s="21" t="s">
        <v>139</v>
      </c>
      <c r="O154" s="22" t="s">
        <v>933</v>
      </c>
      <c r="P154" s="21" t="s">
        <v>166</v>
      </c>
      <c r="Q154" s="21" t="s">
        <v>903</v>
      </c>
      <c r="R154" s="21" t="str">
        <f>Table2[[#This Row],[entity_domain]]</f>
        <v>Lights</v>
      </c>
      <c r="S154" s="21" t="str">
        <f>_xlfn.CONCAT( Table2[[#This Row],[device_suggested_area]], " ",Table2[[#This Row],[powercalc_group_3]])</f>
        <v>Study Lights</v>
      </c>
      <c r="T154" s="27"/>
      <c r="V154" s="22"/>
      <c r="W154" s="22" t="s">
        <v>565</v>
      </c>
      <c r="X154" s="29">
        <v>117</v>
      </c>
      <c r="Y154" s="30" t="s">
        <v>899</v>
      </c>
      <c r="Z154" s="30" t="s">
        <v>1154</v>
      </c>
      <c r="AA154" s="30"/>
      <c r="AG154" s="22"/>
      <c r="AH154" s="22"/>
      <c r="AS154" s="21"/>
      <c r="AT15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54" s="21" t="str">
        <f>Table2[[#This Row],[device_suggested_area]]</f>
        <v>Study</v>
      </c>
      <c r="AY154" s="21" t="str">
        <f>IF(ISBLANK(Table2[[#This Row],[device_model]]), "", Table2[[#This Row],[device_suggested_area]])</f>
        <v>Study</v>
      </c>
      <c r="AZ154" s="21" t="s">
        <v>1182</v>
      </c>
      <c r="BA154" s="21" t="s">
        <v>563</v>
      </c>
      <c r="BB154" s="21" t="s">
        <v>397</v>
      </c>
      <c r="BC154" s="21" t="s">
        <v>564</v>
      </c>
      <c r="BD154" s="21" t="s">
        <v>376</v>
      </c>
      <c r="BE154" s="21" t="s">
        <v>824</v>
      </c>
      <c r="BH154" s="21" t="s">
        <v>886</v>
      </c>
      <c r="BI154" s="21"/>
      <c r="BJ1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55" spans="1:62" ht="16" hidden="1" customHeight="1">
      <c r="A155" s="21">
        <v>1640</v>
      </c>
      <c r="B155" s="21" t="s">
        <v>26</v>
      </c>
      <c r="C155" s="21" t="s">
        <v>397</v>
      </c>
      <c r="D155" s="21" t="s">
        <v>137</v>
      </c>
      <c r="E155" s="21" t="s">
        <v>308</v>
      </c>
      <c r="F155" s="25" t="str">
        <f>IF(ISBLANK(Table2[[#This Row],[unique_id]]), "", Table2[[#This Row],[unique_id]])</f>
        <v>kitchen_main</v>
      </c>
      <c r="G155" s="21" t="s">
        <v>204</v>
      </c>
      <c r="H155" s="21" t="s">
        <v>139</v>
      </c>
      <c r="I155" s="21" t="s">
        <v>132</v>
      </c>
      <c r="J155" s="24" t="s">
        <v>865</v>
      </c>
      <c r="K155" s="21" t="s">
        <v>1043</v>
      </c>
      <c r="M155" s="21" t="s">
        <v>136</v>
      </c>
      <c r="T155" s="27"/>
      <c r="V155" s="22"/>
      <c r="W155" s="22" t="s">
        <v>566</v>
      </c>
      <c r="X155" s="29">
        <v>107</v>
      </c>
      <c r="Y155" s="30" t="s">
        <v>901</v>
      </c>
      <c r="Z155" s="30" t="s">
        <v>1154</v>
      </c>
      <c r="AA155" s="30"/>
      <c r="AE155" s="21" t="s">
        <v>296</v>
      </c>
      <c r="AG155" s="22"/>
      <c r="AH155" s="22"/>
      <c r="AS155" s="21"/>
      <c r="AT15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55" s="21" t="str">
        <f>Table2[[#This Row],[device_suggested_area]]</f>
        <v>Kitchen</v>
      </c>
      <c r="AY155" s="21" t="str">
        <f>IF(ISBLANK(Table2[[#This Row],[device_model]]), "", Table2[[#This Row],[device_suggested_area]])</f>
        <v>Kitchen</v>
      </c>
      <c r="AZ155" s="21" t="s">
        <v>1184</v>
      </c>
      <c r="BA155" s="21" t="s">
        <v>645</v>
      </c>
      <c r="BB155" s="21" t="s">
        <v>397</v>
      </c>
      <c r="BC155" s="21" t="s">
        <v>642</v>
      </c>
      <c r="BD155" s="21" t="s">
        <v>208</v>
      </c>
      <c r="BH155" s="21"/>
      <c r="BI155" s="21"/>
      <c r="BJ1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6" spans="1:62" ht="16" hidden="1" customHeight="1">
      <c r="A156" s="21">
        <v>1641</v>
      </c>
      <c r="B156" s="21" t="s">
        <v>26</v>
      </c>
      <c r="C156" s="21" t="s">
        <v>397</v>
      </c>
      <c r="D156" s="21" t="s">
        <v>137</v>
      </c>
      <c r="E156" s="21" t="s">
        <v>1117</v>
      </c>
      <c r="F156" s="25" t="str">
        <f>IF(ISBLANK(Table2[[#This Row],[unique_id]]), "", Table2[[#This Row],[unique_id]])</f>
        <v>kitchen_main_bulb_1</v>
      </c>
      <c r="H156" s="21" t="s">
        <v>139</v>
      </c>
      <c r="O156" s="22" t="s">
        <v>933</v>
      </c>
      <c r="P156" s="21" t="s">
        <v>166</v>
      </c>
      <c r="Q156" s="21" t="s">
        <v>903</v>
      </c>
      <c r="R156" s="21" t="str">
        <f>Table2[[#This Row],[entity_domain]]</f>
        <v>Lights</v>
      </c>
      <c r="S156" s="21" t="str">
        <f>_xlfn.CONCAT( Table2[[#This Row],[device_suggested_area]], " ",Table2[[#This Row],[powercalc_group_3]])</f>
        <v>Kitchen Lights</v>
      </c>
      <c r="T156" s="27"/>
      <c r="V156" s="22"/>
      <c r="W156" s="22" t="s">
        <v>565</v>
      </c>
      <c r="X156" s="29">
        <v>107</v>
      </c>
      <c r="Y156" s="30" t="s">
        <v>899</v>
      </c>
      <c r="Z156" s="30" t="s">
        <v>1154</v>
      </c>
      <c r="AA156" s="30"/>
      <c r="AG156" s="22"/>
      <c r="AH156" s="22"/>
      <c r="AS156" s="21"/>
      <c r="AT15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56" s="21" t="str">
        <f>Table2[[#This Row],[device_suggested_area]]</f>
        <v>Kitchen</v>
      </c>
      <c r="AY156" s="21" t="str">
        <f>IF(ISBLANK(Table2[[#This Row],[device_model]]), "", Table2[[#This Row],[device_suggested_area]])</f>
        <v>Kitchen</v>
      </c>
      <c r="AZ156" s="21" t="s">
        <v>1185</v>
      </c>
      <c r="BA156" s="21" t="s">
        <v>645</v>
      </c>
      <c r="BB156" s="21" t="s">
        <v>397</v>
      </c>
      <c r="BC156" s="21" t="s">
        <v>642</v>
      </c>
      <c r="BD156" s="21" t="s">
        <v>208</v>
      </c>
      <c r="BH156" s="21" t="s">
        <v>587</v>
      </c>
      <c r="BI156" s="21"/>
      <c r="BJ1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57" spans="1:62" ht="16" hidden="1" customHeight="1">
      <c r="A157" s="21">
        <v>1642</v>
      </c>
      <c r="B157" s="21" t="s">
        <v>26</v>
      </c>
      <c r="C157" s="21" t="s">
        <v>397</v>
      </c>
      <c r="D157" s="21" t="s">
        <v>137</v>
      </c>
      <c r="E157" s="21" t="s">
        <v>1118</v>
      </c>
      <c r="F157" s="25" t="str">
        <f>IF(ISBLANK(Table2[[#This Row],[unique_id]]), "", Table2[[#This Row],[unique_id]])</f>
        <v>kitchen_main_bulb_2</v>
      </c>
      <c r="H157" s="21" t="s">
        <v>139</v>
      </c>
      <c r="O157" s="22" t="s">
        <v>933</v>
      </c>
      <c r="P157" s="21" t="s">
        <v>166</v>
      </c>
      <c r="Q157" s="21" t="s">
        <v>903</v>
      </c>
      <c r="R157" s="21" t="str">
        <f>Table2[[#This Row],[entity_domain]]</f>
        <v>Lights</v>
      </c>
      <c r="S157" s="21" t="str">
        <f>_xlfn.CONCAT( Table2[[#This Row],[device_suggested_area]], " ",Table2[[#This Row],[powercalc_group_3]])</f>
        <v>Kitchen Lights</v>
      </c>
      <c r="T157" s="27"/>
      <c r="V157" s="22"/>
      <c r="W157" s="22" t="s">
        <v>565</v>
      </c>
      <c r="X157" s="29">
        <v>107</v>
      </c>
      <c r="Y157" s="30" t="s">
        <v>899</v>
      </c>
      <c r="Z157" s="30" t="s">
        <v>1154</v>
      </c>
      <c r="AA157" s="30"/>
      <c r="AG157" s="22"/>
      <c r="AH157" s="22"/>
      <c r="AS157" s="21"/>
      <c r="AT15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57" s="21" t="str">
        <f>Table2[[#This Row],[device_suggested_area]]</f>
        <v>Kitchen</v>
      </c>
      <c r="AY157" s="21" t="str">
        <f>IF(ISBLANK(Table2[[#This Row],[device_model]]), "", Table2[[#This Row],[device_suggested_area]])</f>
        <v>Kitchen</v>
      </c>
      <c r="AZ157" s="21" t="s">
        <v>1186</v>
      </c>
      <c r="BA157" s="21" t="s">
        <v>645</v>
      </c>
      <c r="BB157" s="21" t="s">
        <v>397</v>
      </c>
      <c r="BC157" s="21" t="s">
        <v>642</v>
      </c>
      <c r="BD157" s="21" t="s">
        <v>208</v>
      </c>
      <c r="BH157" s="21" t="s">
        <v>588</v>
      </c>
      <c r="BI157" s="21"/>
      <c r="BJ1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58" spans="1:62" ht="16" hidden="1" customHeight="1">
      <c r="A158" s="21">
        <v>1643</v>
      </c>
      <c r="B158" s="21" t="s">
        <v>26</v>
      </c>
      <c r="C158" s="21" t="s">
        <v>397</v>
      </c>
      <c r="D158" s="21" t="s">
        <v>137</v>
      </c>
      <c r="E158" s="21" t="s">
        <v>1119</v>
      </c>
      <c r="F158" s="25" t="str">
        <f>IF(ISBLANK(Table2[[#This Row],[unique_id]]), "", Table2[[#This Row],[unique_id]])</f>
        <v>kitchen_main_bulb_3</v>
      </c>
      <c r="H158" s="21" t="s">
        <v>139</v>
      </c>
      <c r="O158" s="22" t="s">
        <v>933</v>
      </c>
      <c r="P158" s="21" t="s">
        <v>166</v>
      </c>
      <c r="Q158" s="21" t="s">
        <v>903</v>
      </c>
      <c r="R158" s="21" t="str">
        <f>Table2[[#This Row],[entity_domain]]</f>
        <v>Lights</v>
      </c>
      <c r="S158" s="21" t="str">
        <f>_xlfn.CONCAT( Table2[[#This Row],[device_suggested_area]], " ",Table2[[#This Row],[powercalc_group_3]])</f>
        <v>Kitchen Lights</v>
      </c>
      <c r="T158" s="27"/>
      <c r="V158" s="22"/>
      <c r="W158" s="22" t="s">
        <v>565</v>
      </c>
      <c r="X158" s="29">
        <v>107</v>
      </c>
      <c r="Y158" s="30" t="s">
        <v>899</v>
      </c>
      <c r="Z158" s="30" t="s">
        <v>1154</v>
      </c>
      <c r="AA158" s="30"/>
      <c r="AG158" s="22"/>
      <c r="AH158" s="22"/>
      <c r="AS158" s="21"/>
      <c r="AT15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58" s="21" t="str">
        <f>Table2[[#This Row],[device_suggested_area]]</f>
        <v>Kitchen</v>
      </c>
      <c r="AY158" s="21" t="str">
        <f>IF(ISBLANK(Table2[[#This Row],[device_model]]), "", Table2[[#This Row],[device_suggested_area]])</f>
        <v>Kitchen</v>
      </c>
      <c r="AZ158" s="21" t="s">
        <v>1187</v>
      </c>
      <c r="BA158" s="21" t="s">
        <v>645</v>
      </c>
      <c r="BB158" s="21" t="s">
        <v>397</v>
      </c>
      <c r="BC158" s="21" t="s">
        <v>642</v>
      </c>
      <c r="BD158" s="21" t="s">
        <v>208</v>
      </c>
      <c r="BH158" s="21" t="s">
        <v>589</v>
      </c>
      <c r="BI158" s="21"/>
      <c r="BJ1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59" spans="1:62" ht="16" hidden="1" customHeight="1">
      <c r="A159" s="21">
        <v>1644</v>
      </c>
      <c r="B159" s="21" t="s">
        <v>26</v>
      </c>
      <c r="C159" s="21" t="s">
        <v>397</v>
      </c>
      <c r="D159" s="21" t="s">
        <v>137</v>
      </c>
      <c r="E159" s="21" t="s">
        <v>1120</v>
      </c>
      <c r="F159" s="25" t="str">
        <f>IF(ISBLANK(Table2[[#This Row],[unique_id]]), "", Table2[[#This Row],[unique_id]])</f>
        <v>kitchen_main_bulb_4</v>
      </c>
      <c r="H159" s="21" t="s">
        <v>139</v>
      </c>
      <c r="O159" s="22" t="s">
        <v>933</v>
      </c>
      <c r="P159" s="21" t="s">
        <v>166</v>
      </c>
      <c r="Q159" s="21" t="s">
        <v>903</v>
      </c>
      <c r="R159" s="21" t="str">
        <f>Table2[[#This Row],[entity_domain]]</f>
        <v>Lights</v>
      </c>
      <c r="S159" s="21" t="str">
        <f>_xlfn.CONCAT( Table2[[#This Row],[device_suggested_area]], " ",Table2[[#This Row],[powercalc_group_3]])</f>
        <v>Kitchen Lights</v>
      </c>
      <c r="T159" s="27"/>
      <c r="V159" s="22"/>
      <c r="W159" s="22" t="s">
        <v>565</v>
      </c>
      <c r="X159" s="29">
        <v>107</v>
      </c>
      <c r="Y159" s="30" t="s">
        <v>899</v>
      </c>
      <c r="Z159" s="30" t="s">
        <v>1154</v>
      </c>
      <c r="AA159" s="30"/>
      <c r="AG159" s="22"/>
      <c r="AH159" s="22"/>
      <c r="AS159" s="21"/>
      <c r="AT15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59" s="21" t="str">
        <f>Table2[[#This Row],[device_suggested_area]]</f>
        <v>Kitchen</v>
      </c>
      <c r="AY159" s="21" t="str">
        <f>IF(ISBLANK(Table2[[#This Row],[device_model]]), "", Table2[[#This Row],[device_suggested_area]])</f>
        <v>Kitchen</v>
      </c>
      <c r="AZ159" s="21" t="s">
        <v>1188</v>
      </c>
      <c r="BA159" s="21" t="s">
        <v>645</v>
      </c>
      <c r="BB159" s="21" t="s">
        <v>397</v>
      </c>
      <c r="BC159" s="21" t="s">
        <v>642</v>
      </c>
      <c r="BD159" s="21" t="s">
        <v>208</v>
      </c>
      <c r="BH159" s="21" t="s">
        <v>590</v>
      </c>
      <c r="BI159" s="21"/>
      <c r="BJ1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60" spans="1:62" s="32" customFormat="1" ht="16" hidden="1" customHeight="1">
      <c r="A160" s="21">
        <v>1645</v>
      </c>
      <c r="B160" s="32" t="s">
        <v>26</v>
      </c>
      <c r="C160" s="32" t="s">
        <v>956</v>
      </c>
      <c r="D160" s="32" t="s">
        <v>149</v>
      </c>
      <c r="E160" s="33" t="s">
        <v>1121</v>
      </c>
      <c r="F160" s="34" t="str">
        <f>IF(ISBLANK(Table2[[#This Row],[unique_id]]), "", Table2[[#This Row],[unique_id]])</f>
        <v>template_old_kitchen_downlights_plug_proxy</v>
      </c>
      <c r="G160" s="32" t="s">
        <v>658</v>
      </c>
      <c r="H160" s="32" t="s">
        <v>139</v>
      </c>
      <c r="I160" s="32" t="s">
        <v>132</v>
      </c>
      <c r="O160" s="35" t="s">
        <v>933</v>
      </c>
      <c r="T160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160" s="35"/>
      <c r="W160" s="35"/>
      <c r="X160" s="35"/>
      <c r="Y160" s="35"/>
      <c r="Z160" s="35"/>
      <c r="AA160" s="35"/>
      <c r="AG160" s="35"/>
      <c r="AH160" s="35"/>
      <c r="AT160" s="36"/>
      <c r="AU160" s="32" t="s">
        <v>134</v>
      </c>
      <c r="AV1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60" s="21" t="str">
        <f>IF(ISBLANK(Table2[[#This Row],[device_model]]), "", Table2[[#This Row],[device_suggested_area]])</f>
        <v>Kitchen</v>
      </c>
      <c r="AZ160" s="32" t="s">
        <v>1208</v>
      </c>
      <c r="BA160" s="32" t="s">
        <v>379</v>
      </c>
      <c r="BB160" s="32" t="s">
        <v>236</v>
      </c>
      <c r="BC160" s="32" t="s">
        <v>382</v>
      </c>
      <c r="BD160" s="32" t="s">
        <v>208</v>
      </c>
      <c r="BJ1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2" s="32" customFormat="1" ht="16" hidden="1" customHeight="1">
      <c r="A161" s="21">
        <v>1646</v>
      </c>
      <c r="B161" s="32" t="s">
        <v>26</v>
      </c>
      <c r="C161" s="32" t="s">
        <v>236</v>
      </c>
      <c r="D161" s="32" t="s">
        <v>134</v>
      </c>
      <c r="E161" s="32" t="s">
        <v>1088</v>
      </c>
      <c r="F161" s="34" t="str">
        <f>IF(ISBLANK(Table2[[#This Row],[unique_id]]), "", Table2[[#This Row],[unique_id]])</f>
        <v>old_kitchen_downlights_plug</v>
      </c>
      <c r="G161" s="32" t="s">
        <v>658</v>
      </c>
      <c r="H161" s="32" t="s">
        <v>139</v>
      </c>
      <c r="I161" s="32" t="s">
        <v>132</v>
      </c>
      <c r="O161" s="35" t="s">
        <v>933</v>
      </c>
      <c r="T161" s="33" t="str">
        <f>_xlfn.CONCAT("power_sensor_id: sensor.", Table2[[#This Row],[unique_id]], "_current_consumption", CHAR(10), "force_energy_sensor_creation: true", CHAR(10))</f>
        <v xml:space="preserve">power_sensor_id: sensor.old_kitchen_downlights_plug_current_consumption
force_energy_sensor_creation: true
</v>
      </c>
      <c r="V161" s="35"/>
      <c r="W161" s="35"/>
      <c r="X161" s="35"/>
      <c r="Y161" s="35"/>
      <c r="Z161" s="35"/>
      <c r="AA161" s="35"/>
      <c r="AE161" s="32" t="s">
        <v>296</v>
      </c>
      <c r="AG161" s="35"/>
      <c r="AH161" s="35"/>
      <c r="AT161" s="36"/>
      <c r="AV1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61" s="21" t="str">
        <f>IF(ISBLANK(Table2[[#This Row],[device_model]]), "", Table2[[#This Row],[device_suggested_area]])</f>
        <v>Kitchen</v>
      </c>
      <c r="AZ161" s="32" t="s">
        <v>1208</v>
      </c>
      <c r="BA161" s="32" t="s">
        <v>379</v>
      </c>
      <c r="BB161" s="32" t="s">
        <v>236</v>
      </c>
      <c r="BC161" s="32" t="s">
        <v>382</v>
      </c>
      <c r="BD161" s="32" t="s">
        <v>208</v>
      </c>
      <c r="BF161" s="32" t="s">
        <v>1160</v>
      </c>
      <c r="BG161" s="32" t="s">
        <v>460</v>
      </c>
      <c r="BH161" s="32" t="s">
        <v>368</v>
      </c>
      <c r="BI161" s="32" t="s">
        <v>451</v>
      </c>
      <c r="BJ1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"10.0.6.79"]]</v>
      </c>
    </row>
    <row r="162" spans="1:62" s="37" customFormat="1" ht="16" hidden="1" customHeight="1">
      <c r="A162" s="21">
        <v>1647</v>
      </c>
      <c r="B162" s="37" t="s">
        <v>26</v>
      </c>
      <c r="C162" s="37" t="s">
        <v>833</v>
      </c>
      <c r="D162" s="37" t="s">
        <v>137</v>
      </c>
      <c r="E162" s="37" t="s">
        <v>984</v>
      </c>
      <c r="F162" s="39" t="str">
        <f>IF(ISBLANK(Table2[[#This Row],[unique_id]]), "", Table2[[#This Row],[unique_id]])</f>
        <v>kitchen_downlights_plug</v>
      </c>
      <c r="G162" s="37" t="s">
        <v>658</v>
      </c>
      <c r="H162" s="37" t="s">
        <v>139</v>
      </c>
      <c r="I162" s="37" t="s">
        <v>132</v>
      </c>
      <c r="J162" s="37" t="s">
        <v>867</v>
      </c>
      <c r="M162" s="37" t="s">
        <v>136</v>
      </c>
      <c r="O162" s="40" t="s">
        <v>933</v>
      </c>
      <c r="P162" s="37" t="s">
        <v>166</v>
      </c>
      <c r="Q162" s="37" t="s">
        <v>903</v>
      </c>
      <c r="R162" s="37" t="str">
        <f>Table2[[#This Row],[entity_domain]]</f>
        <v>Lights</v>
      </c>
      <c r="S162" s="37" t="str">
        <f>_xlfn.CONCAT( Table2[[#This Row],[device_suggested_area]], " ",Table2[[#This Row],[powercalc_group_3]])</f>
        <v>Kitchen Lights</v>
      </c>
      <c r="T162" s="38" t="s">
        <v>1162</v>
      </c>
      <c r="V162" s="40"/>
      <c r="W162" s="40"/>
      <c r="X162" s="40"/>
      <c r="Y162" s="40"/>
      <c r="Z162" s="40"/>
      <c r="AA162" s="40" t="s">
        <v>1326</v>
      </c>
      <c r="AE162" s="37" t="s">
        <v>296</v>
      </c>
      <c r="AF162" s="37">
        <v>10</v>
      </c>
      <c r="AG162" s="40" t="s">
        <v>34</v>
      </c>
      <c r="AH162" s="40" t="s">
        <v>1061</v>
      </c>
      <c r="AJ162" s="37" t="str">
        <f>_xlfn.CONCAT("homeassistant/entity/", Table2[[#This Row],[entity_namespace]], "/tasmota/",Table2[[#This Row],[unique_id]], "/config")</f>
        <v>homeassistant/entity/light/tasmota/kitchen_downlights_plug/config</v>
      </c>
      <c r="AK162" s="37" t="str">
        <f>_xlfn.CONCAT("tasmota/device/", SUBSTITUTE(SUBSTITUTE(SUBSTITUTE(SUBSTITUTE(Table2[[#This Row],[unique_id]], "_energy_power", ""), "_energy_total", ""), "_temperature", ""), "_humidity", ""), "/stat/POWER")</f>
        <v>tasmota/device/kitchen_downlights_plug/stat/POWER</v>
      </c>
      <c r="AL162" s="37" t="str">
        <f>_xlfn.CONCAT("tasmota/device/",Table2[[#This Row],[unique_id]], "/cmnd/POWER")</f>
        <v>tasmota/device/kitchen_downlights_plug/cmnd/POWER</v>
      </c>
      <c r="AM162" s="37" t="str">
        <f>_xlfn.CONCAT("tasmota/device/", ,SUBSTITUTE(SUBSTITUTE(SUBSTITUTE(SUBSTITUTE(Table2[[#This Row],[unique_id]], "_energy_power", ""), "_energy_total", ""), "_temperature", ""), "_humidity", ""), "/tele/LWT")</f>
        <v>tasmota/device/kitchen_downlights_plug/tele/LWT</v>
      </c>
      <c r="AN162" s="37" t="s">
        <v>1081</v>
      </c>
      <c r="AO162" s="37" t="s">
        <v>1082</v>
      </c>
      <c r="AP162" s="37" t="s">
        <v>1070</v>
      </c>
      <c r="AQ162" s="37" t="s">
        <v>1071</v>
      </c>
      <c r="AR162" s="37" t="s">
        <v>1152</v>
      </c>
      <c r="AS162" s="37">
        <v>1</v>
      </c>
      <c r="AT162" s="42" t="str">
        <f>HYPERLINK(_xlfn.CONCAT("http://", Table2[[#This Row],[connection_ip]], "/?"))</f>
        <v>http://10.0.6.103/?</v>
      </c>
      <c r="AV1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sonoff-kitchen-downlights</v>
      </c>
      <c r="AW1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62" s="21" t="str">
        <f>IF(ISBLANK(Table2[[#This Row],[device_model]]), "", Table2[[#This Row],[device_suggested_area]])</f>
        <v>Kitchen</v>
      </c>
      <c r="AZ162" s="37" t="s">
        <v>1208</v>
      </c>
      <c r="BA162" s="37" t="s">
        <v>910</v>
      </c>
      <c r="BB162" s="37" t="s">
        <v>1330</v>
      </c>
      <c r="BC162" s="37" t="s">
        <v>1049</v>
      </c>
      <c r="BD162" s="37" t="s">
        <v>208</v>
      </c>
      <c r="BG162" s="37" t="s">
        <v>460</v>
      </c>
      <c r="BH162" s="37" t="s">
        <v>1084</v>
      </c>
      <c r="BI162" s="37" t="s">
        <v>1085</v>
      </c>
      <c r="BJ1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"10.0.6.103"]]</v>
      </c>
    </row>
    <row r="163" spans="1:62" ht="16" hidden="1" customHeight="1">
      <c r="A163" s="21">
        <v>1648</v>
      </c>
      <c r="B163" s="21" t="s">
        <v>26</v>
      </c>
      <c r="C163" s="21" t="s">
        <v>397</v>
      </c>
      <c r="D163" s="21" t="s">
        <v>137</v>
      </c>
      <c r="E163" s="21" t="s">
        <v>309</v>
      </c>
      <c r="F163" s="25" t="str">
        <f>IF(ISBLANK(Table2[[#This Row],[unique_id]]), "", Table2[[#This Row],[unique_id]])</f>
        <v>laundry_main</v>
      </c>
      <c r="G163" s="21" t="s">
        <v>206</v>
      </c>
      <c r="H163" s="21" t="s">
        <v>139</v>
      </c>
      <c r="I163" s="21" t="s">
        <v>132</v>
      </c>
      <c r="J163" s="21" t="s">
        <v>864</v>
      </c>
      <c r="K163" s="21" t="s">
        <v>1043</v>
      </c>
      <c r="M163" s="21" t="s">
        <v>136</v>
      </c>
      <c r="T163" s="27"/>
      <c r="V163" s="22"/>
      <c r="W163" s="22" t="s">
        <v>566</v>
      </c>
      <c r="X163" s="29">
        <v>108</v>
      </c>
      <c r="Y163" s="30" t="s">
        <v>901</v>
      </c>
      <c r="Z163" s="30" t="s">
        <v>1154</v>
      </c>
      <c r="AA163" s="30"/>
      <c r="AE163" s="21" t="s">
        <v>296</v>
      </c>
      <c r="AG163" s="22"/>
      <c r="AH163" s="22"/>
      <c r="AS163" s="21"/>
      <c r="AT16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63" s="21" t="str">
        <f>Table2[[#This Row],[device_suggested_area]]</f>
        <v>Laundry</v>
      </c>
      <c r="AY163" s="21" t="str">
        <f>IF(ISBLANK(Table2[[#This Row],[device_model]]), "", Table2[[#This Row],[device_suggested_area]])</f>
        <v>Laundry</v>
      </c>
      <c r="AZ163" s="21" t="s">
        <v>1184</v>
      </c>
      <c r="BA163" s="21" t="s">
        <v>563</v>
      </c>
      <c r="BB163" s="21" t="s">
        <v>397</v>
      </c>
      <c r="BC163" s="21" t="s">
        <v>564</v>
      </c>
      <c r="BD163" s="21" t="s">
        <v>216</v>
      </c>
      <c r="BH163" s="21"/>
      <c r="BI163" s="21"/>
      <c r="BJ1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4" spans="1:62" ht="16" hidden="1" customHeight="1">
      <c r="A164" s="21">
        <v>1649</v>
      </c>
      <c r="B164" s="21" t="s">
        <v>26</v>
      </c>
      <c r="C164" s="21" t="s">
        <v>397</v>
      </c>
      <c r="D164" s="21" t="s">
        <v>137</v>
      </c>
      <c r="E164" s="21" t="s">
        <v>1122</v>
      </c>
      <c r="F164" s="25" t="str">
        <f>IF(ISBLANK(Table2[[#This Row],[unique_id]]), "", Table2[[#This Row],[unique_id]])</f>
        <v>laundry_main_bulb_1</v>
      </c>
      <c r="H164" s="21" t="s">
        <v>139</v>
      </c>
      <c r="O164" s="22" t="s">
        <v>933</v>
      </c>
      <c r="P164" s="21" t="s">
        <v>166</v>
      </c>
      <c r="Q164" s="21" t="s">
        <v>903</v>
      </c>
      <c r="R164" s="21" t="str">
        <f>Table2[[#This Row],[entity_domain]]</f>
        <v>Lights</v>
      </c>
      <c r="S164" s="21" t="str">
        <f>_xlfn.CONCAT( Table2[[#This Row],[device_suggested_area]], " ",Table2[[#This Row],[powercalc_group_3]])</f>
        <v>Laundry Lights</v>
      </c>
      <c r="T164" s="27"/>
      <c r="V164" s="22"/>
      <c r="W164" s="22" t="s">
        <v>565</v>
      </c>
      <c r="X164" s="29">
        <v>108</v>
      </c>
      <c r="Y164" s="30" t="s">
        <v>899</v>
      </c>
      <c r="Z164" s="30" t="s">
        <v>1154</v>
      </c>
      <c r="AA164" s="30"/>
      <c r="AG164" s="22"/>
      <c r="AH164" s="22"/>
      <c r="AS164" s="21"/>
      <c r="AT16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64" s="21" t="str">
        <f>Table2[[#This Row],[device_suggested_area]]</f>
        <v>Laundry</v>
      </c>
      <c r="AY164" s="21" t="str">
        <f>IF(ISBLANK(Table2[[#This Row],[device_model]]), "", Table2[[#This Row],[device_suggested_area]])</f>
        <v>Laundry</v>
      </c>
      <c r="AZ164" s="21" t="s">
        <v>1185</v>
      </c>
      <c r="BA164" s="21" t="s">
        <v>563</v>
      </c>
      <c r="BB164" s="21" t="s">
        <v>397</v>
      </c>
      <c r="BC164" s="21" t="s">
        <v>564</v>
      </c>
      <c r="BD164" s="21" t="s">
        <v>216</v>
      </c>
      <c r="BH164" s="21" t="s">
        <v>591</v>
      </c>
      <c r="BI164" s="21"/>
      <c r="BJ1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5" spans="1:62" ht="16" hidden="1" customHeight="1">
      <c r="A165" s="21">
        <v>1650</v>
      </c>
      <c r="B165" s="21" t="s">
        <v>26</v>
      </c>
      <c r="C165" s="21" t="s">
        <v>397</v>
      </c>
      <c r="D165" s="21" t="s">
        <v>137</v>
      </c>
      <c r="E165" s="21" t="s">
        <v>310</v>
      </c>
      <c r="F165" s="25" t="str">
        <f>IF(ISBLANK(Table2[[#This Row],[unique_id]]), "", Table2[[#This Row],[unique_id]])</f>
        <v>pantry_main</v>
      </c>
      <c r="G165" s="21" t="s">
        <v>205</v>
      </c>
      <c r="H165" s="21" t="s">
        <v>139</v>
      </c>
      <c r="I165" s="21" t="s">
        <v>132</v>
      </c>
      <c r="J165" s="21" t="s">
        <v>864</v>
      </c>
      <c r="K165" s="21" t="s">
        <v>1043</v>
      </c>
      <c r="M165" s="21" t="s">
        <v>136</v>
      </c>
      <c r="T165" s="27"/>
      <c r="V165" s="22"/>
      <c r="W165" s="22" t="s">
        <v>566</v>
      </c>
      <c r="X165" s="29">
        <v>109</v>
      </c>
      <c r="Y165" s="30" t="s">
        <v>901</v>
      </c>
      <c r="Z165" s="30" t="s">
        <v>1154</v>
      </c>
      <c r="AA165" s="30"/>
      <c r="AE165" s="21" t="s">
        <v>296</v>
      </c>
      <c r="AG165" s="22"/>
      <c r="AH165" s="22"/>
      <c r="AS165" s="21"/>
      <c r="AT16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65" s="21" t="str">
        <f>Table2[[#This Row],[device_suggested_area]]</f>
        <v>Pantry</v>
      </c>
      <c r="AY165" s="21" t="str">
        <f>IF(ISBLANK(Table2[[#This Row],[device_model]]), "", Table2[[#This Row],[device_suggested_area]])</f>
        <v>Pantry</v>
      </c>
      <c r="AZ165" s="21" t="s">
        <v>1184</v>
      </c>
      <c r="BA165" s="21" t="s">
        <v>563</v>
      </c>
      <c r="BB165" s="21" t="s">
        <v>397</v>
      </c>
      <c r="BC165" s="21" t="s">
        <v>564</v>
      </c>
      <c r="BD165" s="21" t="s">
        <v>214</v>
      </c>
      <c r="BH165" s="21"/>
      <c r="BI165" s="21"/>
      <c r="BJ1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6" spans="1:62" ht="16" hidden="1" customHeight="1">
      <c r="A166" s="21">
        <v>1651</v>
      </c>
      <c r="B166" s="21" t="s">
        <v>26</v>
      </c>
      <c r="C166" s="21" t="s">
        <v>397</v>
      </c>
      <c r="D166" s="21" t="s">
        <v>137</v>
      </c>
      <c r="E166" s="21" t="s">
        <v>1123</v>
      </c>
      <c r="F166" s="25" t="str">
        <f>IF(ISBLANK(Table2[[#This Row],[unique_id]]), "", Table2[[#This Row],[unique_id]])</f>
        <v>pantry_main_bulb_1</v>
      </c>
      <c r="H166" s="21" t="s">
        <v>139</v>
      </c>
      <c r="O166" s="22" t="s">
        <v>933</v>
      </c>
      <c r="P166" s="21" t="s">
        <v>166</v>
      </c>
      <c r="Q166" s="21" t="s">
        <v>903</v>
      </c>
      <c r="R166" s="21" t="str">
        <f>Table2[[#This Row],[entity_domain]]</f>
        <v>Lights</v>
      </c>
      <c r="S166" s="21" t="str">
        <f>_xlfn.CONCAT( Table2[[#This Row],[device_suggested_area]], " ",Table2[[#This Row],[powercalc_group_3]])</f>
        <v>Pantry Lights</v>
      </c>
      <c r="T166" s="27"/>
      <c r="V166" s="22"/>
      <c r="W166" s="22" t="s">
        <v>565</v>
      </c>
      <c r="X166" s="29">
        <v>109</v>
      </c>
      <c r="Y166" s="30" t="s">
        <v>899</v>
      </c>
      <c r="Z166" s="30" t="s">
        <v>1154</v>
      </c>
      <c r="AA166" s="30"/>
      <c r="AG166" s="22"/>
      <c r="AH166" s="22"/>
      <c r="AS166" s="21"/>
      <c r="AT16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66" s="21" t="str">
        <f>Table2[[#This Row],[device_suggested_area]]</f>
        <v>Pantry</v>
      </c>
      <c r="AY166" s="21" t="str">
        <f>IF(ISBLANK(Table2[[#This Row],[device_model]]), "", Table2[[#This Row],[device_suggested_area]])</f>
        <v>Pantry</v>
      </c>
      <c r="AZ166" s="21" t="s">
        <v>1185</v>
      </c>
      <c r="BA166" s="21" t="s">
        <v>563</v>
      </c>
      <c r="BB166" s="21" t="s">
        <v>397</v>
      </c>
      <c r="BC166" s="21" t="s">
        <v>564</v>
      </c>
      <c r="BD166" s="21" t="s">
        <v>214</v>
      </c>
      <c r="BH166" s="21" t="s">
        <v>592</v>
      </c>
      <c r="BI166" s="21"/>
      <c r="BJ1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67" spans="1:62" ht="16" hidden="1" customHeight="1">
      <c r="A167" s="21">
        <v>1652</v>
      </c>
      <c r="B167" s="21" t="s">
        <v>26</v>
      </c>
      <c r="C167" s="21" t="s">
        <v>397</v>
      </c>
      <c r="D167" s="21" t="s">
        <v>137</v>
      </c>
      <c r="E167" s="21" t="s">
        <v>311</v>
      </c>
      <c r="F167" s="25" t="str">
        <f>IF(ISBLANK(Table2[[#This Row],[unique_id]]), "", Table2[[#This Row],[unique_id]])</f>
        <v>office_main</v>
      </c>
      <c r="G167" s="21" t="s">
        <v>201</v>
      </c>
      <c r="H167" s="21" t="s">
        <v>139</v>
      </c>
      <c r="I167" s="21" t="s">
        <v>132</v>
      </c>
      <c r="J167" s="21" t="s">
        <v>864</v>
      </c>
      <c r="M167" s="21" t="s">
        <v>136</v>
      </c>
      <c r="T167" s="27"/>
      <c r="V167" s="22"/>
      <c r="W167" s="22" t="s">
        <v>566</v>
      </c>
      <c r="X167" s="29">
        <v>110</v>
      </c>
      <c r="Y167" s="30" t="s">
        <v>901</v>
      </c>
      <c r="Z167" s="30" t="s">
        <v>1158</v>
      </c>
      <c r="AA167" s="30"/>
      <c r="AE167" s="21" t="s">
        <v>296</v>
      </c>
      <c r="AG167" s="22"/>
      <c r="AH167" s="22"/>
      <c r="AS167" s="21"/>
      <c r="AT16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67" s="21" t="str">
        <f>Table2[[#This Row],[device_suggested_area]]</f>
        <v>Office</v>
      </c>
      <c r="AY167" s="21" t="str">
        <f>IF(ISBLANK(Table2[[#This Row],[device_model]]), "", Table2[[#This Row],[device_suggested_area]])</f>
        <v>Office</v>
      </c>
      <c r="AZ167" s="21" t="s">
        <v>1184</v>
      </c>
      <c r="BA167" s="21" t="s">
        <v>645</v>
      </c>
      <c r="BB167" s="21" t="s">
        <v>397</v>
      </c>
      <c r="BC167" s="21" t="s">
        <v>642</v>
      </c>
      <c r="BD167" s="21" t="s">
        <v>215</v>
      </c>
      <c r="BH167" s="21"/>
      <c r="BI167" s="21"/>
      <c r="BJ1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2" ht="16" hidden="1" customHeight="1">
      <c r="A168" s="21">
        <v>1653</v>
      </c>
      <c r="B168" s="21" t="s">
        <v>26</v>
      </c>
      <c r="C168" s="21" t="s">
        <v>397</v>
      </c>
      <c r="D168" s="21" t="s">
        <v>137</v>
      </c>
      <c r="E168" s="21" t="s">
        <v>1124</v>
      </c>
      <c r="F168" s="25" t="str">
        <f>IF(ISBLANK(Table2[[#This Row],[unique_id]]), "", Table2[[#This Row],[unique_id]])</f>
        <v>office_main_bulb_1</v>
      </c>
      <c r="H168" s="21" t="s">
        <v>139</v>
      </c>
      <c r="O168" s="22" t="s">
        <v>933</v>
      </c>
      <c r="P168" s="21" t="s">
        <v>166</v>
      </c>
      <c r="Q168" s="21" t="s">
        <v>903</v>
      </c>
      <c r="R168" s="21" t="str">
        <f>Table2[[#This Row],[entity_domain]]</f>
        <v>Lights</v>
      </c>
      <c r="S168" s="21" t="str">
        <f>_xlfn.CONCAT( Table2[[#This Row],[device_suggested_area]], " ",Table2[[#This Row],[powercalc_group_3]])</f>
        <v>Office Lights</v>
      </c>
      <c r="T168" s="27"/>
      <c r="V168" s="22"/>
      <c r="W168" s="22" t="s">
        <v>565</v>
      </c>
      <c r="X168" s="29">
        <v>110</v>
      </c>
      <c r="Y168" s="30" t="s">
        <v>899</v>
      </c>
      <c r="Z168" s="30" t="s">
        <v>1158</v>
      </c>
      <c r="AA168" s="30"/>
      <c r="AG168" s="22"/>
      <c r="AH168" s="22"/>
      <c r="AS168" s="21"/>
      <c r="AT16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68" s="21" t="str">
        <f>Table2[[#This Row],[device_suggested_area]]</f>
        <v>Office</v>
      </c>
      <c r="AY168" s="21" t="str">
        <f>IF(ISBLANK(Table2[[#This Row],[device_model]]), "", Table2[[#This Row],[device_suggested_area]])</f>
        <v>Office</v>
      </c>
      <c r="AZ168" s="21" t="s">
        <v>1185</v>
      </c>
      <c r="BA168" s="21" t="s">
        <v>645</v>
      </c>
      <c r="BB168" s="21" t="s">
        <v>397</v>
      </c>
      <c r="BC168" s="21" t="s">
        <v>642</v>
      </c>
      <c r="BD168" s="21" t="s">
        <v>215</v>
      </c>
      <c r="BH168" s="21" t="s">
        <v>593</v>
      </c>
      <c r="BI168" s="21"/>
      <c r="BJ1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69" spans="1:62" ht="16" hidden="1" customHeight="1">
      <c r="A169" s="21">
        <v>1654</v>
      </c>
      <c r="B169" s="21" t="s">
        <v>26</v>
      </c>
      <c r="C169" s="21" t="s">
        <v>397</v>
      </c>
      <c r="D169" s="21" t="s">
        <v>137</v>
      </c>
      <c r="E169" s="21" t="s">
        <v>312</v>
      </c>
      <c r="F169" s="25" t="str">
        <f>IF(ISBLANK(Table2[[#This Row],[unique_id]]), "", Table2[[#This Row],[unique_id]])</f>
        <v>bathroom_main</v>
      </c>
      <c r="G169" s="21" t="s">
        <v>200</v>
      </c>
      <c r="H169" s="21" t="s">
        <v>139</v>
      </c>
      <c r="I169" s="21" t="s">
        <v>132</v>
      </c>
      <c r="J169" s="21" t="s">
        <v>864</v>
      </c>
      <c r="K169" s="21" t="s">
        <v>1046</v>
      </c>
      <c r="M169" s="21" t="s">
        <v>136</v>
      </c>
      <c r="T169" s="27"/>
      <c r="V169" s="22"/>
      <c r="W169" s="22" t="s">
        <v>566</v>
      </c>
      <c r="X169" s="29">
        <v>111</v>
      </c>
      <c r="Y169" s="30" t="s">
        <v>901</v>
      </c>
      <c r="Z169" s="30" t="s">
        <v>1156</v>
      </c>
      <c r="AA169" s="30"/>
      <c r="AE169" s="21" t="s">
        <v>296</v>
      </c>
      <c r="AG169" s="22"/>
      <c r="AH169" s="22"/>
      <c r="AS169" s="21"/>
      <c r="AT16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69" s="21" t="str">
        <f>Table2[[#This Row],[device_suggested_area]]</f>
        <v>Bathroom</v>
      </c>
      <c r="AY169" s="21" t="str">
        <f>IF(ISBLANK(Table2[[#This Row],[device_model]]), "", Table2[[#This Row],[device_suggested_area]])</f>
        <v>Bathroom</v>
      </c>
      <c r="AZ169" s="21" t="s">
        <v>1184</v>
      </c>
      <c r="BA169" s="21" t="s">
        <v>563</v>
      </c>
      <c r="BB169" s="21" t="s">
        <v>397</v>
      </c>
      <c r="BC169" s="21" t="s">
        <v>564</v>
      </c>
      <c r="BD169" s="21" t="s">
        <v>378</v>
      </c>
      <c r="BH169" s="21"/>
      <c r="BI169" s="21"/>
      <c r="BJ1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2" ht="16" hidden="1" customHeight="1">
      <c r="A170" s="21">
        <v>1655</v>
      </c>
      <c r="B170" s="21" t="s">
        <v>26</v>
      </c>
      <c r="C170" s="21" t="s">
        <v>397</v>
      </c>
      <c r="D170" s="21" t="s">
        <v>137</v>
      </c>
      <c r="E170" s="21" t="s">
        <v>1125</v>
      </c>
      <c r="F170" s="25" t="str">
        <f>IF(ISBLANK(Table2[[#This Row],[unique_id]]), "", Table2[[#This Row],[unique_id]])</f>
        <v>bathroom_main_bulb_1</v>
      </c>
      <c r="H170" s="21" t="s">
        <v>139</v>
      </c>
      <c r="O170" s="22" t="s">
        <v>933</v>
      </c>
      <c r="P170" s="21" t="s">
        <v>166</v>
      </c>
      <c r="Q170" s="21" t="s">
        <v>903</v>
      </c>
      <c r="R170" s="21" t="str">
        <f>Table2[[#This Row],[entity_domain]]</f>
        <v>Lights</v>
      </c>
      <c r="S170" s="21" t="str">
        <f>_xlfn.CONCAT( Table2[[#This Row],[device_suggested_area]], " ",Table2[[#This Row],[powercalc_group_3]])</f>
        <v>Bathroom Lights</v>
      </c>
      <c r="T170" s="27"/>
      <c r="V170" s="22"/>
      <c r="W170" s="22" t="s">
        <v>565</v>
      </c>
      <c r="X170" s="29">
        <v>111</v>
      </c>
      <c r="Y170" s="30" t="s">
        <v>899</v>
      </c>
      <c r="Z170" s="30" t="s">
        <v>1156</v>
      </c>
      <c r="AA170" s="30"/>
      <c r="AG170" s="22"/>
      <c r="AH170" s="22"/>
      <c r="AS170" s="21"/>
      <c r="AT17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0" s="21" t="str">
        <f>Table2[[#This Row],[device_suggested_area]]</f>
        <v>Bathroom</v>
      </c>
      <c r="AY170" s="21" t="str">
        <f>IF(ISBLANK(Table2[[#This Row],[device_model]]), "", Table2[[#This Row],[device_suggested_area]])</f>
        <v>Bathroom</v>
      </c>
      <c r="AZ170" s="21" t="s">
        <v>1185</v>
      </c>
      <c r="BA170" s="21" t="s">
        <v>563</v>
      </c>
      <c r="BB170" s="21" t="s">
        <v>397</v>
      </c>
      <c r="BC170" s="21" t="s">
        <v>564</v>
      </c>
      <c r="BD170" s="21" t="s">
        <v>378</v>
      </c>
      <c r="BH170" s="21" t="s">
        <v>594</v>
      </c>
      <c r="BI170" s="21"/>
      <c r="BJ1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71" spans="1:62" ht="16" hidden="1" customHeight="1">
      <c r="A171" s="21">
        <v>1656</v>
      </c>
      <c r="B171" s="21" t="s">
        <v>26</v>
      </c>
      <c r="C171" s="21" t="s">
        <v>525</v>
      </c>
      <c r="D171" s="21" t="s">
        <v>137</v>
      </c>
      <c r="E171" s="21" t="s">
        <v>1020</v>
      </c>
      <c r="F171" s="25" t="str">
        <f>IF(ISBLANK(Table2[[#This Row],[unique_id]]), "", Table2[[#This Row],[unique_id]])</f>
        <v>bathroom_sconces</v>
      </c>
      <c r="G171" s="21" t="s">
        <v>1023</v>
      </c>
      <c r="H171" s="21" t="s">
        <v>139</v>
      </c>
      <c r="I171" s="21" t="s">
        <v>132</v>
      </c>
      <c r="J171" s="21" t="s">
        <v>1007</v>
      </c>
      <c r="K171" s="21" t="s">
        <v>1045</v>
      </c>
      <c r="M171" s="21" t="s">
        <v>136</v>
      </c>
      <c r="T171" s="27"/>
      <c r="V171" s="22"/>
      <c r="W171" s="22" t="s">
        <v>566</v>
      </c>
      <c r="X171" s="29">
        <v>121</v>
      </c>
      <c r="Y171" s="30" t="s">
        <v>901</v>
      </c>
      <c r="Z171" s="22" t="s">
        <v>1157</v>
      </c>
      <c r="AE171" s="21" t="s">
        <v>296</v>
      </c>
      <c r="AG171" s="22"/>
      <c r="AH171" s="22"/>
      <c r="AS171" s="21"/>
      <c r="AT171" s="23"/>
      <c r="AV1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71" s="21" t="str">
        <f>Table2[[#This Row],[device_suggested_area]]</f>
        <v>Bathroom</v>
      </c>
      <c r="AY171" s="21" t="str">
        <f>IF(ISBLANK(Table2[[#This Row],[device_model]]), "", Table2[[#This Row],[device_suggested_area]])</f>
        <v>Bathroom</v>
      </c>
      <c r="AZ171" s="21" t="s">
        <v>1007</v>
      </c>
      <c r="BA171" s="21" t="s">
        <v>1010</v>
      </c>
      <c r="BB171" s="21" t="s">
        <v>525</v>
      </c>
      <c r="BC171" s="21" t="s">
        <v>1008</v>
      </c>
      <c r="BD171" s="21" t="s">
        <v>378</v>
      </c>
      <c r="BH171" s="21"/>
      <c r="BI171" s="21"/>
      <c r="BJ1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2" ht="16" hidden="1" customHeight="1">
      <c r="A172" s="21">
        <v>1657</v>
      </c>
      <c r="B172" s="21" t="s">
        <v>26</v>
      </c>
      <c r="C172" s="21" t="s">
        <v>525</v>
      </c>
      <c r="D172" s="21" t="s">
        <v>137</v>
      </c>
      <c r="E172" s="21" t="s">
        <v>1021</v>
      </c>
      <c r="F172" s="25" t="str">
        <f>IF(ISBLANK(Table2[[#This Row],[unique_id]]), "", Table2[[#This Row],[unique_id]])</f>
        <v>bathroom_sconces_bulb_1</v>
      </c>
      <c r="H172" s="21" t="s">
        <v>139</v>
      </c>
      <c r="O172" s="22" t="s">
        <v>933</v>
      </c>
      <c r="P172" s="21" t="s">
        <v>166</v>
      </c>
      <c r="Q172" s="21" t="s">
        <v>903</v>
      </c>
      <c r="R172" s="21" t="str">
        <f>Table2[[#This Row],[entity_domain]]</f>
        <v>Lights</v>
      </c>
      <c r="S172" s="21" t="str">
        <f>_xlfn.CONCAT( Table2[[#This Row],[device_suggested_area]], " ",Table2[[#This Row],[powercalc_group_3]])</f>
        <v>Bathroom Lights</v>
      </c>
      <c r="T172" s="27"/>
      <c r="V172" s="22"/>
      <c r="W172" s="22" t="s">
        <v>565</v>
      </c>
      <c r="X172" s="29">
        <v>121</v>
      </c>
      <c r="Y172" s="30" t="s">
        <v>899</v>
      </c>
      <c r="Z172" s="22" t="s">
        <v>1157</v>
      </c>
      <c r="AG172" s="22"/>
      <c r="AH172" s="22"/>
      <c r="AS172" s="21"/>
      <c r="AT172" s="23"/>
      <c r="AV1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72" s="21" t="str">
        <f>Table2[[#This Row],[device_suggested_area]]</f>
        <v>Bathroom</v>
      </c>
      <c r="AY172" s="21" t="str">
        <f>IF(ISBLANK(Table2[[#This Row],[device_model]]), "", Table2[[#This Row],[device_suggested_area]])</f>
        <v>Bathroom</v>
      </c>
      <c r="AZ172" s="21" t="s">
        <v>1171</v>
      </c>
      <c r="BA172" s="21" t="s">
        <v>1010</v>
      </c>
      <c r="BB172" s="21" t="s">
        <v>525</v>
      </c>
      <c r="BC172" s="21" t="s">
        <v>1008</v>
      </c>
      <c r="BD172" s="21" t="s">
        <v>378</v>
      </c>
      <c r="BH172" s="21" t="s">
        <v>1024</v>
      </c>
      <c r="BI172" s="21"/>
      <c r="BJ1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3" spans="1:62" ht="16" hidden="1" customHeight="1">
      <c r="A173" s="21">
        <v>1658</v>
      </c>
      <c r="B173" s="21" t="s">
        <v>26</v>
      </c>
      <c r="C173" s="21" t="s">
        <v>525</v>
      </c>
      <c r="D173" s="21" t="s">
        <v>137</v>
      </c>
      <c r="E173" s="21" t="s">
        <v>1022</v>
      </c>
      <c r="F173" s="25" t="str">
        <f>IF(ISBLANK(Table2[[#This Row],[unique_id]]), "", Table2[[#This Row],[unique_id]])</f>
        <v>bathroom_sconces_bulb_2</v>
      </c>
      <c r="H173" s="21" t="s">
        <v>139</v>
      </c>
      <c r="O173" s="22" t="s">
        <v>933</v>
      </c>
      <c r="P173" s="21" t="s">
        <v>166</v>
      </c>
      <c r="Q173" s="21" t="s">
        <v>903</v>
      </c>
      <c r="R173" s="21" t="str">
        <f>Table2[[#This Row],[entity_domain]]</f>
        <v>Lights</v>
      </c>
      <c r="S173" s="21" t="str">
        <f>_xlfn.CONCAT( Table2[[#This Row],[device_suggested_area]], " ",Table2[[#This Row],[powercalc_group_3]])</f>
        <v>Bathroom Lights</v>
      </c>
      <c r="T173" s="27"/>
      <c r="V173" s="22"/>
      <c r="W173" s="22" t="s">
        <v>565</v>
      </c>
      <c r="X173" s="29">
        <v>121</v>
      </c>
      <c r="Y173" s="30" t="s">
        <v>899</v>
      </c>
      <c r="Z173" s="22" t="s">
        <v>1157</v>
      </c>
      <c r="AG173" s="22"/>
      <c r="AH173" s="22"/>
      <c r="AS173" s="21"/>
      <c r="AT173" s="23"/>
      <c r="AV1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73" s="21" t="str">
        <f>Table2[[#This Row],[device_suggested_area]]</f>
        <v>Bathroom</v>
      </c>
      <c r="AY173" s="21" t="str">
        <f>IF(ISBLANK(Table2[[#This Row],[device_model]]), "", Table2[[#This Row],[device_suggested_area]])</f>
        <v>Bathroom</v>
      </c>
      <c r="AZ173" s="21" t="s">
        <v>1172</v>
      </c>
      <c r="BA173" s="21" t="s">
        <v>1010</v>
      </c>
      <c r="BB173" s="21" t="s">
        <v>525</v>
      </c>
      <c r="BC173" s="21" t="s">
        <v>1008</v>
      </c>
      <c r="BD173" s="21" t="s">
        <v>378</v>
      </c>
      <c r="BH173" s="21" t="s">
        <v>1025</v>
      </c>
      <c r="BI173" s="21"/>
      <c r="BJ1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4" spans="1:62" ht="16" hidden="1" customHeight="1">
      <c r="A174" s="21">
        <v>1659</v>
      </c>
      <c r="B174" s="21" t="s">
        <v>26</v>
      </c>
      <c r="C174" s="21" t="s">
        <v>397</v>
      </c>
      <c r="D174" s="21" t="s">
        <v>137</v>
      </c>
      <c r="E174" s="21" t="s">
        <v>313</v>
      </c>
      <c r="F174" s="25" t="str">
        <f>IF(ISBLANK(Table2[[#This Row],[unique_id]]), "", Table2[[#This Row],[unique_id]])</f>
        <v>ensuite_main</v>
      </c>
      <c r="G174" s="21" t="s">
        <v>199</v>
      </c>
      <c r="H174" s="21" t="s">
        <v>139</v>
      </c>
      <c r="I174" s="21" t="s">
        <v>132</v>
      </c>
      <c r="J174" s="21" t="s">
        <v>864</v>
      </c>
      <c r="K174" s="21" t="s">
        <v>1046</v>
      </c>
      <c r="M174" s="21" t="s">
        <v>136</v>
      </c>
      <c r="T174" s="27"/>
      <c r="V174" s="22"/>
      <c r="W174" s="22" t="s">
        <v>566</v>
      </c>
      <c r="X174" s="29">
        <v>112</v>
      </c>
      <c r="Y174" s="30" t="s">
        <v>901</v>
      </c>
      <c r="Z174" s="30" t="s">
        <v>1156</v>
      </c>
      <c r="AA174" s="30"/>
      <c r="AE174" s="21" t="s">
        <v>296</v>
      </c>
      <c r="AG174" s="22"/>
      <c r="AH174" s="22"/>
      <c r="AS174" s="21"/>
      <c r="AT17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74" s="21" t="str">
        <f>Table2[[#This Row],[device_suggested_area]]</f>
        <v>Ensuite</v>
      </c>
      <c r="AY174" s="21" t="str">
        <f>IF(ISBLANK(Table2[[#This Row],[device_model]]), "", Table2[[#This Row],[device_suggested_area]])</f>
        <v>Ensuite</v>
      </c>
      <c r="AZ174" s="21" t="s">
        <v>1184</v>
      </c>
      <c r="BA174" s="21" t="s">
        <v>645</v>
      </c>
      <c r="BB174" s="21" t="s">
        <v>397</v>
      </c>
      <c r="BC174" s="21" t="s">
        <v>642</v>
      </c>
      <c r="BD174" s="21" t="s">
        <v>416</v>
      </c>
      <c r="BH174" s="21"/>
      <c r="BI174" s="21"/>
      <c r="BJ1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5" spans="1:62" ht="16" hidden="1" customHeight="1">
      <c r="A175" s="21">
        <v>1660</v>
      </c>
      <c r="B175" s="21" t="s">
        <v>26</v>
      </c>
      <c r="C175" s="21" t="s">
        <v>397</v>
      </c>
      <c r="D175" s="21" t="s">
        <v>137</v>
      </c>
      <c r="E175" s="21" t="s">
        <v>1126</v>
      </c>
      <c r="F175" s="25" t="str">
        <f>IF(ISBLANK(Table2[[#This Row],[unique_id]]), "", Table2[[#This Row],[unique_id]])</f>
        <v>ensuite_main_bulb_1</v>
      </c>
      <c r="H175" s="21" t="s">
        <v>139</v>
      </c>
      <c r="O175" s="22" t="s">
        <v>933</v>
      </c>
      <c r="P175" s="21" t="s">
        <v>166</v>
      </c>
      <c r="Q175" s="21" t="s">
        <v>903</v>
      </c>
      <c r="R175" s="21" t="str">
        <f>Table2[[#This Row],[entity_domain]]</f>
        <v>Lights</v>
      </c>
      <c r="S175" s="21" t="str">
        <f>_xlfn.CONCAT( Table2[[#This Row],[device_suggested_area]], " ",Table2[[#This Row],[powercalc_group_3]])</f>
        <v>Ensuite Lights</v>
      </c>
      <c r="T175" s="27"/>
      <c r="V175" s="22"/>
      <c r="W175" s="22" t="s">
        <v>565</v>
      </c>
      <c r="X175" s="29">
        <v>112</v>
      </c>
      <c r="Y175" s="30" t="s">
        <v>899</v>
      </c>
      <c r="Z175" s="30" t="s">
        <v>1156</v>
      </c>
      <c r="AA175" s="30"/>
      <c r="AG175" s="22"/>
      <c r="AH175" s="22"/>
      <c r="AS175" s="21"/>
      <c r="AT17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75" s="21" t="str">
        <f>Table2[[#This Row],[device_suggested_area]]</f>
        <v>Ensuite</v>
      </c>
      <c r="AY175" s="21" t="str">
        <f>IF(ISBLANK(Table2[[#This Row],[device_model]]), "", Table2[[#This Row],[device_suggested_area]])</f>
        <v>Ensuite</v>
      </c>
      <c r="AZ175" s="21" t="s">
        <v>1185</v>
      </c>
      <c r="BA175" s="21" t="s">
        <v>645</v>
      </c>
      <c r="BB175" s="21" t="s">
        <v>397</v>
      </c>
      <c r="BC175" s="21" t="s">
        <v>642</v>
      </c>
      <c r="BD175" s="21" t="s">
        <v>416</v>
      </c>
      <c r="BH175" s="21" t="s">
        <v>595</v>
      </c>
      <c r="BI175" s="21"/>
      <c r="BJ1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76" spans="1:62" ht="16" hidden="1" customHeight="1">
      <c r="A176" s="21">
        <v>1661</v>
      </c>
      <c r="B176" s="21" t="s">
        <v>26</v>
      </c>
      <c r="C176" s="21" t="s">
        <v>525</v>
      </c>
      <c r="D176" s="21" t="s">
        <v>137</v>
      </c>
      <c r="E176" s="21" t="s">
        <v>1002</v>
      </c>
      <c r="F176" s="25" t="str">
        <f>IF(ISBLANK(Table2[[#This Row],[unique_id]]), "", Table2[[#This Row],[unique_id]])</f>
        <v>ensuite_sconces</v>
      </c>
      <c r="G176" s="21" t="s">
        <v>1006</v>
      </c>
      <c r="H176" s="21" t="s">
        <v>139</v>
      </c>
      <c r="I176" s="21" t="s">
        <v>132</v>
      </c>
      <c r="J176" s="21" t="s">
        <v>1007</v>
      </c>
      <c r="K176" s="21" t="s">
        <v>1045</v>
      </c>
      <c r="M176" s="21" t="s">
        <v>136</v>
      </c>
      <c r="T176" s="27"/>
      <c r="V176" s="22"/>
      <c r="W176" s="22" t="s">
        <v>566</v>
      </c>
      <c r="X176" s="29">
        <v>118</v>
      </c>
      <c r="Y176" s="30" t="s">
        <v>901</v>
      </c>
      <c r="Z176" s="22" t="s">
        <v>1157</v>
      </c>
      <c r="AE176" s="21" t="s">
        <v>296</v>
      </c>
      <c r="AG176" s="22"/>
      <c r="AH176" s="22"/>
      <c r="AS176" s="21"/>
      <c r="AT176" s="23"/>
      <c r="AV1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76" s="21" t="str">
        <f>Table2[[#This Row],[device_suggested_area]]</f>
        <v>Ensuite</v>
      </c>
      <c r="AY176" s="21" t="str">
        <f>IF(ISBLANK(Table2[[#This Row],[device_model]]), "", Table2[[#This Row],[device_suggested_area]])</f>
        <v>Ensuite</v>
      </c>
      <c r="AZ176" s="21" t="s">
        <v>1007</v>
      </c>
      <c r="BA176" s="21" t="s">
        <v>1010</v>
      </c>
      <c r="BB176" s="21" t="s">
        <v>525</v>
      </c>
      <c r="BC176" s="21" t="s">
        <v>1008</v>
      </c>
      <c r="BD176" s="21" t="s">
        <v>416</v>
      </c>
      <c r="BH176" s="21"/>
      <c r="BI176" s="21"/>
      <c r="BJ1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7" spans="1:62" ht="16" hidden="1" customHeight="1">
      <c r="A177" s="21">
        <v>1662</v>
      </c>
      <c r="B177" s="21" t="s">
        <v>26</v>
      </c>
      <c r="C177" s="21" t="s">
        <v>525</v>
      </c>
      <c r="D177" s="21" t="s">
        <v>137</v>
      </c>
      <c r="E177" s="21" t="s">
        <v>1003</v>
      </c>
      <c r="F177" s="25" t="str">
        <f>IF(ISBLANK(Table2[[#This Row],[unique_id]]), "", Table2[[#This Row],[unique_id]])</f>
        <v>ensuite_sconces_bulb_1</v>
      </c>
      <c r="H177" s="21" t="s">
        <v>139</v>
      </c>
      <c r="O177" s="22" t="s">
        <v>933</v>
      </c>
      <c r="P177" s="21" t="s">
        <v>166</v>
      </c>
      <c r="Q177" s="21" t="s">
        <v>903</v>
      </c>
      <c r="R177" s="21" t="str">
        <f>Table2[[#This Row],[entity_domain]]</f>
        <v>Lights</v>
      </c>
      <c r="S177" s="21" t="str">
        <f>_xlfn.CONCAT( Table2[[#This Row],[device_suggested_area]], " ",Table2[[#This Row],[powercalc_group_3]])</f>
        <v>Ensuite Lights</v>
      </c>
      <c r="T177" s="27"/>
      <c r="V177" s="22"/>
      <c r="W177" s="22" t="s">
        <v>565</v>
      </c>
      <c r="X177" s="29">
        <v>118</v>
      </c>
      <c r="Y177" s="30" t="s">
        <v>899</v>
      </c>
      <c r="Z177" s="22" t="s">
        <v>1157</v>
      </c>
      <c r="AG177" s="22"/>
      <c r="AH177" s="22"/>
      <c r="AS177" s="21"/>
      <c r="AT177" s="23"/>
      <c r="AV1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77" s="21" t="str">
        <f>Table2[[#This Row],[device_suggested_area]]</f>
        <v>Ensuite</v>
      </c>
      <c r="AY177" s="21" t="str">
        <f>IF(ISBLANK(Table2[[#This Row],[device_model]]), "", Table2[[#This Row],[device_suggested_area]])</f>
        <v>Ensuite</v>
      </c>
      <c r="AZ177" s="21" t="s">
        <v>1171</v>
      </c>
      <c r="BA177" s="21" t="s">
        <v>1010</v>
      </c>
      <c r="BB177" s="21" t="s">
        <v>525</v>
      </c>
      <c r="BC177" s="21" t="s">
        <v>1008</v>
      </c>
      <c r="BD177" s="21" t="s">
        <v>416</v>
      </c>
      <c r="BH177" s="21" t="s">
        <v>1009</v>
      </c>
      <c r="BI177" s="21"/>
      <c r="BJ1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78" spans="1:62" ht="16" hidden="1" customHeight="1">
      <c r="A178" s="21">
        <v>1663</v>
      </c>
      <c r="B178" s="21" t="s">
        <v>26</v>
      </c>
      <c r="C178" s="21" t="s">
        <v>525</v>
      </c>
      <c r="D178" s="21" t="s">
        <v>137</v>
      </c>
      <c r="E178" s="21" t="s">
        <v>1004</v>
      </c>
      <c r="F178" s="25" t="str">
        <f>IF(ISBLANK(Table2[[#This Row],[unique_id]]), "", Table2[[#This Row],[unique_id]])</f>
        <v>ensuite_sconces_bulb_2</v>
      </c>
      <c r="H178" s="21" t="s">
        <v>139</v>
      </c>
      <c r="O178" s="22" t="s">
        <v>933</v>
      </c>
      <c r="P178" s="21" t="s">
        <v>166</v>
      </c>
      <c r="Q178" s="21" t="s">
        <v>903</v>
      </c>
      <c r="R178" s="21" t="str">
        <f>Table2[[#This Row],[entity_domain]]</f>
        <v>Lights</v>
      </c>
      <c r="S178" s="21" t="str">
        <f>_xlfn.CONCAT( Table2[[#This Row],[device_suggested_area]], " ",Table2[[#This Row],[powercalc_group_3]])</f>
        <v>Ensuite Lights</v>
      </c>
      <c r="T178" s="27"/>
      <c r="V178" s="22"/>
      <c r="W178" s="22" t="s">
        <v>565</v>
      </c>
      <c r="X178" s="29">
        <v>118</v>
      </c>
      <c r="Y178" s="30" t="s">
        <v>899</v>
      </c>
      <c r="Z178" s="22" t="s">
        <v>1157</v>
      </c>
      <c r="AG178" s="22"/>
      <c r="AH178" s="22"/>
      <c r="AS178" s="21"/>
      <c r="AT178" s="23"/>
      <c r="AV1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78" s="21" t="str">
        <f>Table2[[#This Row],[device_suggested_area]]</f>
        <v>Ensuite</v>
      </c>
      <c r="AY178" s="21" t="str">
        <f>IF(ISBLANK(Table2[[#This Row],[device_model]]), "", Table2[[#This Row],[device_suggested_area]])</f>
        <v>Ensuite</v>
      </c>
      <c r="AZ178" s="21" t="s">
        <v>1172</v>
      </c>
      <c r="BA178" s="21" t="s">
        <v>1010</v>
      </c>
      <c r="BB178" s="21" t="s">
        <v>525</v>
      </c>
      <c r="BC178" s="21" t="s">
        <v>1008</v>
      </c>
      <c r="BD178" s="21" t="s">
        <v>416</v>
      </c>
      <c r="BH178" s="21" t="s">
        <v>1011</v>
      </c>
      <c r="BI178" s="21"/>
      <c r="BJ1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79" spans="1:62" ht="16" hidden="1" customHeight="1">
      <c r="A179" s="21">
        <v>1664</v>
      </c>
      <c r="B179" s="21" t="s">
        <v>26</v>
      </c>
      <c r="C179" s="21" t="s">
        <v>525</v>
      </c>
      <c r="D179" s="21" t="s">
        <v>137</v>
      </c>
      <c r="E179" s="21" t="s">
        <v>1005</v>
      </c>
      <c r="F179" s="25" t="str">
        <f>IF(ISBLANK(Table2[[#This Row],[unique_id]]), "", Table2[[#This Row],[unique_id]])</f>
        <v>ensuite_sconces_bulb_3</v>
      </c>
      <c r="H179" s="21" t="s">
        <v>139</v>
      </c>
      <c r="O179" s="22" t="s">
        <v>933</v>
      </c>
      <c r="P179" s="21" t="s">
        <v>166</v>
      </c>
      <c r="Q179" s="21" t="s">
        <v>903</v>
      </c>
      <c r="R179" s="21" t="str">
        <f>Table2[[#This Row],[entity_domain]]</f>
        <v>Lights</v>
      </c>
      <c r="S179" s="21" t="str">
        <f>_xlfn.CONCAT( Table2[[#This Row],[device_suggested_area]], " ",Table2[[#This Row],[powercalc_group_3]])</f>
        <v>Ensuite Lights</v>
      </c>
      <c r="T179" s="27"/>
      <c r="V179" s="22"/>
      <c r="W179" s="22" t="s">
        <v>565</v>
      </c>
      <c r="X179" s="29">
        <v>118</v>
      </c>
      <c r="Y179" s="30" t="s">
        <v>899</v>
      </c>
      <c r="Z179" s="22" t="s">
        <v>1157</v>
      </c>
      <c r="AG179" s="22"/>
      <c r="AH179" s="22"/>
      <c r="AS179" s="21"/>
      <c r="AT179" s="23"/>
      <c r="AV1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79" s="21" t="str">
        <f>Table2[[#This Row],[device_suggested_area]]</f>
        <v>Ensuite</v>
      </c>
      <c r="AY179" s="21" t="str">
        <f>IF(ISBLANK(Table2[[#This Row],[device_model]]), "", Table2[[#This Row],[device_suggested_area]])</f>
        <v>Ensuite</v>
      </c>
      <c r="AZ179" s="21" t="s">
        <v>1175</v>
      </c>
      <c r="BA179" s="21" t="s">
        <v>1010</v>
      </c>
      <c r="BB179" s="21" t="s">
        <v>525</v>
      </c>
      <c r="BC179" s="21" t="s">
        <v>1008</v>
      </c>
      <c r="BD179" s="21" t="s">
        <v>416</v>
      </c>
      <c r="BH179" s="21" t="s">
        <v>1012</v>
      </c>
      <c r="BI179" s="21"/>
      <c r="BJ1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0" spans="1:62" ht="16" hidden="1" customHeight="1">
      <c r="A180" s="21">
        <v>1665</v>
      </c>
      <c r="B180" s="21" t="s">
        <v>26</v>
      </c>
      <c r="C180" s="21" t="s">
        <v>397</v>
      </c>
      <c r="D180" s="21" t="s">
        <v>137</v>
      </c>
      <c r="E180" s="21" t="s">
        <v>314</v>
      </c>
      <c r="F180" s="25" t="str">
        <f>IF(ISBLANK(Table2[[#This Row],[unique_id]]), "", Table2[[#This Row],[unique_id]])</f>
        <v>wardrobe_main</v>
      </c>
      <c r="G180" s="21" t="s">
        <v>203</v>
      </c>
      <c r="H180" s="21" t="s">
        <v>139</v>
      </c>
      <c r="I180" s="21" t="s">
        <v>132</v>
      </c>
      <c r="J180" s="21" t="s">
        <v>864</v>
      </c>
      <c r="K180" s="24" t="s">
        <v>1043</v>
      </c>
      <c r="M180" s="21" t="s">
        <v>136</v>
      </c>
      <c r="T180" s="27"/>
      <c r="V180" s="22"/>
      <c r="W180" s="22" t="s">
        <v>566</v>
      </c>
      <c r="X180" s="29">
        <v>113</v>
      </c>
      <c r="Y180" s="30" t="s">
        <v>901</v>
      </c>
      <c r="Z180" s="30" t="s">
        <v>1154</v>
      </c>
      <c r="AA180" s="30"/>
      <c r="AE180" s="21" t="s">
        <v>296</v>
      </c>
      <c r="AG180" s="22"/>
      <c r="AH180" s="22"/>
      <c r="AS180" s="21"/>
      <c r="AT18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0" s="21" t="str">
        <f>Table2[[#This Row],[device_suggested_area]]</f>
        <v>Wardrobe</v>
      </c>
      <c r="AY180" s="21" t="str">
        <f>IF(ISBLANK(Table2[[#This Row],[device_model]]), "", Table2[[#This Row],[device_suggested_area]])</f>
        <v>Wardrobe</v>
      </c>
      <c r="AZ180" s="21" t="s">
        <v>1184</v>
      </c>
      <c r="BA180" s="21" t="s">
        <v>645</v>
      </c>
      <c r="BB180" s="21" t="s">
        <v>397</v>
      </c>
      <c r="BC180" s="21" t="s">
        <v>642</v>
      </c>
      <c r="BD180" s="21" t="s">
        <v>571</v>
      </c>
      <c r="BH180" s="21"/>
      <c r="BI180" s="21"/>
      <c r="BJ1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2" ht="16" hidden="1" customHeight="1">
      <c r="A181" s="21">
        <v>1666</v>
      </c>
      <c r="B181" s="21" t="s">
        <v>26</v>
      </c>
      <c r="C181" s="21" t="s">
        <v>397</v>
      </c>
      <c r="D181" s="21" t="s">
        <v>137</v>
      </c>
      <c r="E181" s="21" t="s">
        <v>1127</v>
      </c>
      <c r="F181" s="25" t="str">
        <f>IF(ISBLANK(Table2[[#This Row],[unique_id]]), "", Table2[[#This Row],[unique_id]])</f>
        <v>wardrobe_main_bulb_1</v>
      </c>
      <c r="H181" s="21" t="s">
        <v>139</v>
      </c>
      <c r="O181" s="22" t="s">
        <v>933</v>
      </c>
      <c r="P181" s="21" t="s">
        <v>166</v>
      </c>
      <c r="Q181" s="21" t="s">
        <v>903</v>
      </c>
      <c r="R181" s="21" t="str">
        <f>Table2[[#This Row],[entity_domain]]</f>
        <v>Lights</v>
      </c>
      <c r="S181" s="21" t="str">
        <f>_xlfn.CONCAT( Table2[[#This Row],[device_suggested_area]], " ",Table2[[#This Row],[powercalc_group_3]])</f>
        <v>Wardrobe Lights</v>
      </c>
      <c r="T181" s="27"/>
      <c r="V181" s="22"/>
      <c r="W181" s="22" t="s">
        <v>565</v>
      </c>
      <c r="X181" s="29">
        <v>113</v>
      </c>
      <c r="Y181" s="30" t="s">
        <v>899</v>
      </c>
      <c r="Z181" s="30" t="s">
        <v>1154</v>
      </c>
      <c r="AA181" s="30"/>
      <c r="AG181" s="22"/>
      <c r="AH181" s="22"/>
      <c r="AS181" s="21"/>
      <c r="AT18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81" s="21" t="str">
        <f>Table2[[#This Row],[device_suggested_area]]</f>
        <v>Wardrobe</v>
      </c>
      <c r="AY181" s="21" t="str">
        <f>IF(ISBLANK(Table2[[#This Row],[device_model]]), "", Table2[[#This Row],[device_suggested_area]])</f>
        <v>Wardrobe</v>
      </c>
      <c r="AZ181" s="21" t="s">
        <v>1185</v>
      </c>
      <c r="BA181" s="21" t="s">
        <v>645</v>
      </c>
      <c r="BB181" s="21" t="s">
        <v>397</v>
      </c>
      <c r="BC181" s="21" t="s">
        <v>642</v>
      </c>
      <c r="BD181" s="21" t="s">
        <v>571</v>
      </c>
      <c r="BH181" s="21" t="s">
        <v>596</v>
      </c>
      <c r="BI181" s="21"/>
      <c r="BJ1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82" spans="1:62" s="32" customFormat="1" ht="16" hidden="1" customHeight="1">
      <c r="A182" s="21">
        <v>1667</v>
      </c>
      <c r="B182" s="32" t="s">
        <v>26</v>
      </c>
      <c r="C182" s="32" t="s">
        <v>956</v>
      </c>
      <c r="D182" s="32" t="s">
        <v>149</v>
      </c>
      <c r="E182" s="33" t="s">
        <v>1250</v>
      </c>
      <c r="F182" s="34" t="str">
        <f>IF(ISBLANK(Table2[[#This Row],[unique_id]]), "", Table2[[#This Row],[unique_id]])</f>
        <v>template_old_deck_festoons_plug_proxy</v>
      </c>
      <c r="G182" s="32" t="s">
        <v>303</v>
      </c>
      <c r="H182" s="32" t="s">
        <v>139</v>
      </c>
      <c r="I182" s="32" t="s">
        <v>132</v>
      </c>
      <c r="O182" s="35" t="s">
        <v>933</v>
      </c>
      <c r="T182" s="33" t="str">
        <f>_xlfn.CONCAT("standby_power: 0.5", CHAR(10), "unavailable_power: 0", CHAR(10), "fixed:", CHAR(10), "  power: 0.9", CHAR(10))</f>
        <v xml:space="preserve">standby_power: 0.5
unavailable_power: 0
fixed:
  power: 0.9
</v>
      </c>
      <c r="V182" s="35"/>
      <c r="W182" s="35"/>
      <c r="X182" s="35"/>
      <c r="Y182" s="35"/>
      <c r="Z182" s="35"/>
      <c r="AA182" s="35"/>
      <c r="AG182" s="35"/>
      <c r="AH182" s="35"/>
      <c r="AT182" s="36"/>
      <c r="AU182" s="32" t="s">
        <v>134</v>
      </c>
      <c r="AV1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2" s="21" t="str">
        <f>IF(ISBLANK(Table2[[#This Row],[device_model]]), "", Table2[[#This Row],[device_suggested_area]])</f>
        <v>Deck</v>
      </c>
      <c r="AZ182" s="32" t="s">
        <v>869</v>
      </c>
      <c r="BA182" s="32" t="s">
        <v>380</v>
      </c>
      <c r="BB182" s="32" t="s">
        <v>236</v>
      </c>
      <c r="BC182" s="32" t="s">
        <v>381</v>
      </c>
      <c r="BD182" s="32" t="s">
        <v>377</v>
      </c>
      <c r="BJ182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3" spans="1:62" s="32" customFormat="1" ht="16" hidden="1" customHeight="1">
      <c r="A183" s="21">
        <v>1668</v>
      </c>
      <c r="B183" s="32" t="s">
        <v>26</v>
      </c>
      <c r="C183" s="32" t="s">
        <v>236</v>
      </c>
      <c r="D183" s="32" t="s">
        <v>134</v>
      </c>
      <c r="E183" s="32" t="s">
        <v>1249</v>
      </c>
      <c r="F183" s="34" t="str">
        <f>IF(ISBLANK(Table2[[#This Row],[unique_id]]), "", Table2[[#This Row],[unique_id]])</f>
        <v>old_deck_festoons_plug</v>
      </c>
      <c r="G183" s="32" t="s">
        <v>303</v>
      </c>
      <c r="H183" s="32" t="s">
        <v>139</v>
      </c>
      <c r="I183" s="32" t="s">
        <v>132</v>
      </c>
      <c r="O183" s="35" t="s">
        <v>933</v>
      </c>
      <c r="T183" s="33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V183" s="35"/>
      <c r="W183" s="35"/>
      <c r="X183" s="35"/>
      <c r="Y183" s="35"/>
      <c r="Z183" s="35"/>
      <c r="AA183" s="35"/>
      <c r="AE183" s="32" t="s">
        <v>296</v>
      </c>
      <c r="AG183" s="35"/>
      <c r="AH183" s="35"/>
      <c r="AT183" s="36"/>
      <c r="AV1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3" s="21" t="str">
        <f>IF(ISBLANK(Table2[[#This Row],[device_model]]), "", Table2[[#This Row],[device_suggested_area]])</f>
        <v>Deck</v>
      </c>
      <c r="AZ183" s="32" t="s">
        <v>869</v>
      </c>
      <c r="BA183" s="32" t="s">
        <v>380</v>
      </c>
      <c r="BB183" s="32" t="s">
        <v>236</v>
      </c>
      <c r="BC183" s="32" t="s">
        <v>381</v>
      </c>
      <c r="BD183" s="32" t="s">
        <v>377</v>
      </c>
      <c r="BF183" s="32" t="s">
        <v>1160</v>
      </c>
      <c r="BG183" s="32" t="s">
        <v>460</v>
      </c>
      <c r="BH183" s="32" t="s">
        <v>641</v>
      </c>
      <c r="BI183" s="32" t="s">
        <v>640</v>
      </c>
      <c r="BJ183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"10.0.6.88"]]</v>
      </c>
    </row>
    <row r="184" spans="1:62" s="37" customFormat="1" ht="16" hidden="1" customHeight="1">
      <c r="A184" s="21">
        <v>1669</v>
      </c>
      <c r="B184" s="37" t="s">
        <v>26</v>
      </c>
      <c r="C184" s="37" t="s">
        <v>956</v>
      </c>
      <c r="D184" s="37" t="s">
        <v>149</v>
      </c>
      <c r="E184" s="38" t="s">
        <v>1128</v>
      </c>
      <c r="F184" s="39" t="str">
        <f>IF(ISBLANK(Table2[[#This Row],[unique_id]]), "", Table2[[#This Row],[unique_id]])</f>
        <v>template_deck_festoons_plug_proxy</v>
      </c>
      <c r="G184" s="37" t="s">
        <v>208</v>
      </c>
      <c r="H184" s="37" t="s">
        <v>139</v>
      </c>
      <c r="I184" s="37" t="s">
        <v>132</v>
      </c>
      <c r="O184" s="40" t="s">
        <v>933</v>
      </c>
      <c r="P184" s="37" t="s">
        <v>166</v>
      </c>
      <c r="Q184" s="37" t="s">
        <v>903</v>
      </c>
      <c r="R184" s="37" t="str">
        <f>Table2[[#This Row],[entity_domain]]</f>
        <v>Lights</v>
      </c>
      <c r="S184" s="37" t="str">
        <f>_xlfn.CONCAT( Table2[[#This Row],[device_suggested_area]], " ",Table2[[#This Row],[powercalc_group_3]])</f>
        <v>Deck Lights</v>
      </c>
      <c r="T184" s="38" t="s">
        <v>1283</v>
      </c>
      <c r="V184" s="40"/>
      <c r="W184" s="40"/>
      <c r="X184" s="40"/>
      <c r="Y184" s="40"/>
      <c r="Z184" s="40"/>
      <c r="AA184" s="40"/>
      <c r="AG184" s="40"/>
      <c r="AH184" s="40"/>
      <c r="AT184" s="41"/>
      <c r="AU184" s="37" t="s">
        <v>137</v>
      </c>
      <c r="AV1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4" s="21" t="str">
        <f>IF(ISBLANK(Table2[[#This Row],[device_model]]), "", Table2[[#This Row],[device_suggested_area]])</f>
        <v>Deck</v>
      </c>
      <c r="AZ184" s="37" t="s">
        <v>869</v>
      </c>
      <c r="BA184" s="37" t="s">
        <v>1331</v>
      </c>
      <c r="BB184" s="37" t="s">
        <v>1330</v>
      </c>
      <c r="BC184" s="37" t="s">
        <v>1049</v>
      </c>
      <c r="BD184" s="37" t="s">
        <v>377</v>
      </c>
      <c r="BJ1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2" s="37" customFormat="1" ht="16" hidden="1" customHeight="1">
      <c r="A185" s="21">
        <v>1670</v>
      </c>
      <c r="B185" s="37" t="s">
        <v>26</v>
      </c>
      <c r="C185" s="37" t="s">
        <v>833</v>
      </c>
      <c r="D185" s="37" t="s">
        <v>137</v>
      </c>
      <c r="E185" s="37" t="s">
        <v>985</v>
      </c>
      <c r="F185" s="39" t="str">
        <f>IF(ISBLANK(Table2[[#This Row],[unique_id]]), "", Table2[[#This Row],[unique_id]])</f>
        <v>deck_festoons_plug</v>
      </c>
      <c r="G185" s="37" t="s">
        <v>303</v>
      </c>
      <c r="H185" s="37" t="s">
        <v>139</v>
      </c>
      <c r="I185" s="37" t="s">
        <v>132</v>
      </c>
      <c r="J185" s="37" t="s">
        <v>869</v>
      </c>
      <c r="M185" s="37" t="s">
        <v>136</v>
      </c>
      <c r="O185" s="40" t="s">
        <v>933</v>
      </c>
      <c r="P185" s="37" t="s">
        <v>166</v>
      </c>
      <c r="Q185" s="37" t="s">
        <v>903</v>
      </c>
      <c r="R185" s="37" t="str">
        <f>Table2[[#This Row],[entity_domain]]</f>
        <v>Lights</v>
      </c>
      <c r="S185" s="37" t="str">
        <f>_xlfn.CONCAT( Table2[[#This Row],[device_suggested_area]], " ",Table2[[#This Row],[powercalc_group_3]])</f>
        <v>Deck Lights</v>
      </c>
      <c r="T185" s="38" t="s">
        <v>1257</v>
      </c>
      <c r="V185" s="40"/>
      <c r="W185" s="40"/>
      <c r="X185" s="40"/>
      <c r="Y185" s="40"/>
      <c r="Z185" s="40"/>
      <c r="AA185" s="56" t="s">
        <v>1323</v>
      </c>
      <c r="AE185" s="37" t="s">
        <v>296</v>
      </c>
      <c r="AF185" s="37">
        <v>10</v>
      </c>
      <c r="AG185" s="40" t="s">
        <v>34</v>
      </c>
      <c r="AH185" s="40" t="s">
        <v>1061</v>
      </c>
      <c r="AJ185" s="37" t="str">
        <f>_xlfn.CONCAT("homeassistant/entity/", Table2[[#This Row],[entity_namespace]], "/tasmota/",Table2[[#This Row],[unique_id]], "/config")</f>
        <v>homeassistant/entity/light/tasmota/deck_festoons_plug/config</v>
      </c>
      <c r="AK185" s="37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85" s="37" t="str">
        <f>_xlfn.CONCAT("tasmota/device/",Table2[[#This Row],[unique_id]], "/cmnd/POWER")</f>
        <v>tasmota/device/deck_festoons_plug/cmnd/POWER</v>
      </c>
      <c r="AM185" s="37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5" s="37" t="s">
        <v>1081</v>
      </c>
      <c r="AO185" s="37" t="s">
        <v>1082</v>
      </c>
      <c r="AP185" s="37" t="s">
        <v>1070</v>
      </c>
      <c r="AQ185" s="37" t="s">
        <v>1071</v>
      </c>
      <c r="AR185" s="37" t="s">
        <v>1152</v>
      </c>
      <c r="AS185" s="37">
        <v>1</v>
      </c>
      <c r="AT185" s="42" t="str">
        <f>HYPERLINK(_xlfn.CONCAT("http://", Table2[[#This Row],[connection_ip]], "/?"))</f>
        <v>http://10.0.6.107/?</v>
      </c>
      <c r="AV1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5" s="21" t="str">
        <f>IF(ISBLANK(Table2[[#This Row],[device_model]]), "", Table2[[#This Row],[device_suggested_area]])</f>
        <v>Deck</v>
      </c>
      <c r="AZ185" s="37" t="s">
        <v>869</v>
      </c>
      <c r="BA185" s="37" t="s">
        <v>1331</v>
      </c>
      <c r="BB185" s="37" t="s">
        <v>1330</v>
      </c>
      <c r="BC185" s="37" t="s">
        <v>1049</v>
      </c>
      <c r="BD185" s="37" t="s">
        <v>377</v>
      </c>
      <c r="BG185" s="37" t="s">
        <v>460</v>
      </c>
      <c r="BH185" s="37" t="s">
        <v>1261</v>
      </c>
      <c r="BI185" s="37" t="s">
        <v>1258</v>
      </c>
      <c r="BJ1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"10.0.6.107"]]</v>
      </c>
    </row>
    <row r="186" spans="1:62" s="37" customFormat="1" ht="16" hidden="1" customHeight="1">
      <c r="A186" s="21">
        <v>1671</v>
      </c>
      <c r="B186" s="37" t="s">
        <v>26</v>
      </c>
      <c r="C186" s="37" t="s">
        <v>833</v>
      </c>
      <c r="D186" s="37" t="s">
        <v>27</v>
      </c>
      <c r="E186" s="37" t="s">
        <v>1253</v>
      </c>
      <c r="F186" s="39" t="str">
        <f>IF(ISBLANK(Table2[[#This Row],[unique_id]]), "", Table2[[#This Row],[unique_id]])</f>
        <v>deck_festoons_plug_temperature</v>
      </c>
      <c r="G186" s="37" t="s">
        <v>303</v>
      </c>
      <c r="H186" s="37" t="s">
        <v>139</v>
      </c>
      <c r="I186" s="37" t="s">
        <v>132</v>
      </c>
      <c r="O186" s="40"/>
      <c r="T186" s="38"/>
      <c r="V186" s="40"/>
      <c r="W186" s="40"/>
      <c r="X186" s="40"/>
      <c r="Y186" s="40"/>
      <c r="Z186" s="40"/>
      <c r="AA186" s="40"/>
      <c r="AB186" s="37" t="s">
        <v>31</v>
      </c>
      <c r="AC186" s="37" t="s">
        <v>88</v>
      </c>
      <c r="AD186" s="37" t="s">
        <v>89</v>
      </c>
      <c r="AF186" s="37">
        <v>10</v>
      </c>
      <c r="AG186" s="40" t="s">
        <v>34</v>
      </c>
      <c r="AH186" s="40" t="s">
        <v>1061</v>
      </c>
      <c r="AJ186" s="37" t="str">
        <f>_xlfn.CONCAT("homeassistant/entity/", Table2[[#This Row],[entity_namespace]], "/tasmota/",Table2[[#This Row],[unique_id]], "/config")</f>
        <v>homeassistant/entity/sensor/tasmota/deck_festoons_plug_temperature/config</v>
      </c>
      <c r="AK186" s="37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186" s="37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6" s="37" t="s">
        <v>1081</v>
      </c>
      <c r="AO186" s="37" t="s">
        <v>1082</v>
      </c>
      <c r="AP186" s="37" t="s">
        <v>1070</v>
      </c>
      <c r="AQ186" s="37" t="s">
        <v>1071</v>
      </c>
      <c r="AR186" s="37" t="s">
        <v>1335</v>
      </c>
      <c r="AS186" s="37">
        <v>1</v>
      </c>
      <c r="AT186" s="42"/>
      <c r="AV1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6" s="21" t="str">
        <f>IF(ISBLANK(Table2[[#This Row],[device_model]]), "", Table2[[#This Row],[device_suggested_area]])</f>
        <v>Deck</v>
      </c>
      <c r="AZ186" s="37" t="s">
        <v>869</v>
      </c>
      <c r="BA186" s="37" t="s">
        <v>1331</v>
      </c>
      <c r="BB186" s="37" t="s">
        <v>1330</v>
      </c>
      <c r="BC186" s="37" t="s">
        <v>1049</v>
      </c>
      <c r="BD186" s="37" t="s">
        <v>377</v>
      </c>
      <c r="BJ1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7" spans="1:62" s="37" customFormat="1" ht="16" hidden="1" customHeight="1">
      <c r="A187" s="21">
        <v>1672</v>
      </c>
      <c r="B187" s="37" t="s">
        <v>26</v>
      </c>
      <c r="C187" s="37" t="s">
        <v>833</v>
      </c>
      <c r="D187" s="37" t="s">
        <v>27</v>
      </c>
      <c r="E187" s="37" t="s">
        <v>1254</v>
      </c>
      <c r="F187" s="39" t="str">
        <f>IF(ISBLANK(Table2[[#This Row],[unique_id]]), "", Table2[[#This Row],[unique_id]])</f>
        <v>deck_festoons_plug_humidity</v>
      </c>
      <c r="G187" s="37" t="s">
        <v>303</v>
      </c>
      <c r="H187" s="37" t="s">
        <v>139</v>
      </c>
      <c r="I187" s="37" t="s">
        <v>132</v>
      </c>
      <c r="O187" s="40"/>
      <c r="T187" s="38"/>
      <c r="V187" s="40"/>
      <c r="W187" s="40"/>
      <c r="X187" s="40"/>
      <c r="Y187" s="40"/>
      <c r="Z187" s="40"/>
      <c r="AA187" s="40"/>
      <c r="AB187" s="37" t="s">
        <v>31</v>
      </c>
      <c r="AC187" s="37" t="s">
        <v>32</v>
      </c>
      <c r="AD187" s="37" t="s">
        <v>33</v>
      </c>
      <c r="AF187" s="37">
        <v>10</v>
      </c>
      <c r="AG187" s="40" t="s">
        <v>34</v>
      </c>
      <c r="AH187" s="40" t="s">
        <v>1061</v>
      </c>
      <c r="AJ187" s="37" t="str">
        <f>_xlfn.CONCAT("homeassistant/entity/", Table2[[#This Row],[entity_namespace]], "/tasmota/",Table2[[#This Row],[unique_id]], "/config")</f>
        <v>homeassistant/entity/sensor/tasmota/deck_festoons_plug_humidity/config</v>
      </c>
      <c r="AK187" s="37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187" s="37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7" s="37" t="s">
        <v>1081</v>
      </c>
      <c r="AO187" s="37" t="s">
        <v>1082</v>
      </c>
      <c r="AP187" s="37" t="s">
        <v>1070</v>
      </c>
      <c r="AQ187" s="37" t="s">
        <v>1071</v>
      </c>
      <c r="AR187" s="37" t="s">
        <v>1334</v>
      </c>
      <c r="AS187" s="37">
        <v>1</v>
      </c>
      <c r="AT187" s="42"/>
      <c r="AV1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7" s="21" t="str">
        <f>IF(ISBLANK(Table2[[#This Row],[device_model]]), "", Table2[[#This Row],[device_suggested_area]])</f>
        <v>Deck</v>
      </c>
      <c r="AZ187" s="37" t="s">
        <v>869</v>
      </c>
      <c r="BA187" s="37" t="s">
        <v>1331</v>
      </c>
      <c r="BB187" s="37" t="s">
        <v>1330</v>
      </c>
      <c r="BC187" s="37" t="s">
        <v>1049</v>
      </c>
      <c r="BD187" s="37" t="s">
        <v>377</v>
      </c>
      <c r="BJ1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8" spans="1:62" s="32" customFormat="1" ht="16" hidden="1" customHeight="1">
      <c r="A188" s="21">
        <v>1673</v>
      </c>
      <c r="B188" s="32" t="s">
        <v>26</v>
      </c>
      <c r="C188" s="32" t="s">
        <v>956</v>
      </c>
      <c r="D188" s="32" t="s">
        <v>149</v>
      </c>
      <c r="E188" s="33" t="s">
        <v>1251</v>
      </c>
      <c r="F188" s="34" t="str">
        <f>IF(ISBLANK(Table2[[#This Row],[unique_id]]), "", Table2[[#This Row],[unique_id]])</f>
        <v>template_old_landing_festoons_plug_proxy</v>
      </c>
      <c r="G188" s="32" t="s">
        <v>636</v>
      </c>
      <c r="H188" s="32" t="s">
        <v>139</v>
      </c>
      <c r="I188" s="32" t="s">
        <v>132</v>
      </c>
      <c r="O188" s="35" t="s">
        <v>933</v>
      </c>
      <c r="T188" s="33" t="str">
        <f>_xlfn.CONCAT("standby_power: 0.5", CHAR(10), "unavailable_power: 0", CHAR(10), "fixed:", CHAR(10), "  power: 0.9", CHAR(10))</f>
        <v xml:space="preserve">standby_power: 0.5
unavailable_power: 0
fixed:
  power: 0.9
</v>
      </c>
      <c r="V188" s="35"/>
      <c r="W188" s="35"/>
      <c r="X188" s="35"/>
      <c r="Y188" s="35"/>
      <c r="Z188" s="35"/>
      <c r="AA188" s="35"/>
      <c r="AG188" s="35"/>
      <c r="AH188" s="35"/>
      <c r="AT188" s="36"/>
      <c r="AU188" s="32" t="s">
        <v>134</v>
      </c>
      <c r="AV1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88" s="21" t="str">
        <f>IF(ISBLANK(Table2[[#This Row],[device_model]]), "", Table2[[#This Row],[device_suggested_area]])</f>
        <v>Landing</v>
      </c>
      <c r="AZ188" s="32" t="s">
        <v>869</v>
      </c>
      <c r="BA188" s="32" t="s">
        <v>380</v>
      </c>
      <c r="BB188" s="32" t="s">
        <v>236</v>
      </c>
      <c r="BC188" s="32" t="s">
        <v>381</v>
      </c>
      <c r="BD188" s="32" t="s">
        <v>637</v>
      </c>
      <c r="BJ188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9" spans="1:62" s="32" customFormat="1" ht="16" hidden="1" customHeight="1">
      <c r="A189" s="21">
        <v>1674</v>
      </c>
      <c r="B189" s="32" t="s">
        <v>26</v>
      </c>
      <c r="C189" s="32" t="s">
        <v>236</v>
      </c>
      <c r="D189" s="32" t="s">
        <v>134</v>
      </c>
      <c r="E189" s="32" t="s">
        <v>1252</v>
      </c>
      <c r="F189" s="34" t="str">
        <f>IF(ISBLANK(Table2[[#This Row],[unique_id]]), "", Table2[[#This Row],[unique_id]])</f>
        <v>old_landing_festoons_plug</v>
      </c>
      <c r="G189" s="32" t="s">
        <v>636</v>
      </c>
      <c r="H189" s="32" t="s">
        <v>139</v>
      </c>
      <c r="I189" s="32" t="s">
        <v>132</v>
      </c>
      <c r="O189" s="35" t="s">
        <v>933</v>
      </c>
      <c r="T189" s="33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V189" s="35"/>
      <c r="W189" s="35"/>
      <c r="X189" s="35"/>
      <c r="Y189" s="35"/>
      <c r="Z189" s="35"/>
      <c r="AA189" s="35"/>
      <c r="AE189" s="32" t="s">
        <v>296</v>
      </c>
      <c r="AG189" s="35"/>
      <c r="AH189" s="35"/>
      <c r="AT189" s="36"/>
      <c r="AV1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89" s="21" t="str">
        <f>IF(ISBLANK(Table2[[#This Row],[device_model]]), "", Table2[[#This Row],[device_suggested_area]])</f>
        <v>Landing</v>
      </c>
      <c r="AZ189" s="32" t="s">
        <v>869</v>
      </c>
      <c r="BA189" s="32" t="s">
        <v>380</v>
      </c>
      <c r="BB189" s="32" t="s">
        <v>236</v>
      </c>
      <c r="BC189" s="32" t="s">
        <v>381</v>
      </c>
      <c r="BD189" s="32" t="s">
        <v>637</v>
      </c>
      <c r="BF189" s="32" t="s">
        <v>1160</v>
      </c>
      <c r="BG189" s="32" t="s">
        <v>460</v>
      </c>
      <c r="BH189" s="32" t="s">
        <v>638</v>
      </c>
      <c r="BI189" s="32" t="s">
        <v>639</v>
      </c>
      <c r="BJ189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"10.0.6.89"]]</v>
      </c>
    </row>
    <row r="190" spans="1:62" s="37" customFormat="1" ht="16" hidden="1" customHeight="1">
      <c r="A190" s="21">
        <v>1675</v>
      </c>
      <c r="B190" s="37" t="s">
        <v>26</v>
      </c>
      <c r="C190" s="37" t="s">
        <v>956</v>
      </c>
      <c r="D190" s="37" t="s">
        <v>149</v>
      </c>
      <c r="E190" s="38" t="s">
        <v>1129</v>
      </c>
      <c r="F190" s="39" t="str">
        <f>IF(ISBLANK(Table2[[#This Row],[unique_id]]), "", Table2[[#This Row],[unique_id]])</f>
        <v>template_landing_festoons_plug_proxy</v>
      </c>
      <c r="G190" s="37" t="s">
        <v>208</v>
      </c>
      <c r="H190" s="37" t="s">
        <v>139</v>
      </c>
      <c r="I190" s="37" t="s">
        <v>132</v>
      </c>
      <c r="O190" s="40" t="s">
        <v>933</v>
      </c>
      <c r="P190" s="37" t="s">
        <v>166</v>
      </c>
      <c r="Q190" s="37" t="s">
        <v>903</v>
      </c>
      <c r="R190" s="37" t="str">
        <f>Table2[[#This Row],[entity_domain]]</f>
        <v>Lights</v>
      </c>
      <c r="S190" s="37" t="str">
        <f>_xlfn.CONCAT( Table2[[#This Row],[device_suggested_area]], " ",Table2[[#This Row],[powercalc_group_3]])</f>
        <v>Landing Lights</v>
      </c>
      <c r="T190" s="38" t="s">
        <v>1283</v>
      </c>
      <c r="V190" s="40"/>
      <c r="W190" s="40"/>
      <c r="X190" s="40"/>
      <c r="Y190" s="40"/>
      <c r="Z190" s="40"/>
      <c r="AA190" s="40"/>
      <c r="AG190" s="40"/>
      <c r="AH190" s="40"/>
      <c r="AT190" s="41"/>
      <c r="AU190" s="37" t="s">
        <v>137</v>
      </c>
      <c r="AV1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0" s="21" t="str">
        <f>IF(ISBLANK(Table2[[#This Row],[device_model]]), "", Table2[[#This Row],[device_suggested_area]])</f>
        <v>Landing</v>
      </c>
      <c r="AZ190" s="37" t="s">
        <v>869</v>
      </c>
      <c r="BA190" s="37" t="s">
        <v>1332</v>
      </c>
      <c r="BB190" s="37" t="s">
        <v>1330</v>
      </c>
      <c r="BC190" s="37" t="s">
        <v>1049</v>
      </c>
      <c r="BD190" s="37" t="s">
        <v>637</v>
      </c>
      <c r="BJ1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2" s="37" customFormat="1" ht="16" hidden="1" customHeight="1">
      <c r="A191" s="21">
        <v>1676</v>
      </c>
      <c r="B191" s="37" t="s">
        <v>26</v>
      </c>
      <c r="C191" s="37" t="s">
        <v>833</v>
      </c>
      <c r="D191" s="37" t="s">
        <v>137</v>
      </c>
      <c r="E191" s="37" t="s">
        <v>986</v>
      </c>
      <c r="F191" s="39" t="str">
        <f>IF(ISBLANK(Table2[[#This Row],[unique_id]]), "", Table2[[#This Row],[unique_id]])</f>
        <v>landing_festoons_plug</v>
      </c>
      <c r="G191" s="37" t="s">
        <v>636</v>
      </c>
      <c r="H191" s="37" t="s">
        <v>139</v>
      </c>
      <c r="I191" s="37" t="s">
        <v>132</v>
      </c>
      <c r="J191" s="37" t="s">
        <v>869</v>
      </c>
      <c r="M191" s="37" t="s">
        <v>136</v>
      </c>
      <c r="O191" s="40" t="s">
        <v>933</v>
      </c>
      <c r="P191" s="37" t="s">
        <v>166</v>
      </c>
      <c r="Q191" s="37" t="s">
        <v>903</v>
      </c>
      <c r="R191" s="37" t="str">
        <f>Table2[[#This Row],[entity_domain]]</f>
        <v>Lights</v>
      </c>
      <c r="S191" s="37" t="str">
        <f>_xlfn.CONCAT( Table2[[#This Row],[device_suggested_area]], " ",Table2[[#This Row],[powercalc_group_3]])</f>
        <v>Landing Lights</v>
      </c>
      <c r="T191" s="38" t="s">
        <v>1256</v>
      </c>
      <c r="V191" s="40"/>
      <c r="W191" s="40"/>
      <c r="X191" s="40"/>
      <c r="Y191" s="40"/>
      <c r="Z191" s="40"/>
      <c r="AA191" s="56" t="s">
        <v>1323</v>
      </c>
      <c r="AE191" s="37" t="s">
        <v>296</v>
      </c>
      <c r="AF191" s="37">
        <v>10</v>
      </c>
      <c r="AG191" s="40" t="s">
        <v>34</v>
      </c>
      <c r="AH191" s="40" t="s">
        <v>1061</v>
      </c>
      <c r="AJ191" s="37" t="str">
        <f>_xlfn.CONCAT("homeassistant/entity/", Table2[[#This Row],[entity_namespace]], "/tasmota/",Table2[[#This Row],[unique_id]], "/config")</f>
        <v>homeassistant/entity/light/tasmota/landing_festoons_plug/config</v>
      </c>
      <c r="AK191" s="37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1" s="37" t="str">
        <f>_xlfn.CONCAT("tasmota/device/",Table2[[#This Row],[unique_id]], "/cmnd/POWER")</f>
        <v>tasmota/device/landing_festoons_plug/cmnd/POWER</v>
      </c>
      <c r="AM191" s="37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1" s="37" t="s">
        <v>1081</v>
      </c>
      <c r="AO191" s="37" t="s">
        <v>1082</v>
      </c>
      <c r="AP191" s="37" t="s">
        <v>1070</v>
      </c>
      <c r="AQ191" s="37" t="s">
        <v>1071</v>
      </c>
      <c r="AR191" s="37" t="s">
        <v>1152</v>
      </c>
      <c r="AS191" s="37">
        <v>1</v>
      </c>
      <c r="AT191" s="42" t="str">
        <f>HYPERLINK(_xlfn.CONCAT("http://", Table2[[#This Row],[connection_ip]], "/?"))</f>
        <v>http://10.0.6.108/?</v>
      </c>
      <c r="AV1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1" s="21" t="str">
        <f>IF(ISBLANK(Table2[[#This Row],[device_model]]), "", Table2[[#This Row],[device_suggested_area]])</f>
        <v>Landing</v>
      </c>
      <c r="AZ191" s="37" t="s">
        <v>869</v>
      </c>
      <c r="BA191" s="37" t="s">
        <v>1332</v>
      </c>
      <c r="BB191" s="37" t="s">
        <v>1330</v>
      </c>
      <c r="BC191" s="37" t="s">
        <v>1049</v>
      </c>
      <c r="BD191" s="37" t="s">
        <v>637</v>
      </c>
      <c r="BG191" s="37" t="s">
        <v>460</v>
      </c>
      <c r="BH191" s="37" t="s">
        <v>1260</v>
      </c>
      <c r="BI191" s="37" t="s">
        <v>1259</v>
      </c>
      <c r="BJ1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"10.0.6.108"]]</v>
      </c>
    </row>
    <row r="192" spans="1:62" s="37" customFormat="1" ht="16" hidden="1" customHeight="1">
      <c r="A192" s="21">
        <v>1677</v>
      </c>
      <c r="B192" s="37" t="s">
        <v>26</v>
      </c>
      <c r="C192" s="37" t="s">
        <v>833</v>
      </c>
      <c r="D192" s="37" t="s">
        <v>27</v>
      </c>
      <c r="E192" s="37" t="s">
        <v>1255</v>
      </c>
      <c r="F192" s="39" t="str">
        <f>IF(ISBLANK(Table2[[#This Row],[unique_id]]), "", Table2[[#This Row],[unique_id]])</f>
        <v>landing_festoons_plug_temperature</v>
      </c>
      <c r="G192" s="37" t="s">
        <v>636</v>
      </c>
      <c r="H192" s="37" t="s">
        <v>139</v>
      </c>
      <c r="I192" s="37" t="s">
        <v>132</v>
      </c>
      <c r="O192" s="40"/>
      <c r="T192" s="38"/>
      <c r="V192" s="40"/>
      <c r="W192" s="40"/>
      <c r="X192" s="40"/>
      <c r="Y192" s="40"/>
      <c r="Z192" s="40"/>
      <c r="AA192" s="40"/>
      <c r="AB192" s="37" t="s">
        <v>31</v>
      </c>
      <c r="AC192" s="37" t="s">
        <v>88</v>
      </c>
      <c r="AD192" s="37" t="s">
        <v>89</v>
      </c>
      <c r="AF192" s="37">
        <v>10</v>
      </c>
      <c r="AG192" s="40" t="s">
        <v>34</v>
      </c>
      <c r="AH192" s="40" t="s">
        <v>1061</v>
      </c>
      <c r="AJ192" s="37" t="str">
        <f>_xlfn.CONCAT("homeassistant/entity/", Table2[[#This Row],[entity_namespace]], "/tasmota/",Table2[[#This Row],[unique_id]], "/config")</f>
        <v>homeassistant/entity/sensor/tasmota/landing_festoons_plug_temperature/config</v>
      </c>
      <c r="AK192" s="37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192" s="37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2" s="37" t="s">
        <v>1081</v>
      </c>
      <c r="AO192" s="37" t="s">
        <v>1082</v>
      </c>
      <c r="AP192" s="37" t="s">
        <v>1070</v>
      </c>
      <c r="AQ192" s="37" t="s">
        <v>1071</v>
      </c>
      <c r="AR192" s="37" t="s">
        <v>1333</v>
      </c>
      <c r="AS192" s="37">
        <v>1</v>
      </c>
      <c r="AT192" s="42"/>
      <c r="AV1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2" s="21" t="str">
        <f>IF(ISBLANK(Table2[[#This Row],[device_model]]), "", Table2[[#This Row],[device_suggested_area]])</f>
        <v>Landing</v>
      </c>
      <c r="AZ192" s="37" t="s">
        <v>869</v>
      </c>
      <c r="BA192" s="37" t="s">
        <v>1332</v>
      </c>
      <c r="BB192" s="37" t="s">
        <v>1330</v>
      </c>
      <c r="BC192" s="37" t="s">
        <v>1049</v>
      </c>
      <c r="BD192" s="37" t="s">
        <v>637</v>
      </c>
      <c r="BJ1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3" spans="1:62" ht="16" hidden="1" customHeight="1">
      <c r="A193" s="21">
        <v>1678</v>
      </c>
      <c r="B193" s="21" t="s">
        <v>660</v>
      </c>
      <c r="C193" s="21" t="s">
        <v>397</v>
      </c>
      <c r="D193" s="21" t="s">
        <v>137</v>
      </c>
      <c r="E193" s="21" t="s">
        <v>654</v>
      </c>
      <c r="F193" s="25" t="str">
        <f>IF(ISBLANK(Table2[[#This Row],[unique_id]]), "", Table2[[#This Row],[unique_id]])</f>
        <v>garden_pedestals</v>
      </c>
      <c r="G193" s="21" t="s">
        <v>655</v>
      </c>
      <c r="H193" s="21" t="s">
        <v>139</v>
      </c>
      <c r="I193" s="21" t="s">
        <v>132</v>
      </c>
      <c r="J193" s="21" t="s">
        <v>868</v>
      </c>
      <c r="T193" s="27"/>
      <c r="V193" s="22"/>
      <c r="W193" s="22" t="s">
        <v>566</v>
      </c>
      <c r="X193" s="29">
        <v>115</v>
      </c>
      <c r="Y193" s="30" t="s">
        <v>902</v>
      </c>
      <c r="Z193" s="30"/>
      <c r="AA193" s="30"/>
      <c r="AE193" s="21" t="s">
        <v>296</v>
      </c>
      <c r="AG193" s="22"/>
      <c r="AH193" s="22"/>
      <c r="AS193" s="21"/>
      <c r="AT19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3" s="21" t="str">
        <f>Table2[[#This Row],[device_suggested_area]]</f>
        <v>Garden</v>
      </c>
      <c r="AY193" s="21" t="str">
        <f>IF(ISBLANK(Table2[[#This Row],[device_model]]), "", Table2[[#This Row],[device_suggested_area]])</f>
        <v>Garden</v>
      </c>
      <c r="AZ193" s="21" t="s">
        <v>868</v>
      </c>
      <c r="BA193" s="21" t="s">
        <v>646</v>
      </c>
      <c r="BB193" s="21" t="s">
        <v>397</v>
      </c>
      <c r="BC193" s="21" t="s">
        <v>644</v>
      </c>
      <c r="BD193" s="21" t="s">
        <v>656</v>
      </c>
      <c r="BH193" s="21"/>
      <c r="BI193" s="21"/>
      <c r="BJ1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2" ht="16" hidden="1" customHeight="1">
      <c r="A194" s="21">
        <v>1679</v>
      </c>
      <c r="B194" s="21" t="s">
        <v>660</v>
      </c>
      <c r="C194" s="21" t="s">
        <v>397</v>
      </c>
      <c r="D194" s="21" t="s">
        <v>137</v>
      </c>
      <c r="E194" s="21" t="s">
        <v>1130</v>
      </c>
      <c r="F194" s="25" t="str">
        <f>IF(ISBLANK(Table2[[#This Row],[unique_id]]), "", Table2[[#This Row],[unique_id]])</f>
        <v>garden_pedestals_bulb_1</v>
      </c>
      <c r="H194" s="21" t="s">
        <v>139</v>
      </c>
      <c r="P194" s="21" t="s">
        <v>166</v>
      </c>
      <c r="Q194" s="21" t="s">
        <v>903</v>
      </c>
      <c r="R194" s="21" t="str">
        <f>Table2[[#This Row],[entity_domain]]</f>
        <v>Lights</v>
      </c>
      <c r="S194" s="21" t="str">
        <f>_xlfn.CONCAT( Table2[[#This Row],[device_suggested_area]], " ",Table2[[#This Row],[powercalc_group_3]])</f>
        <v>Garden Lights</v>
      </c>
      <c r="T194" s="27"/>
      <c r="V194" s="22"/>
      <c r="W194" s="22" t="s">
        <v>565</v>
      </c>
      <c r="X194" s="29">
        <v>115</v>
      </c>
      <c r="Y194" s="30" t="s">
        <v>899</v>
      </c>
      <c r="Z194" s="30"/>
      <c r="AA194" s="30"/>
      <c r="AG194" s="22"/>
      <c r="AH194" s="22"/>
      <c r="AS194" s="21"/>
      <c r="AT19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1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194" s="21" t="str">
        <f>Table2[[#This Row],[device_suggested_area]]</f>
        <v>Garden</v>
      </c>
      <c r="AY194" s="21" t="str">
        <f>IF(ISBLANK(Table2[[#This Row],[device_model]]), "", Table2[[#This Row],[device_suggested_area]])</f>
        <v>Garden</v>
      </c>
      <c r="AZ194" s="21" t="s">
        <v>1191</v>
      </c>
      <c r="BA194" s="21" t="s">
        <v>646</v>
      </c>
      <c r="BB194" s="21" t="s">
        <v>397</v>
      </c>
      <c r="BC194" s="21" t="s">
        <v>644</v>
      </c>
      <c r="BD194" s="21" t="s">
        <v>656</v>
      </c>
      <c r="BH194" s="21" t="s">
        <v>643</v>
      </c>
      <c r="BI194" s="21"/>
      <c r="BJ1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5" spans="1:62" ht="16" hidden="1" customHeight="1">
      <c r="A195" s="21">
        <v>1680</v>
      </c>
      <c r="B195" s="21" t="s">
        <v>660</v>
      </c>
      <c r="C195" s="21" t="s">
        <v>397</v>
      </c>
      <c r="D195" s="21" t="s">
        <v>137</v>
      </c>
      <c r="E195" s="21" t="s">
        <v>1131</v>
      </c>
      <c r="F195" s="25" t="str">
        <f>IF(ISBLANK(Table2[[#This Row],[unique_id]]), "", Table2[[#This Row],[unique_id]])</f>
        <v>garden_pedestals_bulb_2</v>
      </c>
      <c r="H195" s="21" t="s">
        <v>139</v>
      </c>
      <c r="P195" s="21" t="s">
        <v>166</v>
      </c>
      <c r="Q195" s="21" t="s">
        <v>903</v>
      </c>
      <c r="R195" s="21" t="str">
        <f>Table2[[#This Row],[entity_domain]]</f>
        <v>Lights</v>
      </c>
      <c r="S195" s="21" t="str">
        <f>_xlfn.CONCAT( Table2[[#This Row],[device_suggested_area]], " ",Table2[[#This Row],[powercalc_group_3]])</f>
        <v>Garden Lights</v>
      </c>
      <c r="T195" s="27"/>
      <c r="V195" s="22"/>
      <c r="W195" s="22" t="s">
        <v>565</v>
      </c>
      <c r="X195" s="29">
        <v>115</v>
      </c>
      <c r="Y195" s="30" t="s">
        <v>899</v>
      </c>
      <c r="Z195" s="30"/>
      <c r="AA195" s="30"/>
      <c r="AG195" s="22"/>
      <c r="AH195" s="22"/>
      <c r="AS195" s="21"/>
      <c r="AT19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1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195" s="21" t="str">
        <f>Table2[[#This Row],[device_suggested_area]]</f>
        <v>Garden</v>
      </c>
      <c r="AY195" s="21" t="str">
        <f>IF(ISBLANK(Table2[[#This Row],[device_model]]), "", Table2[[#This Row],[device_suggested_area]])</f>
        <v>Garden</v>
      </c>
      <c r="AZ195" s="21" t="s">
        <v>1192</v>
      </c>
      <c r="BA195" s="21" t="s">
        <v>646</v>
      </c>
      <c r="BB195" s="21" t="s">
        <v>397</v>
      </c>
      <c r="BC195" s="21" t="s">
        <v>644</v>
      </c>
      <c r="BD195" s="21" t="s">
        <v>656</v>
      </c>
      <c r="BH195" s="21" t="s">
        <v>647</v>
      </c>
      <c r="BI195" s="21"/>
      <c r="BJ1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6" spans="1:62" ht="16" hidden="1" customHeight="1">
      <c r="A196" s="21">
        <v>1681</v>
      </c>
      <c r="B196" s="21" t="s">
        <v>660</v>
      </c>
      <c r="C196" s="21" t="s">
        <v>397</v>
      </c>
      <c r="D196" s="21" t="s">
        <v>137</v>
      </c>
      <c r="E196" s="21" t="s">
        <v>1132</v>
      </c>
      <c r="F196" s="25" t="str">
        <f>IF(ISBLANK(Table2[[#This Row],[unique_id]]), "", Table2[[#This Row],[unique_id]])</f>
        <v>garden_pedestals_bulb_3</v>
      </c>
      <c r="H196" s="21" t="s">
        <v>139</v>
      </c>
      <c r="P196" s="21" t="s">
        <v>166</v>
      </c>
      <c r="Q196" s="21" t="s">
        <v>903</v>
      </c>
      <c r="R196" s="21" t="str">
        <f>Table2[[#This Row],[entity_domain]]</f>
        <v>Lights</v>
      </c>
      <c r="S196" s="21" t="str">
        <f>_xlfn.CONCAT( Table2[[#This Row],[device_suggested_area]], " ",Table2[[#This Row],[powercalc_group_3]])</f>
        <v>Garden Lights</v>
      </c>
      <c r="T196" s="27"/>
      <c r="V196" s="22"/>
      <c r="W196" s="22" t="s">
        <v>565</v>
      </c>
      <c r="X196" s="29">
        <v>115</v>
      </c>
      <c r="Y196" s="30" t="s">
        <v>899</v>
      </c>
      <c r="Z196" s="30"/>
      <c r="AA196" s="30"/>
      <c r="AG196" s="22"/>
      <c r="AH196" s="22"/>
      <c r="AS196" s="21"/>
      <c r="AT19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1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196" s="21" t="str">
        <f>Table2[[#This Row],[device_suggested_area]]</f>
        <v>Garden</v>
      </c>
      <c r="AY196" s="21" t="str">
        <f>IF(ISBLANK(Table2[[#This Row],[device_model]]), "", Table2[[#This Row],[device_suggested_area]])</f>
        <v>Garden</v>
      </c>
      <c r="AZ196" s="21" t="s">
        <v>1193</v>
      </c>
      <c r="BA196" s="21" t="s">
        <v>646</v>
      </c>
      <c r="BB196" s="21" t="s">
        <v>397</v>
      </c>
      <c r="BC196" s="21" t="s">
        <v>644</v>
      </c>
      <c r="BD196" s="21" t="s">
        <v>656</v>
      </c>
      <c r="BH196" s="21" t="s">
        <v>648</v>
      </c>
      <c r="BI196" s="21"/>
      <c r="BJ1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7" spans="1:62" ht="16" hidden="1" customHeight="1">
      <c r="A197" s="21">
        <v>1682</v>
      </c>
      <c r="B197" s="21" t="s">
        <v>660</v>
      </c>
      <c r="C197" s="21" t="s">
        <v>397</v>
      </c>
      <c r="D197" s="21" t="s">
        <v>137</v>
      </c>
      <c r="E197" s="21" t="s">
        <v>1133</v>
      </c>
      <c r="F197" s="25" t="str">
        <f>IF(ISBLANK(Table2[[#This Row],[unique_id]]), "", Table2[[#This Row],[unique_id]])</f>
        <v>garden_pedestals_bulb_4</v>
      </c>
      <c r="H197" s="21" t="s">
        <v>139</v>
      </c>
      <c r="P197" s="21" t="s">
        <v>166</v>
      </c>
      <c r="Q197" s="21" t="s">
        <v>903</v>
      </c>
      <c r="R197" s="21" t="str">
        <f>Table2[[#This Row],[entity_domain]]</f>
        <v>Lights</v>
      </c>
      <c r="S197" s="21" t="str">
        <f>_xlfn.CONCAT( Table2[[#This Row],[device_suggested_area]], " ",Table2[[#This Row],[powercalc_group_3]])</f>
        <v>Garden Lights</v>
      </c>
      <c r="T197" s="27"/>
      <c r="V197" s="22"/>
      <c r="W197" s="22" t="s">
        <v>565</v>
      </c>
      <c r="X197" s="29">
        <v>115</v>
      </c>
      <c r="Y197" s="30" t="s">
        <v>899</v>
      </c>
      <c r="Z197" s="30"/>
      <c r="AA197" s="30"/>
      <c r="AG197" s="22"/>
      <c r="AH197" s="22"/>
      <c r="AS197" s="21"/>
      <c r="AT19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1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197" s="21" t="str">
        <f>Table2[[#This Row],[device_suggested_area]]</f>
        <v>Garden</v>
      </c>
      <c r="AY197" s="21" t="str">
        <f>IF(ISBLANK(Table2[[#This Row],[device_model]]), "", Table2[[#This Row],[device_suggested_area]])</f>
        <v>Garden</v>
      </c>
      <c r="AZ197" s="21" t="s">
        <v>1194</v>
      </c>
      <c r="BA197" s="21" t="s">
        <v>646</v>
      </c>
      <c r="BB197" s="21" t="s">
        <v>397</v>
      </c>
      <c r="BC197" s="21" t="s">
        <v>644</v>
      </c>
      <c r="BD197" s="21" t="s">
        <v>656</v>
      </c>
      <c r="BH197" s="21" t="s">
        <v>649</v>
      </c>
      <c r="BI197" s="21"/>
      <c r="BJ1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198" spans="1:62" ht="16" hidden="1" customHeight="1">
      <c r="A198" s="21">
        <v>1683</v>
      </c>
      <c r="B198" s="21" t="s">
        <v>660</v>
      </c>
      <c r="C198" s="21" t="s">
        <v>397</v>
      </c>
      <c r="D198" s="21" t="s">
        <v>137</v>
      </c>
      <c r="F198" s="25" t="str">
        <f>IF(ISBLANK(Table2[[#This Row],[unique_id]]), "", Table2[[#This Row],[unique_id]])</f>
        <v/>
      </c>
      <c r="T198" s="27"/>
      <c r="V198" s="22"/>
      <c r="W198" s="22" t="s">
        <v>565</v>
      </c>
      <c r="X198" s="29">
        <v>115</v>
      </c>
      <c r="Y198" s="30" t="s">
        <v>899</v>
      </c>
      <c r="Z198" s="30" t="s">
        <v>1159</v>
      </c>
      <c r="AA198" s="30"/>
      <c r="AG198" s="22"/>
      <c r="AH198" s="22"/>
      <c r="AS198" s="21"/>
      <c r="AT19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1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198" s="21" t="str">
        <f>Table2[[#This Row],[device_suggested_area]]</f>
        <v>Garden</v>
      </c>
      <c r="AY198" s="21" t="str">
        <f>IF(ISBLANK(Table2[[#This Row],[device_model]]), "", Table2[[#This Row],[device_suggested_area]])</f>
        <v>Garden</v>
      </c>
      <c r="AZ198" s="21" t="s">
        <v>1195</v>
      </c>
      <c r="BA198" s="21" t="s">
        <v>646</v>
      </c>
      <c r="BB198" s="21" t="s">
        <v>397</v>
      </c>
      <c r="BC198" s="21" t="s">
        <v>644</v>
      </c>
      <c r="BD198" s="21" t="s">
        <v>656</v>
      </c>
      <c r="BH198" s="21" t="s">
        <v>1262</v>
      </c>
      <c r="BI198" s="21"/>
      <c r="BJ1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9" spans="1:62" ht="16" hidden="1" customHeight="1">
      <c r="A199" s="21">
        <v>1684</v>
      </c>
      <c r="B199" s="21" t="s">
        <v>660</v>
      </c>
      <c r="C199" s="21" t="s">
        <v>397</v>
      </c>
      <c r="D199" s="21" t="s">
        <v>137</v>
      </c>
      <c r="F199" s="25" t="str">
        <f>IF(ISBLANK(Table2[[#This Row],[unique_id]]), "", Table2[[#This Row],[unique_id]])</f>
        <v/>
      </c>
      <c r="T199" s="27"/>
      <c r="V199" s="22"/>
      <c r="W199" s="22" t="s">
        <v>565</v>
      </c>
      <c r="X199" s="29">
        <v>115</v>
      </c>
      <c r="Y199" s="30" t="s">
        <v>899</v>
      </c>
      <c r="Z199" s="30" t="s">
        <v>1159</v>
      </c>
      <c r="AA199" s="30"/>
      <c r="AG199" s="22"/>
      <c r="AH199" s="22"/>
      <c r="AS199" s="21"/>
      <c r="AT19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1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199" s="21" t="str">
        <f>Table2[[#This Row],[device_suggested_area]]</f>
        <v>Garden</v>
      </c>
      <c r="AY199" s="21" t="str">
        <f>IF(ISBLANK(Table2[[#This Row],[device_model]]), "", Table2[[#This Row],[device_suggested_area]])</f>
        <v>Garden</v>
      </c>
      <c r="AZ199" s="21" t="s">
        <v>1196</v>
      </c>
      <c r="BA199" s="21" t="s">
        <v>646</v>
      </c>
      <c r="BB199" s="21" t="s">
        <v>397</v>
      </c>
      <c r="BC199" s="21" t="s">
        <v>644</v>
      </c>
      <c r="BD199" s="21" t="s">
        <v>656</v>
      </c>
      <c r="BH199" s="21" t="s">
        <v>1262</v>
      </c>
      <c r="BI199" s="21"/>
      <c r="BJ1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0" spans="1:62" ht="16" hidden="1" customHeight="1">
      <c r="A200" s="21">
        <v>1685</v>
      </c>
      <c r="B200" s="21" t="s">
        <v>660</v>
      </c>
      <c r="C200" s="21" t="s">
        <v>397</v>
      </c>
      <c r="D200" s="21" t="s">
        <v>137</v>
      </c>
      <c r="F200" s="25" t="str">
        <f>IF(ISBLANK(Table2[[#This Row],[unique_id]]), "", Table2[[#This Row],[unique_id]])</f>
        <v/>
      </c>
      <c r="T200" s="27"/>
      <c r="V200" s="22"/>
      <c r="W200" s="22" t="s">
        <v>565</v>
      </c>
      <c r="X200" s="29">
        <v>115</v>
      </c>
      <c r="Y200" s="30" t="s">
        <v>899</v>
      </c>
      <c r="Z200" s="30" t="s">
        <v>1159</v>
      </c>
      <c r="AA200" s="30"/>
      <c r="AG200" s="22"/>
      <c r="AH200" s="22"/>
      <c r="AS200" s="21"/>
      <c r="AT20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0" s="21" t="str">
        <f>Table2[[#This Row],[device_suggested_area]]</f>
        <v>Garden</v>
      </c>
      <c r="AY200" s="21" t="str">
        <f>IF(ISBLANK(Table2[[#This Row],[device_model]]), "", Table2[[#This Row],[device_suggested_area]])</f>
        <v>Garden</v>
      </c>
      <c r="AZ200" s="21" t="s">
        <v>1197</v>
      </c>
      <c r="BA200" s="21" t="s">
        <v>646</v>
      </c>
      <c r="BB200" s="21" t="s">
        <v>397</v>
      </c>
      <c r="BC200" s="21" t="s">
        <v>644</v>
      </c>
      <c r="BD200" s="21" t="s">
        <v>656</v>
      </c>
      <c r="BH200" s="21" t="s">
        <v>1262</v>
      </c>
      <c r="BI200" s="21"/>
      <c r="BJ2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1" spans="1:62" ht="16" hidden="1" customHeight="1">
      <c r="A201" s="21">
        <v>1686</v>
      </c>
      <c r="B201" s="21" t="s">
        <v>660</v>
      </c>
      <c r="C201" s="21" t="s">
        <v>397</v>
      </c>
      <c r="D201" s="21" t="s">
        <v>137</v>
      </c>
      <c r="F201" s="25" t="str">
        <f>IF(ISBLANK(Table2[[#This Row],[unique_id]]), "", Table2[[#This Row],[unique_id]])</f>
        <v/>
      </c>
      <c r="T201" s="27"/>
      <c r="V201" s="22"/>
      <c r="W201" s="22" t="s">
        <v>565</v>
      </c>
      <c r="X201" s="29">
        <v>115</v>
      </c>
      <c r="Y201" s="30" t="s">
        <v>899</v>
      </c>
      <c r="Z201" s="30" t="s">
        <v>1159</v>
      </c>
      <c r="AA201" s="30"/>
      <c r="AG201" s="22"/>
      <c r="AH201" s="22"/>
      <c r="AS201" s="21"/>
      <c r="AT20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1" s="21" t="str">
        <f>Table2[[#This Row],[device_suggested_area]]</f>
        <v>Garden</v>
      </c>
      <c r="AY201" s="21" t="str">
        <f>IF(ISBLANK(Table2[[#This Row],[device_model]]), "", Table2[[#This Row],[device_suggested_area]])</f>
        <v>Garden</v>
      </c>
      <c r="AZ201" s="21" t="s">
        <v>1198</v>
      </c>
      <c r="BA201" s="21" t="s">
        <v>646</v>
      </c>
      <c r="BB201" s="21" t="s">
        <v>397</v>
      </c>
      <c r="BC201" s="21" t="s">
        <v>644</v>
      </c>
      <c r="BD201" s="21" t="s">
        <v>656</v>
      </c>
      <c r="BH201" s="21" t="s">
        <v>1262</v>
      </c>
      <c r="BI201" s="21"/>
      <c r="BJ2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2" spans="1:62" ht="16" hidden="1" customHeight="1">
      <c r="A202" s="21">
        <v>1687</v>
      </c>
      <c r="B202" s="21" t="s">
        <v>26</v>
      </c>
      <c r="C202" s="21" t="s">
        <v>397</v>
      </c>
      <c r="D202" s="21" t="s">
        <v>137</v>
      </c>
      <c r="E202" s="21" t="s">
        <v>657</v>
      </c>
      <c r="F202" s="25" t="str">
        <f>IF(ISBLANK(Table2[[#This Row],[unique_id]]), "", Table2[[#This Row],[unique_id]])</f>
        <v>tree_spotlights</v>
      </c>
      <c r="G202" s="21" t="s">
        <v>653</v>
      </c>
      <c r="H202" s="21" t="s">
        <v>139</v>
      </c>
      <c r="I202" s="21" t="s">
        <v>132</v>
      </c>
      <c r="J202" s="21" t="s">
        <v>870</v>
      </c>
      <c r="T202" s="27"/>
      <c r="V202" s="22"/>
      <c r="W202" s="22" t="s">
        <v>566</v>
      </c>
      <c r="X202" s="29">
        <v>116</v>
      </c>
      <c r="Y202" s="30" t="s">
        <v>902</v>
      </c>
      <c r="Z202" s="30"/>
      <c r="AA202" s="30"/>
      <c r="AE202" s="21" t="s">
        <v>296</v>
      </c>
      <c r="AG202" s="22"/>
      <c r="AH202" s="22"/>
      <c r="AS202" s="21"/>
      <c r="AT20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2" s="21" t="str">
        <f>Table2[[#This Row],[device_suggested_area]]</f>
        <v>Tree</v>
      </c>
      <c r="AY202" s="21" t="str">
        <f>IF(ISBLANK(Table2[[#This Row],[device_model]]), "", Table2[[#This Row],[device_suggested_area]])</f>
        <v>Tree</v>
      </c>
      <c r="AZ202" s="21" t="s">
        <v>870</v>
      </c>
      <c r="BA202" s="21" t="s">
        <v>652</v>
      </c>
      <c r="BB202" s="21" t="s">
        <v>397</v>
      </c>
      <c r="BC202" s="21" t="s">
        <v>644</v>
      </c>
      <c r="BD202" s="21" t="s">
        <v>651</v>
      </c>
      <c r="BH202" s="21"/>
      <c r="BI202" s="21"/>
      <c r="BJ2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3" spans="1:62" ht="16" hidden="1" customHeight="1">
      <c r="A203" s="21">
        <v>1688</v>
      </c>
      <c r="B203" s="21" t="s">
        <v>26</v>
      </c>
      <c r="C203" s="21" t="s">
        <v>397</v>
      </c>
      <c r="D203" s="21" t="s">
        <v>137</v>
      </c>
      <c r="E203" s="21" t="s">
        <v>1134</v>
      </c>
      <c r="F203" s="25" t="str">
        <f>IF(ISBLANK(Table2[[#This Row],[unique_id]]), "", Table2[[#This Row],[unique_id]])</f>
        <v>tree_spotlights_bulb_1</v>
      </c>
      <c r="H203" s="21" t="s">
        <v>139</v>
      </c>
      <c r="O203" s="22" t="s">
        <v>933</v>
      </c>
      <c r="P203" s="21" t="s">
        <v>166</v>
      </c>
      <c r="Q203" s="21" t="s">
        <v>903</v>
      </c>
      <c r="R203" s="21" t="str">
        <f>Table2[[#This Row],[entity_domain]]</f>
        <v>Lights</v>
      </c>
      <c r="S203" s="21" t="str">
        <f>_xlfn.CONCAT( Table2[[#This Row],[device_suggested_area]], " ",Table2[[#This Row],[powercalc_group_3]])</f>
        <v>Tree Lights</v>
      </c>
      <c r="T203" s="27"/>
      <c r="V203" s="22"/>
      <c r="W203" s="22" t="s">
        <v>565</v>
      </c>
      <c r="X203" s="29">
        <v>116</v>
      </c>
      <c r="Y203" s="30" t="s">
        <v>899</v>
      </c>
      <c r="Z203" s="30"/>
      <c r="AA203" s="30"/>
      <c r="AG203" s="22"/>
      <c r="AH203" s="22"/>
      <c r="AS203" s="21"/>
      <c r="AT20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3" s="21" t="str">
        <f>Table2[[#This Row],[device_suggested_area]]</f>
        <v>Tree</v>
      </c>
      <c r="AY203" s="21" t="str">
        <f>IF(ISBLANK(Table2[[#This Row],[device_model]]), "", Table2[[#This Row],[device_suggested_area]])</f>
        <v>Tree</v>
      </c>
      <c r="AZ203" s="21" t="s">
        <v>1199</v>
      </c>
      <c r="BA203" s="21" t="s">
        <v>652</v>
      </c>
      <c r="BB203" s="21" t="s">
        <v>397</v>
      </c>
      <c r="BC203" s="21" t="s">
        <v>644</v>
      </c>
      <c r="BD203" s="21" t="s">
        <v>651</v>
      </c>
      <c r="BH203" s="21" t="s">
        <v>650</v>
      </c>
      <c r="BI203" s="21"/>
      <c r="BJ2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4" spans="1:62" ht="16" hidden="1" customHeight="1">
      <c r="A204" s="21">
        <v>1689</v>
      </c>
      <c r="B204" s="21" t="s">
        <v>26</v>
      </c>
      <c r="C204" s="21" t="s">
        <v>397</v>
      </c>
      <c r="D204" s="21" t="s">
        <v>137</v>
      </c>
      <c r="E204" s="21" t="s">
        <v>1135</v>
      </c>
      <c r="F204" s="25" t="str">
        <f>IF(ISBLANK(Table2[[#This Row],[unique_id]]), "", Table2[[#This Row],[unique_id]])</f>
        <v>tree_spotlights_bulb_2</v>
      </c>
      <c r="H204" s="21" t="s">
        <v>139</v>
      </c>
      <c r="O204" s="22" t="s">
        <v>933</v>
      </c>
      <c r="P204" s="21" t="s">
        <v>166</v>
      </c>
      <c r="Q204" s="21" t="s">
        <v>903</v>
      </c>
      <c r="R204" s="21" t="str">
        <f>Table2[[#This Row],[entity_domain]]</f>
        <v>Lights</v>
      </c>
      <c r="S204" s="21" t="str">
        <f>_xlfn.CONCAT( Table2[[#This Row],[device_suggested_area]], " ",Table2[[#This Row],[powercalc_group_3]])</f>
        <v>Tree Lights</v>
      </c>
      <c r="T204" s="27"/>
      <c r="V204" s="22"/>
      <c r="W204" s="22" t="s">
        <v>565</v>
      </c>
      <c r="X204" s="29">
        <v>116</v>
      </c>
      <c r="Y204" s="30" t="s">
        <v>899</v>
      </c>
      <c r="Z204" s="30"/>
      <c r="AA204" s="30"/>
      <c r="AG204" s="22"/>
      <c r="AH204" s="22"/>
      <c r="AS204" s="21"/>
      <c r="AT20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04" s="21" t="str">
        <f>Table2[[#This Row],[device_suggested_area]]</f>
        <v>Tree</v>
      </c>
      <c r="AY204" s="21" t="str">
        <f>IF(ISBLANK(Table2[[#This Row],[device_model]]), "", Table2[[#This Row],[device_suggested_area]])</f>
        <v>Tree</v>
      </c>
      <c r="AZ204" s="21" t="s">
        <v>1200</v>
      </c>
      <c r="BA204" s="21" t="s">
        <v>652</v>
      </c>
      <c r="BB204" s="21" t="s">
        <v>397</v>
      </c>
      <c r="BC204" s="21" t="s">
        <v>644</v>
      </c>
      <c r="BD204" s="21" t="s">
        <v>651</v>
      </c>
      <c r="BH204" s="21" t="s">
        <v>659</v>
      </c>
      <c r="BI204" s="21"/>
      <c r="BJ2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5" spans="1:62" ht="16" hidden="1" customHeight="1">
      <c r="A205" s="21">
        <v>1690</v>
      </c>
      <c r="B205" s="21" t="s">
        <v>660</v>
      </c>
      <c r="C205" s="21" t="s">
        <v>397</v>
      </c>
      <c r="D205" s="21" t="s">
        <v>137</v>
      </c>
      <c r="F205" s="25" t="str">
        <f>IF(ISBLANK(Table2[[#This Row],[unique_id]]), "", Table2[[#This Row],[unique_id]])</f>
        <v/>
      </c>
      <c r="T205" s="27"/>
      <c r="V205" s="22"/>
      <c r="W205" s="22" t="s">
        <v>565</v>
      </c>
      <c r="X205" s="29">
        <v>116</v>
      </c>
      <c r="Y205" s="30" t="s">
        <v>899</v>
      </c>
      <c r="Z205" s="30" t="s">
        <v>1159</v>
      </c>
      <c r="AA205" s="30"/>
      <c r="AG205" s="22"/>
      <c r="AH205" s="22"/>
      <c r="AS205" s="21"/>
      <c r="AT20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05" s="21" t="str">
        <f>Table2[[#This Row],[device_suggested_area]]</f>
        <v>Tree</v>
      </c>
      <c r="AY205" s="21" t="str">
        <f>IF(ISBLANK(Table2[[#This Row],[device_model]]), "", Table2[[#This Row],[device_suggested_area]])</f>
        <v>Tree</v>
      </c>
      <c r="AZ205" s="21" t="s">
        <v>1201</v>
      </c>
      <c r="BA205" s="21" t="s">
        <v>652</v>
      </c>
      <c r="BB205" s="21" t="s">
        <v>397</v>
      </c>
      <c r="BC205" s="21" t="s">
        <v>644</v>
      </c>
      <c r="BD205" s="21" t="s">
        <v>651</v>
      </c>
      <c r="BH205" s="21" t="s">
        <v>1262</v>
      </c>
      <c r="BI205" s="21"/>
      <c r="BJ2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6" spans="1:62" ht="16" hidden="1" customHeight="1">
      <c r="A206" s="21">
        <v>1800</v>
      </c>
      <c r="B206" s="21" t="s">
        <v>26</v>
      </c>
      <c r="C206" s="21" t="s">
        <v>515</v>
      </c>
      <c r="D206" s="21" t="s">
        <v>352</v>
      </c>
      <c r="E206" s="21" t="s">
        <v>351</v>
      </c>
      <c r="F206" s="25" t="str">
        <f>IF(ISBLANK(Table2[[#This Row],[unique_id]]), "", Table2[[#This Row],[unique_id]])</f>
        <v>column_break</v>
      </c>
      <c r="G206" s="21" t="s">
        <v>348</v>
      </c>
      <c r="H206" s="21" t="s">
        <v>787</v>
      </c>
      <c r="I206" s="21" t="s">
        <v>132</v>
      </c>
      <c r="M206" s="21" t="s">
        <v>349</v>
      </c>
      <c r="N206" s="21" t="s">
        <v>350</v>
      </c>
      <c r="T206" s="27"/>
      <c r="V206" s="22"/>
      <c r="W206" s="22"/>
      <c r="X206" s="22"/>
      <c r="Y206" s="22"/>
      <c r="AG206" s="22"/>
      <c r="AH206" s="22"/>
      <c r="AS206" s="21"/>
      <c r="AT206" s="23"/>
      <c r="AU206" s="22"/>
      <c r="AV2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06" s="21" t="str">
        <f>IF(ISBLANK(Table2[[#This Row],[device_model]]), "", Table2[[#This Row],[device_suggested_area]])</f>
        <v/>
      </c>
      <c r="BC206" s="22"/>
      <c r="BH206" s="21"/>
      <c r="BI206" s="21"/>
      <c r="BJ2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7" spans="1:62" ht="16" hidden="1" customHeight="1">
      <c r="A207" s="21">
        <v>1801</v>
      </c>
      <c r="B207" s="21" t="s">
        <v>26</v>
      </c>
      <c r="C207" s="21" t="s">
        <v>956</v>
      </c>
      <c r="D207" s="21" t="s">
        <v>149</v>
      </c>
      <c r="E207" s="27" t="s">
        <v>1136</v>
      </c>
      <c r="F207" s="25" t="str">
        <f>IF(ISBLANK(Table2[[#This Row],[unique_id]]), "", Table2[[#This Row],[unique_id]])</f>
        <v>template_bathroom_rails_plug_proxy</v>
      </c>
      <c r="G207" s="21" t="s">
        <v>523</v>
      </c>
      <c r="H207" s="21" t="s">
        <v>787</v>
      </c>
      <c r="I207" s="21" t="s">
        <v>132</v>
      </c>
      <c r="O207" s="22" t="s">
        <v>933</v>
      </c>
      <c r="P207" s="21" t="s">
        <v>166</v>
      </c>
      <c r="Q207" s="24" t="s">
        <v>904</v>
      </c>
      <c r="R207" s="21" t="str">
        <f>Table2[[#This Row],[entity_domain]]</f>
        <v>Heating &amp; Cooling</v>
      </c>
      <c r="S207" s="21" t="s">
        <v>523</v>
      </c>
      <c r="T207" s="27" t="s">
        <v>1282</v>
      </c>
      <c r="V207" s="22"/>
      <c r="W207" s="22"/>
      <c r="X207" s="22"/>
      <c r="Y207" s="22"/>
      <c r="AG207" s="22"/>
      <c r="AH207" s="22"/>
      <c r="AS207" s="21"/>
      <c r="AT207" s="23"/>
      <c r="AU207" s="21" t="s">
        <v>134</v>
      </c>
      <c r="AV2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Y207" s="21" t="str">
        <f>IF(ISBLANK(Table2[[#This Row],[device_model]]), "", Table2[[#This Row],[device_suggested_area]])</f>
        <v>Bathroom</v>
      </c>
      <c r="AZ207" s="21" t="s">
        <v>1209</v>
      </c>
      <c r="BA207" s="21" t="s">
        <v>379</v>
      </c>
      <c r="BB207" s="21" t="s">
        <v>236</v>
      </c>
      <c r="BC207" s="21" t="s">
        <v>382</v>
      </c>
      <c r="BD207" s="21" t="s">
        <v>378</v>
      </c>
      <c r="BH207" s="21"/>
      <c r="BI207" s="21"/>
      <c r="BJ2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8" spans="1:62" ht="16" hidden="1" customHeight="1">
      <c r="A208" s="21">
        <v>1802</v>
      </c>
      <c r="B208" s="21" t="s">
        <v>26</v>
      </c>
      <c r="C208" s="21" t="s">
        <v>236</v>
      </c>
      <c r="D208" s="21" t="s">
        <v>134</v>
      </c>
      <c r="E208" s="21" t="s">
        <v>987</v>
      </c>
      <c r="F208" s="25" t="str">
        <f>IF(ISBLANK(Table2[[#This Row],[unique_id]]), "", Table2[[#This Row],[unique_id]])</f>
        <v>bathroom_rails_plug</v>
      </c>
      <c r="G208" s="21" t="s">
        <v>523</v>
      </c>
      <c r="H208" s="21" t="s">
        <v>787</v>
      </c>
      <c r="I208" s="21" t="s">
        <v>132</v>
      </c>
      <c r="J208" s="21" t="s">
        <v>523</v>
      </c>
      <c r="M208" s="21" t="s">
        <v>261</v>
      </c>
      <c r="O208" s="22" t="s">
        <v>933</v>
      </c>
      <c r="P208" s="21" t="s">
        <v>166</v>
      </c>
      <c r="Q208" s="24" t="s">
        <v>904</v>
      </c>
      <c r="R208" s="21" t="str">
        <f>Table2[[#This Row],[entity_domain]]</f>
        <v>Heating &amp; Cooling</v>
      </c>
      <c r="S208" s="21" t="s">
        <v>523</v>
      </c>
      <c r="T208" s="27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V208" s="22"/>
      <c r="W208" s="22"/>
      <c r="X208" s="22"/>
      <c r="Y208" s="22"/>
      <c r="AE208" s="21" t="s">
        <v>260</v>
      </c>
      <c r="AG208" s="22"/>
      <c r="AH208" s="22"/>
      <c r="AS208" s="21"/>
      <c r="AT208" s="23"/>
      <c r="AV2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Y208" s="21" t="str">
        <f>IF(ISBLANK(Table2[[#This Row],[device_model]]), "", Table2[[#This Row],[device_suggested_area]])</f>
        <v>Bathroom</v>
      </c>
      <c r="AZ208" s="21" t="s">
        <v>1209</v>
      </c>
      <c r="BA208" s="21" t="s">
        <v>379</v>
      </c>
      <c r="BB208" s="21" t="s">
        <v>236</v>
      </c>
      <c r="BC208" s="21" t="s">
        <v>382</v>
      </c>
      <c r="BD208" s="21" t="s">
        <v>378</v>
      </c>
      <c r="BF208" s="21" t="s">
        <v>1160</v>
      </c>
      <c r="BG208" s="21" t="s">
        <v>460</v>
      </c>
      <c r="BH208" s="21" t="s">
        <v>370</v>
      </c>
      <c r="BI208" s="21" t="s">
        <v>453</v>
      </c>
      <c r="BJ2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"10.0.6.81"]]</v>
      </c>
    </row>
    <row r="209" spans="1:62" s="37" customFormat="1" ht="16" hidden="1" customHeight="1">
      <c r="A209" s="21">
        <v>1803</v>
      </c>
      <c r="B209" s="37" t="s">
        <v>26</v>
      </c>
      <c r="C209" s="37" t="s">
        <v>956</v>
      </c>
      <c r="D209" s="37" t="s">
        <v>149</v>
      </c>
      <c r="E209" s="38" t="s">
        <v>1310</v>
      </c>
      <c r="F209" s="39" t="str">
        <f>IF(ISBLANK(Table2[[#This Row],[unique_id]]), "", Table2[[#This Row],[unique_id]])</f>
        <v>template_ceiling_water_booster_plug_proxy</v>
      </c>
      <c r="G209" s="37" t="s">
        <v>520</v>
      </c>
      <c r="H209" s="37" t="s">
        <v>787</v>
      </c>
      <c r="I209" s="37" t="s">
        <v>132</v>
      </c>
      <c r="O209" s="40" t="s">
        <v>933</v>
      </c>
      <c r="P209" s="37" t="s">
        <v>166</v>
      </c>
      <c r="Q209" s="43" t="s">
        <v>904</v>
      </c>
      <c r="R209" s="37" t="str">
        <f>Table2[[#This Row],[entity_domain]]</f>
        <v>Heating &amp; Cooling</v>
      </c>
      <c r="S209" s="37" t="s">
        <v>520</v>
      </c>
      <c r="T209" s="38" t="s">
        <v>1282</v>
      </c>
      <c r="V209" s="40"/>
      <c r="W209" s="40"/>
      <c r="X209" s="40"/>
      <c r="Y209" s="40"/>
      <c r="Z209" s="40"/>
      <c r="AA209" s="40"/>
      <c r="AG209" s="40"/>
      <c r="AH209" s="40"/>
      <c r="AT209" s="41"/>
      <c r="AU209" s="37" t="s">
        <v>134</v>
      </c>
      <c r="AV2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09" s="21" t="str">
        <f>IF(ISBLANK(Table2[[#This Row],[device_model]]), "", Table2[[#This Row],[device_suggested_area]])</f>
        <v>Ceiling</v>
      </c>
      <c r="AZ209" s="37" t="s">
        <v>520</v>
      </c>
      <c r="BA209" s="37" t="s">
        <v>518</v>
      </c>
      <c r="BB209" s="37" t="s">
        <v>1330</v>
      </c>
      <c r="BC209" s="37" t="s">
        <v>1049</v>
      </c>
      <c r="BD209" s="37" t="s">
        <v>430</v>
      </c>
      <c r="BJ2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2" s="37" customFormat="1" ht="16" hidden="1" customHeight="1">
      <c r="A210" s="21">
        <v>1804</v>
      </c>
      <c r="B210" s="37" t="s">
        <v>26</v>
      </c>
      <c r="C210" s="37" t="s">
        <v>833</v>
      </c>
      <c r="D210" s="37" t="s">
        <v>134</v>
      </c>
      <c r="E210" s="37" t="s">
        <v>1311</v>
      </c>
      <c r="F210" s="39" t="str">
        <f>IF(ISBLANK(Table2[[#This Row],[unique_id]]), "", Table2[[#This Row],[unique_id]])</f>
        <v>ceiling_water_booster_plug</v>
      </c>
      <c r="G210" s="37" t="s">
        <v>520</v>
      </c>
      <c r="H210" s="37" t="s">
        <v>787</v>
      </c>
      <c r="I210" s="37" t="s">
        <v>132</v>
      </c>
      <c r="J210" s="37" t="str">
        <f>Table2[[#This Row],[friendly_name]]</f>
        <v>Water Booster</v>
      </c>
      <c r="M210" s="37" t="s">
        <v>261</v>
      </c>
      <c r="O210" s="40" t="s">
        <v>933</v>
      </c>
      <c r="P210" s="37" t="s">
        <v>166</v>
      </c>
      <c r="Q210" s="37" t="s">
        <v>904</v>
      </c>
      <c r="R210" s="37" t="str">
        <f>Table2[[#This Row],[entity_domain]]</f>
        <v>Heating &amp; Cooling</v>
      </c>
      <c r="S210" s="37" t="s">
        <v>520</v>
      </c>
      <c r="T210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V210" s="40"/>
      <c r="W210" s="40"/>
      <c r="X210" s="40"/>
      <c r="Y210" s="40"/>
      <c r="Z210" s="40"/>
      <c r="AA210" s="56" t="s">
        <v>1327</v>
      </c>
      <c r="AE210" s="37" t="s">
        <v>519</v>
      </c>
      <c r="AF210" s="37">
        <v>10</v>
      </c>
      <c r="AG210" s="40" t="s">
        <v>34</v>
      </c>
      <c r="AH210" s="40" t="s">
        <v>1061</v>
      </c>
      <c r="AJ210" s="37" t="str">
        <f>_xlfn.CONCAT("homeassistant/entity/", Table2[[#This Row],[entity_namespace]], "/tasmota/",Table2[[#This Row],[unique_id]], "/config")</f>
        <v>homeassistant/entity/switch/tasmota/ceiling_water_booster_plug/config</v>
      </c>
      <c r="AK210" s="37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0" s="37" t="str">
        <f>_xlfn.CONCAT("tasmota/device/",Table2[[#This Row],[unique_id]], "/cmnd/POWER")</f>
        <v>tasmota/device/ceiling_water_booster_plug/cmnd/POWER</v>
      </c>
      <c r="AM210" s="37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0" s="37" t="s">
        <v>1081</v>
      </c>
      <c r="AO210" s="37" t="s">
        <v>1082</v>
      </c>
      <c r="AP210" s="37" t="s">
        <v>1070</v>
      </c>
      <c r="AQ210" s="37" t="s">
        <v>1071</v>
      </c>
      <c r="AR210" s="37" t="s">
        <v>1152</v>
      </c>
      <c r="AS210" s="37">
        <v>1</v>
      </c>
      <c r="AT210" s="42" t="str">
        <f>HYPERLINK(_xlfn.CONCAT("http://", Table2[[#This Row],[connection_ip]], "/?"))</f>
        <v>http://10.0.6.100/?</v>
      </c>
      <c r="AV2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0" s="21" t="str">
        <f>IF(ISBLANK(Table2[[#This Row],[device_model]]), "", Table2[[#This Row],[device_suggested_area]])</f>
        <v>Ceiling</v>
      </c>
      <c r="AZ210" s="37" t="s">
        <v>520</v>
      </c>
      <c r="BA210" s="37" t="s">
        <v>518</v>
      </c>
      <c r="BB210" s="37" t="s">
        <v>1330</v>
      </c>
      <c r="BC210" s="37" t="s">
        <v>1049</v>
      </c>
      <c r="BD210" s="37" t="s">
        <v>430</v>
      </c>
      <c r="BG210" s="37" t="s">
        <v>460</v>
      </c>
      <c r="BH210" s="37" t="s">
        <v>517</v>
      </c>
      <c r="BI210" s="37" t="s">
        <v>1050</v>
      </c>
      <c r="BJ2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"10.0.6.100"]]</v>
      </c>
    </row>
    <row r="211" spans="1:62" s="37" customFormat="1" ht="16" hidden="1" customHeight="1">
      <c r="A211" s="21">
        <v>1805</v>
      </c>
      <c r="B211" s="37" t="s">
        <v>26</v>
      </c>
      <c r="C211" s="37" t="s">
        <v>833</v>
      </c>
      <c r="D211" s="37" t="s">
        <v>27</v>
      </c>
      <c r="E211" s="37" t="s">
        <v>1312</v>
      </c>
      <c r="F211" s="39" t="str">
        <f>IF(ISBLANK(Table2[[#This Row],[unique_id]]), "", Table2[[#This Row],[unique_id]])</f>
        <v>ceiling_water_booster_plug_energy_power</v>
      </c>
      <c r="G211" s="37" t="s">
        <v>1064</v>
      </c>
      <c r="H211" s="37" t="s">
        <v>787</v>
      </c>
      <c r="I211" s="37" t="s">
        <v>132</v>
      </c>
      <c r="O211" s="40"/>
      <c r="T211" s="38"/>
      <c r="V211" s="40"/>
      <c r="W211" s="40"/>
      <c r="X211" s="40"/>
      <c r="Y211" s="40"/>
      <c r="Z211" s="40"/>
      <c r="AA211" s="40"/>
      <c r="AB211" s="37" t="s">
        <v>31</v>
      </c>
      <c r="AC211" s="37" t="s">
        <v>346</v>
      </c>
      <c r="AD211" s="37" t="s">
        <v>1062</v>
      </c>
      <c r="AF211" s="37">
        <v>10</v>
      </c>
      <c r="AG211" s="40" t="s">
        <v>34</v>
      </c>
      <c r="AH211" s="40" t="s">
        <v>1061</v>
      </c>
      <c r="AJ211" s="37" t="str">
        <f>_xlfn.CONCAT("homeassistant/entity/", Table2[[#This Row],[entity_namespace]], "/tasmota/",Table2[[#This Row],[unique_id]], "/config")</f>
        <v>homeassistant/entity/sensor/tasmota/ceiling_water_booster_plug_energy_power/config</v>
      </c>
      <c r="AK211" s="37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1" s="37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1" s="37" t="s">
        <v>1081</v>
      </c>
      <c r="AO211" s="37" t="s">
        <v>1082</v>
      </c>
      <c r="AP211" s="37" t="s">
        <v>1070</v>
      </c>
      <c r="AQ211" s="37" t="s">
        <v>1071</v>
      </c>
      <c r="AR211" s="37" t="s">
        <v>1324</v>
      </c>
      <c r="AS211" s="37">
        <v>1</v>
      </c>
      <c r="AT211" s="42"/>
      <c r="AV2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1" s="21" t="str">
        <f>IF(ISBLANK(Table2[[#This Row],[device_model]]), "", Table2[[#This Row],[device_suggested_area]])</f>
        <v>Ceiling</v>
      </c>
      <c r="AZ211" s="37" t="s">
        <v>520</v>
      </c>
      <c r="BA211" s="37" t="s">
        <v>518</v>
      </c>
      <c r="BB211" s="37" t="s">
        <v>1330</v>
      </c>
      <c r="BC211" s="37" t="s">
        <v>1049</v>
      </c>
      <c r="BD211" s="37" t="s">
        <v>430</v>
      </c>
      <c r="BJ2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2" spans="1:62" s="37" customFormat="1" ht="16" hidden="1" customHeight="1">
      <c r="A212" s="21">
        <v>1806</v>
      </c>
      <c r="B212" s="37" t="s">
        <v>26</v>
      </c>
      <c r="C212" s="37" t="s">
        <v>833</v>
      </c>
      <c r="D212" s="37" t="s">
        <v>27</v>
      </c>
      <c r="E212" s="37" t="s">
        <v>1313</v>
      </c>
      <c r="F212" s="39" t="str">
        <f>IF(ISBLANK(Table2[[#This Row],[unique_id]]), "", Table2[[#This Row],[unique_id]])</f>
        <v>ceiling_water_booster_plug_energy_total</v>
      </c>
      <c r="G212" s="37" t="s">
        <v>1065</v>
      </c>
      <c r="H212" s="37" t="s">
        <v>787</v>
      </c>
      <c r="I212" s="37" t="s">
        <v>132</v>
      </c>
      <c r="O212" s="40"/>
      <c r="T212" s="38"/>
      <c r="V212" s="40"/>
      <c r="W212" s="40"/>
      <c r="X212" s="40"/>
      <c r="Y212" s="40"/>
      <c r="Z212" s="40"/>
      <c r="AA212" s="40"/>
      <c r="AB212" s="37" t="s">
        <v>76</v>
      </c>
      <c r="AC212" s="37" t="s">
        <v>347</v>
      </c>
      <c r="AD212" s="37" t="s">
        <v>1063</v>
      </c>
      <c r="AF212" s="37">
        <v>10</v>
      </c>
      <c r="AG212" s="40" t="s">
        <v>34</v>
      </c>
      <c r="AH212" s="40" t="s">
        <v>1061</v>
      </c>
      <c r="AJ212" s="37" t="str">
        <f>_xlfn.CONCAT("homeassistant/entity/", Table2[[#This Row],[entity_namespace]], "/tasmota/",Table2[[#This Row],[unique_id]], "/config")</f>
        <v>homeassistant/entity/sensor/tasmota/ceiling_water_booster_plug_energy_total/config</v>
      </c>
      <c r="AK212" s="37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2" s="37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2" s="37" t="s">
        <v>1081</v>
      </c>
      <c r="AO212" s="37" t="s">
        <v>1082</v>
      </c>
      <c r="AP212" s="37" t="s">
        <v>1070</v>
      </c>
      <c r="AQ212" s="37" t="s">
        <v>1071</v>
      </c>
      <c r="AR212" s="37" t="s">
        <v>1325</v>
      </c>
      <c r="AS212" s="37">
        <v>1</v>
      </c>
      <c r="AT212" s="42"/>
      <c r="AV2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2" s="21" t="str">
        <f>IF(ISBLANK(Table2[[#This Row],[device_model]]), "", Table2[[#This Row],[device_suggested_area]])</f>
        <v>Ceiling</v>
      </c>
      <c r="AZ212" s="37" t="s">
        <v>520</v>
      </c>
      <c r="BA212" s="37" t="s">
        <v>518</v>
      </c>
      <c r="BB212" s="37" t="s">
        <v>1330</v>
      </c>
      <c r="BC212" s="37" t="s">
        <v>1049</v>
      </c>
      <c r="BD212" s="37" t="s">
        <v>430</v>
      </c>
      <c r="BJ2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3" spans="1:62" s="37" customFormat="1" ht="16" hidden="1" customHeight="1">
      <c r="A213" s="21">
        <v>1807</v>
      </c>
      <c r="B213" s="37" t="s">
        <v>26</v>
      </c>
      <c r="C213" s="37" t="s">
        <v>956</v>
      </c>
      <c r="D213" s="37" t="s">
        <v>149</v>
      </c>
      <c r="E213" s="38" t="s">
        <v>1318</v>
      </c>
      <c r="F213" s="39" t="str">
        <f>IF(ISBLANK(Table2[[#This Row],[unique_id]]), "", Table2[[#This Row],[unique_id]])</f>
        <v>template_garden_pool_filter_plug_proxy</v>
      </c>
      <c r="G213" s="37" t="s">
        <v>338</v>
      </c>
      <c r="H213" s="37" t="s">
        <v>787</v>
      </c>
      <c r="I213" s="37" t="s">
        <v>132</v>
      </c>
      <c r="O213" s="40" t="s">
        <v>933</v>
      </c>
      <c r="P213" s="37" t="s">
        <v>166</v>
      </c>
      <c r="Q213" s="43" t="s">
        <v>904</v>
      </c>
      <c r="R213" s="37" t="str">
        <f>Table2[[#This Row],[entity_domain]]</f>
        <v>Heating &amp; Cooling</v>
      </c>
      <c r="S213" s="37" t="s">
        <v>338</v>
      </c>
      <c r="T213" s="38" t="s">
        <v>1282</v>
      </c>
      <c r="V213" s="40"/>
      <c r="W213" s="40"/>
      <c r="X213" s="40"/>
      <c r="Y213" s="40"/>
      <c r="Z213" s="40"/>
      <c r="AA213" s="40"/>
      <c r="AG213" s="40"/>
      <c r="AH213" s="40"/>
      <c r="AT213" s="41"/>
      <c r="AU213" s="37" t="s">
        <v>134</v>
      </c>
      <c r="AV2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3" s="21" t="str">
        <f>IF(ISBLANK(Table2[[#This Row],[device_model]]), "", Table2[[#This Row],[device_suggested_area]])</f>
        <v>Garden</v>
      </c>
      <c r="AZ213" s="37" t="s">
        <v>338</v>
      </c>
      <c r="BA213" s="37" t="s">
        <v>518</v>
      </c>
      <c r="BB213" s="37" t="s">
        <v>1330</v>
      </c>
      <c r="BC213" s="37" t="s">
        <v>1049</v>
      </c>
      <c r="BD213" s="37" t="s">
        <v>656</v>
      </c>
      <c r="BJ2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2" s="37" customFormat="1" ht="16" hidden="1" customHeight="1">
      <c r="A214" s="21">
        <v>1808</v>
      </c>
      <c r="B214" s="37" t="s">
        <v>26</v>
      </c>
      <c r="C214" s="37" t="s">
        <v>833</v>
      </c>
      <c r="D214" s="37" t="s">
        <v>134</v>
      </c>
      <c r="E214" s="37" t="s">
        <v>1319</v>
      </c>
      <c r="F214" s="39" t="str">
        <f>IF(ISBLANK(Table2[[#This Row],[unique_id]]), "", Table2[[#This Row],[unique_id]])</f>
        <v>garden_pool_filter_plug</v>
      </c>
      <c r="G214" s="37" t="s">
        <v>338</v>
      </c>
      <c r="H214" s="37" t="s">
        <v>787</v>
      </c>
      <c r="I214" s="37" t="s">
        <v>132</v>
      </c>
      <c r="J214" s="37" t="str">
        <f>Table2[[#This Row],[friendly_name]]</f>
        <v>Pool Filter</v>
      </c>
      <c r="M214" s="37" t="s">
        <v>261</v>
      </c>
      <c r="O214" s="40" t="s">
        <v>933</v>
      </c>
      <c r="P214" s="37" t="s">
        <v>166</v>
      </c>
      <c r="Q214" s="37" t="s">
        <v>904</v>
      </c>
      <c r="R214" s="37" t="str">
        <f>Table2[[#This Row],[entity_domain]]</f>
        <v>Heating &amp; Cooling</v>
      </c>
      <c r="S214" s="37" t="s">
        <v>338</v>
      </c>
      <c r="T214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V214" s="40"/>
      <c r="W214" s="40"/>
      <c r="X214" s="40"/>
      <c r="Y214" s="40"/>
      <c r="Z214" s="40"/>
      <c r="AA214" s="56" t="s">
        <v>1327</v>
      </c>
      <c r="AE214" s="37" t="s">
        <v>1322</v>
      </c>
      <c r="AF214" s="37">
        <v>10</v>
      </c>
      <c r="AG214" s="40" t="s">
        <v>34</v>
      </c>
      <c r="AH214" s="40" t="s">
        <v>1061</v>
      </c>
      <c r="AJ214" s="37" t="str">
        <f>_xlfn.CONCAT("homeassistant/entity/", Table2[[#This Row],[entity_namespace]], "/tasmota/",Table2[[#This Row],[unique_id]], "/config")</f>
        <v>homeassistant/entity/switch/tasmota/garden_pool_filter_plug/config</v>
      </c>
      <c r="AK214" s="37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14" s="37" t="str">
        <f>_xlfn.CONCAT("tasmota/device/",Table2[[#This Row],[unique_id]], "/cmnd/POWER")</f>
        <v>tasmota/device/garden_pool_filter_plug/cmnd/POWER</v>
      </c>
      <c r="AM214" s="37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4" s="37" t="s">
        <v>1081</v>
      </c>
      <c r="AO214" s="37" t="s">
        <v>1082</v>
      </c>
      <c r="AP214" s="37" t="s">
        <v>1070</v>
      </c>
      <c r="AQ214" s="37" t="s">
        <v>1071</v>
      </c>
      <c r="AR214" s="37" t="s">
        <v>1152</v>
      </c>
      <c r="AS214" s="37">
        <v>1</v>
      </c>
      <c r="AT214" s="42" t="str">
        <f>HYPERLINK(_xlfn.CONCAT("http://", Table2[[#This Row],[connection_ip]], "/?"))</f>
        <v>http://10.0.6.106/?</v>
      </c>
      <c r="AV2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4" s="21" t="str">
        <f>IF(ISBLANK(Table2[[#This Row],[device_model]]), "", Table2[[#This Row],[device_suggested_area]])</f>
        <v>Garden</v>
      </c>
      <c r="AZ214" s="37" t="s">
        <v>338</v>
      </c>
      <c r="BA214" s="37" t="s">
        <v>518</v>
      </c>
      <c r="BB214" s="37" t="s">
        <v>1330</v>
      </c>
      <c r="BC214" s="37" t="s">
        <v>1049</v>
      </c>
      <c r="BD214" s="37" t="s">
        <v>656</v>
      </c>
      <c r="BG214" s="37" t="s">
        <v>460</v>
      </c>
      <c r="BH214" s="37" t="s">
        <v>1248</v>
      </c>
      <c r="BI214" s="37" t="s">
        <v>1247</v>
      </c>
      <c r="BJ2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"10.0.6.106"]]</v>
      </c>
    </row>
    <row r="215" spans="1:62" s="37" customFormat="1" ht="16" hidden="1" customHeight="1">
      <c r="A215" s="21">
        <v>1809</v>
      </c>
      <c r="B215" s="37" t="s">
        <v>26</v>
      </c>
      <c r="C215" s="37" t="s">
        <v>833</v>
      </c>
      <c r="D215" s="37" t="s">
        <v>27</v>
      </c>
      <c r="E215" s="37" t="s">
        <v>1320</v>
      </c>
      <c r="F215" s="39" t="str">
        <f>IF(ISBLANK(Table2[[#This Row],[unique_id]]), "", Table2[[#This Row],[unique_id]])</f>
        <v>garden_pool_filter_plug_energy_power</v>
      </c>
      <c r="G215" s="37" t="s">
        <v>1064</v>
      </c>
      <c r="H215" s="37" t="s">
        <v>787</v>
      </c>
      <c r="I215" s="37" t="s">
        <v>132</v>
      </c>
      <c r="O215" s="40"/>
      <c r="T215" s="38"/>
      <c r="V215" s="40"/>
      <c r="W215" s="40"/>
      <c r="X215" s="40"/>
      <c r="Y215" s="40"/>
      <c r="Z215" s="40"/>
      <c r="AA215" s="40"/>
      <c r="AB215" s="37" t="s">
        <v>31</v>
      </c>
      <c r="AC215" s="37" t="s">
        <v>346</v>
      </c>
      <c r="AD215" s="37" t="s">
        <v>1062</v>
      </c>
      <c r="AF215" s="37">
        <v>10</v>
      </c>
      <c r="AG215" s="40" t="s">
        <v>34</v>
      </c>
      <c r="AH215" s="40" t="s">
        <v>1061</v>
      </c>
      <c r="AJ215" s="37" t="str">
        <f>_xlfn.CONCAT("homeassistant/entity/", Table2[[#This Row],[entity_namespace]], "/tasmota/",Table2[[#This Row],[unique_id]], "/config")</f>
        <v>homeassistant/entity/sensor/tasmota/garden_pool_filter_plug_energy_power/config</v>
      </c>
      <c r="AK215" s="37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15" s="37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5" s="37" t="s">
        <v>1081</v>
      </c>
      <c r="AO215" s="37" t="s">
        <v>1082</v>
      </c>
      <c r="AP215" s="37" t="s">
        <v>1070</v>
      </c>
      <c r="AQ215" s="37" t="s">
        <v>1071</v>
      </c>
      <c r="AR215" s="37" t="s">
        <v>1324</v>
      </c>
      <c r="AS215" s="37">
        <v>1</v>
      </c>
      <c r="AT215" s="42"/>
      <c r="AV2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5" s="21" t="str">
        <f>IF(ISBLANK(Table2[[#This Row],[device_model]]), "", Table2[[#This Row],[device_suggested_area]])</f>
        <v>Garden</v>
      </c>
      <c r="AZ215" s="37" t="s">
        <v>338</v>
      </c>
      <c r="BA215" s="37" t="s">
        <v>518</v>
      </c>
      <c r="BB215" s="37" t="s">
        <v>1330</v>
      </c>
      <c r="BC215" s="37" t="s">
        <v>1049</v>
      </c>
      <c r="BD215" s="37" t="s">
        <v>656</v>
      </c>
      <c r="BJ2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62" s="37" customFormat="1" ht="16" hidden="1" customHeight="1">
      <c r="A216" s="21">
        <v>1810</v>
      </c>
      <c r="B216" s="37" t="s">
        <v>26</v>
      </c>
      <c r="C216" s="37" t="s">
        <v>833</v>
      </c>
      <c r="D216" s="37" t="s">
        <v>27</v>
      </c>
      <c r="E216" s="37" t="s">
        <v>1321</v>
      </c>
      <c r="F216" s="39" t="str">
        <f>IF(ISBLANK(Table2[[#This Row],[unique_id]]), "", Table2[[#This Row],[unique_id]])</f>
        <v>garden_pool_filter_plug_energy_total</v>
      </c>
      <c r="G216" s="37" t="s">
        <v>1065</v>
      </c>
      <c r="H216" s="37" t="s">
        <v>787</v>
      </c>
      <c r="I216" s="37" t="s">
        <v>132</v>
      </c>
      <c r="O216" s="40"/>
      <c r="T216" s="38"/>
      <c r="V216" s="40"/>
      <c r="W216" s="40"/>
      <c r="X216" s="40"/>
      <c r="Y216" s="40"/>
      <c r="Z216" s="40"/>
      <c r="AA216" s="40"/>
      <c r="AB216" s="37" t="s">
        <v>76</v>
      </c>
      <c r="AC216" s="37" t="s">
        <v>347</v>
      </c>
      <c r="AD216" s="37" t="s">
        <v>1063</v>
      </c>
      <c r="AF216" s="37">
        <v>10</v>
      </c>
      <c r="AG216" s="40" t="s">
        <v>34</v>
      </c>
      <c r="AH216" s="40" t="s">
        <v>1061</v>
      </c>
      <c r="AJ216" s="37" t="str">
        <f>_xlfn.CONCAT("homeassistant/entity/", Table2[[#This Row],[entity_namespace]], "/tasmota/",Table2[[#This Row],[unique_id]], "/config")</f>
        <v>homeassistant/entity/sensor/tasmota/garden_pool_filter_plug_energy_total/config</v>
      </c>
      <c r="AK216" s="37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16" s="37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6" s="37" t="s">
        <v>1081</v>
      </c>
      <c r="AO216" s="37" t="s">
        <v>1082</v>
      </c>
      <c r="AP216" s="37" t="s">
        <v>1070</v>
      </c>
      <c r="AQ216" s="37" t="s">
        <v>1071</v>
      </c>
      <c r="AR216" s="37" t="s">
        <v>1325</v>
      </c>
      <c r="AS216" s="37">
        <v>1</v>
      </c>
      <c r="AT216" s="42"/>
      <c r="AV2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6" s="21" t="str">
        <f>IF(ISBLANK(Table2[[#This Row],[device_model]]), "", Table2[[#This Row],[device_suggested_area]])</f>
        <v>Garden</v>
      </c>
      <c r="AZ216" s="37" t="s">
        <v>338</v>
      </c>
      <c r="BA216" s="37" t="s">
        <v>518</v>
      </c>
      <c r="BB216" s="37" t="s">
        <v>1330</v>
      </c>
      <c r="BC216" s="37" t="s">
        <v>1049</v>
      </c>
      <c r="BD216" s="37" t="s">
        <v>656</v>
      </c>
      <c r="BJ2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62" ht="16" hidden="1" customHeight="1">
      <c r="A217" s="21">
        <v>2000</v>
      </c>
      <c r="B217" s="21" t="s">
        <v>26</v>
      </c>
      <c r="C217" s="21" t="s">
        <v>956</v>
      </c>
      <c r="D217" s="21" t="s">
        <v>149</v>
      </c>
      <c r="E217" s="44" t="s">
        <v>954</v>
      </c>
      <c r="F217" s="25" t="str">
        <f>IF(ISBLANK(Table2[[#This Row],[unique_id]]), "", Table2[[#This Row],[unique_id]])</f>
        <v>template_lounge_air_purifier_proxy</v>
      </c>
      <c r="G217" s="21" t="s">
        <v>196</v>
      </c>
      <c r="H217" s="21" t="s">
        <v>526</v>
      </c>
      <c r="I217" s="21" t="s">
        <v>132</v>
      </c>
      <c r="O217" s="22" t="s">
        <v>933</v>
      </c>
      <c r="P217" s="21" t="s">
        <v>166</v>
      </c>
      <c r="Q217" s="21" t="s">
        <v>903</v>
      </c>
      <c r="R217" s="21" t="s">
        <v>131</v>
      </c>
      <c r="S217" s="21" t="str">
        <f>_xlfn.CONCAT( Table2[[#This Row],[device_suggested_area]], " ",Table2[[#This Row],[powercalc_group_3]])</f>
        <v>Lounge Fans</v>
      </c>
      <c r="T217" s="27" t="s">
        <v>957</v>
      </c>
      <c r="V217" s="22"/>
      <c r="W217" s="22"/>
      <c r="X217" s="22"/>
      <c r="Y217" s="30"/>
      <c r="Z217" s="30"/>
      <c r="AA217" s="30"/>
      <c r="AG217" s="22"/>
      <c r="AH217" s="22"/>
      <c r="AS217" s="21"/>
      <c r="AT217" s="31"/>
      <c r="AU217" s="21" t="s">
        <v>129</v>
      </c>
      <c r="AV2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17" s="21" t="str">
        <f>Table2[[#This Row],[device_suggested_area]]</f>
        <v>Lounge</v>
      </c>
      <c r="AY217" s="21" t="str">
        <f>IF(ISBLANK(Table2[[#This Row],[device_model]]), "", Table2[[#This Row],[device_suggested_area]])</f>
        <v>Lounge</v>
      </c>
      <c r="AZ217" s="21" t="s">
        <v>547</v>
      </c>
      <c r="BA217" s="21" t="s">
        <v>542</v>
      </c>
      <c r="BB217" s="21" t="s">
        <v>525</v>
      </c>
      <c r="BC217" s="21" t="s">
        <v>541</v>
      </c>
      <c r="BD217" s="21" t="s">
        <v>196</v>
      </c>
      <c r="BH217" s="21"/>
      <c r="BI217" s="21"/>
      <c r="BJ2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2" ht="16" hidden="1" customHeight="1">
      <c r="A218" s="21">
        <v>2001</v>
      </c>
      <c r="B218" s="21" t="s">
        <v>26</v>
      </c>
      <c r="C218" s="21" t="s">
        <v>525</v>
      </c>
      <c r="D218" s="21" t="s">
        <v>129</v>
      </c>
      <c r="E218" s="44" t="s">
        <v>530</v>
      </c>
      <c r="F218" s="25" t="str">
        <f>IF(ISBLANK(Table2[[#This Row],[unique_id]]), "", Table2[[#This Row],[unique_id]])</f>
        <v>lounge_air_purifier</v>
      </c>
      <c r="G218" s="21" t="s">
        <v>196</v>
      </c>
      <c r="H218" s="21" t="s">
        <v>526</v>
      </c>
      <c r="I218" s="21" t="s">
        <v>132</v>
      </c>
      <c r="J218" s="21" t="s">
        <v>547</v>
      </c>
      <c r="M218" s="21" t="s">
        <v>136</v>
      </c>
      <c r="T218" s="27"/>
      <c r="V218" s="22"/>
      <c r="W218" s="22" t="s">
        <v>565</v>
      </c>
      <c r="X218" s="22"/>
      <c r="Y218" s="30" t="s">
        <v>899</v>
      </c>
      <c r="Z218" s="30"/>
      <c r="AA218" s="30"/>
      <c r="AE218" s="21" t="s">
        <v>527</v>
      </c>
      <c r="AG218" s="22"/>
      <c r="AH218" s="22"/>
      <c r="AS218" s="21"/>
      <c r="AT21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18" s="21" t="str">
        <f>Table2[[#This Row],[device_suggested_area]]</f>
        <v>Lounge</v>
      </c>
      <c r="AY218" s="21" t="str">
        <f>IF(ISBLANK(Table2[[#This Row],[device_model]]), "", Table2[[#This Row],[device_suggested_area]])</f>
        <v>Lounge</v>
      </c>
      <c r="AZ218" s="21" t="s">
        <v>547</v>
      </c>
      <c r="BA218" s="21" t="s">
        <v>542</v>
      </c>
      <c r="BB218" s="21" t="s">
        <v>525</v>
      </c>
      <c r="BC218" s="21" t="s">
        <v>541</v>
      </c>
      <c r="BD218" s="21" t="s">
        <v>196</v>
      </c>
      <c r="BH218" s="21" t="s">
        <v>555</v>
      </c>
      <c r="BI218" s="21"/>
      <c r="BJ2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19" spans="1:62" ht="16" hidden="1" customHeight="1">
      <c r="A219" s="21">
        <v>2002</v>
      </c>
      <c r="B219" s="21" t="s">
        <v>26</v>
      </c>
      <c r="C219" s="21" t="s">
        <v>956</v>
      </c>
      <c r="D219" s="21" t="s">
        <v>149</v>
      </c>
      <c r="E219" s="44" t="s">
        <v>955</v>
      </c>
      <c r="F219" s="25" t="str">
        <f>IF(ISBLANK(Table2[[#This Row],[unique_id]]), "", Table2[[#This Row],[unique_id]])</f>
        <v>template_dining_air_purifier_proxy</v>
      </c>
      <c r="G219" s="21" t="s">
        <v>195</v>
      </c>
      <c r="H219" s="21" t="s">
        <v>526</v>
      </c>
      <c r="I219" s="21" t="s">
        <v>132</v>
      </c>
      <c r="O219" s="22" t="s">
        <v>933</v>
      </c>
      <c r="P219" s="21" t="s">
        <v>166</v>
      </c>
      <c r="Q219" s="21" t="s">
        <v>903</v>
      </c>
      <c r="R219" s="21" t="s">
        <v>131</v>
      </c>
      <c r="S219" s="21" t="str">
        <f>_xlfn.CONCAT( Table2[[#This Row],[device_suggested_area]], " ",Table2[[#This Row],[powercalc_group_3]])</f>
        <v>Dining Fans</v>
      </c>
      <c r="T219" s="27" t="s">
        <v>957</v>
      </c>
      <c r="V219" s="22"/>
      <c r="W219" s="22"/>
      <c r="X219" s="22"/>
      <c r="Y219" s="30"/>
      <c r="Z219" s="30"/>
      <c r="AA219" s="30"/>
      <c r="AG219" s="22"/>
      <c r="AH219" s="22"/>
      <c r="AS219" s="21"/>
      <c r="AT219" s="31"/>
      <c r="AU219" s="21" t="s">
        <v>129</v>
      </c>
      <c r="AV2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19" s="21" t="str">
        <f>Table2[[#This Row],[device_suggested_area]]</f>
        <v>Dining</v>
      </c>
      <c r="AY219" s="21" t="str">
        <f>IF(ISBLANK(Table2[[#This Row],[device_model]]), "", Table2[[#This Row],[device_suggested_area]])</f>
        <v>Dining</v>
      </c>
      <c r="AZ219" s="21" t="s">
        <v>547</v>
      </c>
      <c r="BA219" s="21" t="s">
        <v>542</v>
      </c>
      <c r="BB219" s="21" t="s">
        <v>525</v>
      </c>
      <c r="BC219" s="21" t="s">
        <v>541</v>
      </c>
      <c r="BD219" s="21" t="s">
        <v>195</v>
      </c>
      <c r="BH219" s="21"/>
      <c r="BI219" s="21"/>
      <c r="BJ2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2" ht="16" hidden="1" customHeight="1">
      <c r="A220" s="21">
        <v>2003</v>
      </c>
      <c r="B220" s="21" t="s">
        <v>26</v>
      </c>
      <c r="C220" s="21" t="s">
        <v>525</v>
      </c>
      <c r="D220" s="21" t="s">
        <v>129</v>
      </c>
      <c r="E220" s="44" t="s">
        <v>604</v>
      </c>
      <c r="F220" s="25" t="str">
        <f>IF(ISBLANK(Table2[[#This Row],[unique_id]]), "", Table2[[#This Row],[unique_id]])</f>
        <v>dining_air_purifier</v>
      </c>
      <c r="G220" s="21" t="s">
        <v>195</v>
      </c>
      <c r="H220" s="21" t="s">
        <v>526</v>
      </c>
      <c r="I220" s="21" t="s">
        <v>132</v>
      </c>
      <c r="J220" s="21" t="s">
        <v>547</v>
      </c>
      <c r="M220" s="21" t="s">
        <v>136</v>
      </c>
      <c r="T220" s="27"/>
      <c r="V220" s="22"/>
      <c r="W220" s="22" t="s">
        <v>565</v>
      </c>
      <c r="X220" s="22"/>
      <c r="Y220" s="30" t="s">
        <v>899</v>
      </c>
      <c r="Z220" s="30"/>
      <c r="AA220" s="30"/>
      <c r="AE220" s="21" t="s">
        <v>527</v>
      </c>
      <c r="AG220" s="22"/>
      <c r="AH220" s="22"/>
      <c r="AS220" s="21"/>
      <c r="AT22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0" s="21" t="str">
        <f>Table2[[#This Row],[device_suggested_area]]</f>
        <v>Dining</v>
      </c>
      <c r="AY220" s="21" t="str">
        <f>IF(ISBLANK(Table2[[#This Row],[device_model]]), "", Table2[[#This Row],[device_suggested_area]])</f>
        <v>Dining</v>
      </c>
      <c r="AZ220" s="21" t="s">
        <v>547</v>
      </c>
      <c r="BA220" s="21" t="s">
        <v>542</v>
      </c>
      <c r="BB220" s="21" t="s">
        <v>525</v>
      </c>
      <c r="BC220" s="21" t="s">
        <v>541</v>
      </c>
      <c r="BD220" s="21" t="s">
        <v>195</v>
      </c>
      <c r="BH220" s="21" t="s">
        <v>605</v>
      </c>
      <c r="BI220" s="21"/>
      <c r="BJ2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21" spans="1:62" ht="16" hidden="1" customHeight="1">
      <c r="A221" s="21">
        <v>2100</v>
      </c>
      <c r="B221" s="21" t="s">
        <v>26</v>
      </c>
      <c r="C221" s="21" t="s">
        <v>922</v>
      </c>
      <c r="D221" s="21" t="s">
        <v>27</v>
      </c>
      <c r="E221" s="21" t="s">
        <v>235</v>
      </c>
      <c r="F221" s="25" t="str">
        <f>IF(ISBLANK(Table2[[#This Row],[unique_id]]), "", Table2[[#This Row],[unique_id]])</f>
        <v>home_power</v>
      </c>
      <c r="G221" s="21" t="s">
        <v>343</v>
      </c>
      <c r="H221" s="21" t="s">
        <v>243</v>
      </c>
      <c r="I221" s="21" t="s">
        <v>141</v>
      </c>
      <c r="M221" s="21" t="s">
        <v>90</v>
      </c>
      <c r="T221" s="27"/>
      <c r="U221" s="21" t="s">
        <v>512</v>
      </c>
      <c r="V221" s="22"/>
      <c r="W221" s="22"/>
      <c r="X221" s="22"/>
      <c r="Y221" s="22"/>
      <c r="AC221" s="21" t="s">
        <v>346</v>
      </c>
      <c r="AE221" s="21" t="s">
        <v>244</v>
      </c>
      <c r="AG221" s="22"/>
      <c r="AH221" s="22"/>
      <c r="AS221" s="21"/>
      <c r="AT221" s="23"/>
      <c r="AU221" s="22"/>
      <c r="AV2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1" s="21" t="str">
        <f>IF(ISBLANK(Table2[[#This Row],[device_model]]), "", Table2[[#This Row],[device_suggested_area]])</f>
        <v/>
      </c>
      <c r="BC221" s="22"/>
      <c r="BH221" s="21"/>
      <c r="BI221" s="21"/>
      <c r="BJ2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2" ht="16" hidden="1" customHeight="1">
      <c r="A222" s="21">
        <v>2101</v>
      </c>
      <c r="B222" s="21" t="s">
        <v>26</v>
      </c>
      <c r="C222" s="21" t="s">
        <v>922</v>
      </c>
      <c r="D222" s="21" t="s">
        <v>27</v>
      </c>
      <c r="E222" s="21" t="s">
        <v>340</v>
      </c>
      <c r="F222" s="25" t="str">
        <f>IF(ISBLANK(Table2[[#This Row],[unique_id]]), "", Table2[[#This Row],[unique_id]])</f>
        <v>home_base_power</v>
      </c>
      <c r="G222" s="21" t="s">
        <v>341</v>
      </c>
      <c r="H222" s="21" t="s">
        <v>243</v>
      </c>
      <c r="I222" s="21" t="s">
        <v>141</v>
      </c>
      <c r="M222" s="21" t="s">
        <v>90</v>
      </c>
      <c r="T222" s="27"/>
      <c r="U222" s="21" t="s">
        <v>512</v>
      </c>
      <c r="V222" s="22"/>
      <c r="W222" s="22"/>
      <c r="X222" s="22"/>
      <c r="Y222" s="22"/>
      <c r="AC222" s="21" t="s">
        <v>346</v>
      </c>
      <c r="AE222" s="21" t="s">
        <v>244</v>
      </c>
      <c r="AG222" s="22"/>
      <c r="AH222" s="22"/>
      <c r="AS222" s="21"/>
      <c r="AT222" s="23"/>
      <c r="AU222" s="22"/>
      <c r="AV2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2" s="21" t="str">
        <f>IF(ISBLANK(Table2[[#This Row],[device_model]]), "", Table2[[#This Row],[device_suggested_area]])</f>
        <v/>
      </c>
      <c r="BC222" s="22"/>
      <c r="BH222" s="21"/>
      <c r="BI222" s="21"/>
      <c r="BJ2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3" spans="1:62" ht="16" hidden="1" customHeight="1">
      <c r="A223" s="21">
        <v>2102</v>
      </c>
      <c r="B223" s="21" t="s">
        <v>26</v>
      </c>
      <c r="C223" s="21" t="s">
        <v>922</v>
      </c>
      <c r="D223" s="21" t="s">
        <v>27</v>
      </c>
      <c r="E223" s="21" t="s">
        <v>339</v>
      </c>
      <c r="F223" s="25" t="str">
        <f>IF(ISBLANK(Table2[[#This Row],[unique_id]]), "", Table2[[#This Row],[unique_id]])</f>
        <v>home_peak_power</v>
      </c>
      <c r="G223" s="21" t="s">
        <v>342</v>
      </c>
      <c r="H223" s="21" t="s">
        <v>243</v>
      </c>
      <c r="I223" s="21" t="s">
        <v>141</v>
      </c>
      <c r="M223" s="21" t="s">
        <v>90</v>
      </c>
      <c r="T223" s="27"/>
      <c r="U223" s="21" t="s">
        <v>512</v>
      </c>
      <c r="V223" s="22"/>
      <c r="W223" s="22"/>
      <c r="X223" s="22"/>
      <c r="Y223" s="22"/>
      <c r="AC223" s="21" t="s">
        <v>346</v>
      </c>
      <c r="AE223" s="21" t="s">
        <v>244</v>
      </c>
      <c r="AG223" s="22"/>
      <c r="AH223" s="22"/>
      <c r="AS223" s="21"/>
      <c r="AT223" s="23"/>
      <c r="AU223" s="22"/>
      <c r="AV2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3" s="21" t="str">
        <f>IF(ISBLANK(Table2[[#This Row],[device_model]]), "", Table2[[#This Row],[device_suggested_area]])</f>
        <v/>
      </c>
      <c r="BC223" s="22"/>
      <c r="BH223" s="21"/>
      <c r="BI223" s="21"/>
      <c r="BJ2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2" ht="16" hidden="1" customHeight="1">
      <c r="A224" s="21">
        <v>2103</v>
      </c>
      <c r="B224" s="21" t="s">
        <v>26</v>
      </c>
      <c r="C224" s="21" t="s">
        <v>515</v>
      </c>
      <c r="D224" s="21" t="s">
        <v>352</v>
      </c>
      <c r="E224" s="21" t="s">
        <v>513</v>
      </c>
      <c r="F224" s="25" t="str">
        <f>IF(ISBLANK(Table2[[#This Row],[unique_id]]), "", Table2[[#This Row],[unique_id]])</f>
        <v>graph_break</v>
      </c>
      <c r="G224" s="21" t="s">
        <v>514</v>
      </c>
      <c r="H224" s="21" t="s">
        <v>243</v>
      </c>
      <c r="I224" s="21" t="s">
        <v>141</v>
      </c>
      <c r="T224" s="27"/>
      <c r="U224" s="21" t="s">
        <v>512</v>
      </c>
      <c r="V224" s="22"/>
      <c r="W224" s="22"/>
      <c r="X224" s="22"/>
      <c r="Y224" s="22"/>
      <c r="AG224" s="22"/>
      <c r="AH224" s="22"/>
      <c r="AS224" s="21"/>
      <c r="AT224" s="23"/>
      <c r="AU224" s="22"/>
      <c r="AV2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4" s="21" t="str">
        <f>IF(ISBLANK(Table2[[#This Row],[device_model]]), "", Table2[[#This Row],[device_suggested_area]])</f>
        <v/>
      </c>
      <c r="BC224" s="22"/>
      <c r="BH224" s="21"/>
      <c r="BI224" s="21"/>
      <c r="BJ2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62" ht="16" hidden="1" customHeight="1">
      <c r="A225" s="21">
        <v>2104</v>
      </c>
      <c r="B225" s="21" t="s">
        <v>26</v>
      </c>
      <c r="C225" s="21" t="s">
        <v>922</v>
      </c>
      <c r="D225" s="21" t="s">
        <v>27</v>
      </c>
      <c r="E225" s="21" t="s">
        <v>906</v>
      </c>
      <c r="F225" s="25" t="str">
        <f>IF(ISBLANK(Table2[[#This Row],[unique_id]]), "", Table2[[#This Row],[unique_id]])</f>
        <v>lights_power</v>
      </c>
      <c r="G225" s="21" t="s">
        <v>935</v>
      </c>
      <c r="H225" s="21" t="s">
        <v>243</v>
      </c>
      <c r="I225" s="21" t="s">
        <v>141</v>
      </c>
      <c r="M225" s="21" t="s">
        <v>136</v>
      </c>
      <c r="T225" s="27"/>
      <c r="U225" s="21" t="s">
        <v>512</v>
      </c>
      <c r="V225" s="22"/>
      <c r="W225" s="22"/>
      <c r="X225" s="22"/>
      <c r="Y225" s="22"/>
      <c r="AC225" s="21" t="s">
        <v>346</v>
      </c>
      <c r="AE225" s="21" t="s">
        <v>244</v>
      </c>
      <c r="AG225" s="22"/>
      <c r="AH225" s="22"/>
      <c r="AS225" s="21"/>
      <c r="AT225" s="23"/>
      <c r="AU225" s="22"/>
      <c r="AV2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5" s="21" t="str">
        <f>IF(ISBLANK(Table2[[#This Row],[device_model]]), "", Table2[[#This Row],[device_suggested_area]])</f>
        <v/>
      </c>
      <c r="BC225" s="22"/>
      <c r="BH225" s="21"/>
      <c r="BI225" s="21"/>
      <c r="BJ2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2" ht="16" hidden="1" customHeight="1">
      <c r="A226" s="21">
        <v>2105</v>
      </c>
      <c r="B226" s="21" t="s">
        <v>26</v>
      </c>
      <c r="C226" s="21" t="s">
        <v>922</v>
      </c>
      <c r="D226" s="21" t="s">
        <v>27</v>
      </c>
      <c r="E226" s="21" t="s">
        <v>907</v>
      </c>
      <c r="F226" s="25" t="str">
        <f>IF(ISBLANK(Table2[[#This Row],[unique_id]]), "", Table2[[#This Row],[unique_id]])</f>
        <v>fans_power</v>
      </c>
      <c r="G226" s="21" t="s">
        <v>934</v>
      </c>
      <c r="H226" s="21" t="s">
        <v>243</v>
      </c>
      <c r="I226" s="21" t="s">
        <v>141</v>
      </c>
      <c r="M226" s="21" t="s">
        <v>136</v>
      </c>
      <c r="T226" s="27"/>
      <c r="U226" s="21" t="s">
        <v>512</v>
      </c>
      <c r="V226" s="22"/>
      <c r="W226" s="22"/>
      <c r="X226" s="22"/>
      <c r="Y226" s="22"/>
      <c r="AC226" s="21" t="s">
        <v>346</v>
      </c>
      <c r="AE226" s="21" t="s">
        <v>244</v>
      </c>
      <c r="AG226" s="22"/>
      <c r="AH226" s="22"/>
      <c r="AS226" s="21"/>
      <c r="AT226" s="23"/>
      <c r="AU226" s="22"/>
      <c r="AV2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6" s="21" t="str">
        <f>IF(ISBLANK(Table2[[#This Row],[device_model]]), "", Table2[[#This Row],[device_suggested_area]])</f>
        <v/>
      </c>
      <c r="BC226" s="22"/>
      <c r="BH226" s="21"/>
      <c r="BI226" s="21"/>
      <c r="BJ2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2" ht="16" hidden="1" customHeight="1">
      <c r="A227" s="21">
        <v>2106</v>
      </c>
      <c r="B227" s="21" t="s">
        <v>26</v>
      </c>
      <c r="C227" s="21" t="s">
        <v>922</v>
      </c>
      <c r="D227" s="21" t="s">
        <v>27</v>
      </c>
      <c r="E227" s="21" t="s">
        <v>977</v>
      </c>
      <c r="F227" s="25" t="str">
        <f>IF(ISBLANK(Table2[[#This Row],[unique_id]]), "", Table2[[#This Row],[unique_id]])</f>
        <v>all_standby_power</v>
      </c>
      <c r="G227" s="21" t="s">
        <v>1001</v>
      </c>
      <c r="H227" s="21" t="s">
        <v>243</v>
      </c>
      <c r="I227" s="21" t="s">
        <v>141</v>
      </c>
      <c r="M227" s="21" t="s">
        <v>136</v>
      </c>
      <c r="T227" s="27"/>
      <c r="U227" s="21" t="s">
        <v>512</v>
      </c>
      <c r="V227" s="22"/>
      <c r="W227" s="22"/>
      <c r="X227" s="22"/>
      <c r="Y227" s="22"/>
      <c r="AC227" s="21" t="s">
        <v>346</v>
      </c>
      <c r="AE227" s="21" t="s">
        <v>244</v>
      </c>
      <c r="AG227" s="22"/>
      <c r="AH227" s="22"/>
      <c r="AS227" s="21"/>
      <c r="AT227" s="23"/>
      <c r="AU227" s="22"/>
      <c r="AV2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7" s="21" t="str">
        <f>IF(ISBLANK(Table2[[#This Row],[device_model]]), "", Table2[[#This Row],[device_suggested_area]])</f>
        <v/>
      </c>
      <c r="BC227" s="22"/>
      <c r="BH227" s="21"/>
      <c r="BI227" s="21"/>
      <c r="BJ2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2" ht="16" hidden="1" customHeight="1">
      <c r="A228" s="21">
        <v>2107</v>
      </c>
      <c r="B228" s="21" t="s">
        <v>26</v>
      </c>
      <c r="C228" s="21" t="s">
        <v>922</v>
      </c>
      <c r="D228" s="21" t="s">
        <v>27</v>
      </c>
      <c r="E228" s="21" t="s">
        <v>1292</v>
      </c>
      <c r="F228" s="25" t="str">
        <f>IF(ISBLANK(Table2[[#This Row],[unique_id]]), "", Table2[[#This Row],[unique_id]])</f>
        <v>coffee_machine_power</v>
      </c>
      <c r="G228" s="21" t="s">
        <v>135</v>
      </c>
      <c r="H228" s="21" t="s">
        <v>243</v>
      </c>
      <c r="I228" s="21" t="s">
        <v>141</v>
      </c>
      <c r="M228" s="21" t="s">
        <v>136</v>
      </c>
      <c r="T228" s="27"/>
      <c r="U228" s="21" t="s">
        <v>512</v>
      </c>
      <c r="V228" s="22"/>
      <c r="W228" s="22"/>
      <c r="X228" s="22"/>
      <c r="Y228" s="22"/>
      <c r="AC228" s="21" t="s">
        <v>346</v>
      </c>
      <c r="AE228" s="21" t="s">
        <v>244</v>
      </c>
      <c r="AG228" s="22"/>
      <c r="AH228" s="22"/>
      <c r="AS228" s="21"/>
      <c r="AT228" s="23"/>
      <c r="AU228" s="22"/>
      <c r="AV2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8" s="21" t="str">
        <f>IF(ISBLANK(Table2[[#This Row],[device_model]]), "", Table2[[#This Row],[device_suggested_area]])</f>
        <v/>
      </c>
      <c r="BC228" s="22"/>
      <c r="BH228" s="21"/>
      <c r="BI228" s="21"/>
      <c r="BJ2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2" ht="16" hidden="1" customHeight="1">
      <c r="A229" s="21">
        <v>2108</v>
      </c>
      <c r="B229" s="21" t="s">
        <v>26</v>
      </c>
      <c r="C229" s="21" t="s">
        <v>922</v>
      </c>
      <c r="D229" s="21" t="s">
        <v>27</v>
      </c>
      <c r="E229" s="21" t="s">
        <v>1293</v>
      </c>
      <c r="F229" s="25" t="str">
        <f>IF(ISBLANK(Table2[[#This Row],[unique_id]]), "", Table2[[#This Row],[unique_id]])</f>
        <v>battery_charger_power</v>
      </c>
      <c r="G229" s="21" t="s">
        <v>234</v>
      </c>
      <c r="H229" s="21" t="s">
        <v>243</v>
      </c>
      <c r="I229" s="21" t="s">
        <v>141</v>
      </c>
      <c r="M229" s="21" t="s">
        <v>136</v>
      </c>
      <c r="T229" s="27"/>
      <c r="U229" s="21" t="s">
        <v>512</v>
      </c>
      <c r="V229" s="22"/>
      <c r="W229" s="22"/>
      <c r="X229" s="22"/>
      <c r="Y229" s="22"/>
      <c r="AC229" s="21" t="s">
        <v>346</v>
      </c>
      <c r="AE229" s="21" t="s">
        <v>244</v>
      </c>
      <c r="AG229" s="22"/>
      <c r="AH229" s="22"/>
      <c r="AS229" s="21"/>
      <c r="AT229" s="23"/>
      <c r="AU229" s="22"/>
      <c r="AV2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9" s="21" t="str">
        <f>IF(ISBLANK(Table2[[#This Row],[device_model]]), "", Table2[[#This Row],[device_suggested_area]])</f>
        <v/>
      </c>
      <c r="BC229" s="22"/>
      <c r="BH229" s="21"/>
      <c r="BI229" s="21"/>
      <c r="BJ2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2" ht="16" hidden="1" customHeight="1">
      <c r="A230" s="21">
        <v>2109</v>
      </c>
      <c r="B230" s="21" t="s">
        <v>26</v>
      </c>
      <c r="C230" s="21" t="s">
        <v>922</v>
      </c>
      <c r="D230" s="21" t="s">
        <v>27</v>
      </c>
      <c r="E230" s="21" t="s">
        <v>1294</v>
      </c>
      <c r="F230" s="25" t="str">
        <f>IF(ISBLANK(Table2[[#This Row],[unique_id]]), "", Table2[[#This Row],[unique_id]])</f>
        <v>vacuum_charger_power</v>
      </c>
      <c r="G230" s="21" t="s">
        <v>233</v>
      </c>
      <c r="H230" s="21" t="s">
        <v>243</v>
      </c>
      <c r="I230" s="21" t="s">
        <v>141</v>
      </c>
      <c r="M230" s="21" t="s">
        <v>136</v>
      </c>
      <c r="T230" s="27"/>
      <c r="U230" s="21" t="s">
        <v>512</v>
      </c>
      <c r="V230" s="22"/>
      <c r="W230" s="22"/>
      <c r="X230" s="22"/>
      <c r="Y230" s="22"/>
      <c r="AC230" s="21" t="s">
        <v>346</v>
      </c>
      <c r="AE230" s="21" t="s">
        <v>244</v>
      </c>
      <c r="AG230" s="22"/>
      <c r="AH230" s="22"/>
      <c r="AS230" s="21"/>
      <c r="AT230" s="23"/>
      <c r="AU230" s="22"/>
      <c r="AV2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0" s="21" t="str">
        <f>IF(ISBLANK(Table2[[#This Row],[device_model]]), "", Table2[[#This Row],[device_suggested_area]])</f>
        <v/>
      </c>
      <c r="BC230" s="22"/>
      <c r="BH230" s="21"/>
      <c r="BI230" s="21"/>
      <c r="BJ2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2" ht="16" hidden="1" customHeight="1">
      <c r="A231" s="21">
        <v>2110</v>
      </c>
      <c r="B231" s="21" t="s">
        <v>26</v>
      </c>
      <c r="C231" s="21" t="s">
        <v>922</v>
      </c>
      <c r="D231" s="21" t="s">
        <v>27</v>
      </c>
      <c r="E231" s="21" t="s">
        <v>1295</v>
      </c>
      <c r="F231" s="25" t="str">
        <f>IF(ISBLANK(Table2[[#This Row],[unique_id]]), "", Table2[[#This Row],[unique_id]])</f>
        <v>pool_filter_power</v>
      </c>
      <c r="G231" s="21" t="s">
        <v>338</v>
      </c>
      <c r="H231" s="21" t="s">
        <v>243</v>
      </c>
      <c r="I231" s="21" t="s">
        <v>141</v>
      </c>
      <c r="M231" s="21" t="s">
        <v>136</v>
      </c>
      <c r="T231" s="27"/>
      <c r="U231" s="21" t="s">
        <v>512</v>
      </c>
      <c r="V231" s="22"/>
      <c r="W231" s="22"/>
      <c r="X231" s="22"/>
      <c r="Y231" s="22"/>
      <c r="AC231" s="21" t="s">
        <v>346</v>
      </c>
      <c r="AE231" s="21" t="s">
        <v>244</v>
      </c>
      <c r="AG231" s="22"/>
      <c r="AH231" s="22"/>
      <c r="AS231" s="21"/>
      <c r="AT231" s="23"/>
      <c r="AU231" s="22"/>
      <c r="AV2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1" s="21" t="str">
        <f>IF(ISBLANK(Table2[[#This Row],[device_model]]), "", Table2[[#This Row],[device_suggested_area]])</f>
        <v/>
      </c>
      <c r="BC231" s="22"/>
      <c r="BH231" s="21"/>
      <c r="BI231" s="21"/>
      <c r="BJ2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2" ht="16" hidden="1" customHeight="1">
      <c r="A232" s="21">
        <v>2111</v>
      </c>
      <c r="B232" s="21" t="s">
        <v>26</v>
      </c>
      <c r="C232" s="21" t="s">
        <v>922</v>
      </c>
      <c r="D232" s="21" t="s">
        <v>27</v>
      </c>
      <c r="E232" s="21" t="s">
        <v>1296</v>
      </c>
      <c r="F232" s="25" t="str">
        <f>IF(ISBLANK(Table2[[#This Row],[unique_id]]), "", Table2[[#This Row],[unique_id]])</f>
        <v>water_booster_power</v>
      </c>
      <c r="G232" s="21" t="s">
        <v>520</v>
      </c>
      <c r="H232" s="21" t="s">
        <v>243</v>
      </c>
      <c r="I232" s="21" t="s">
        <v>141</v>
      </c>
      <c r="M232" s="21" t="s">
        <v>136</v>
      </c>
      <c r="T232" s="27"/>
      <c r="U232" s="21" t="s">
        <v>512</v>
      </c>
      <c r="V232" s="22"/>
      <c r="W232" s="22"/>
      <c r="X232" s="22"/>
      <c r="Y232" s="22"/>
      <c r="AC232" s="21" t="s">
        <v>346</v>
      </c>
      <c r="AE232" s="21" t="s">
        <v>244</v>
      </c>
      <c r="AG232" s="22"/>
      <c r="AH232" s="22"/>
      <c r="AS232" s="21"/>
      <c r="AT232" s="23"/>
      <c r="AU232" s="22"/>
      <c r="AV2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2" s="21" t="str">
        <f>IF(ISBLANK(Table2[[#This Row],[device_model]]), "", Table2[[#This Row],[device_suggested_area]])</f>
        <v/>
      </c>
      <c r="BC232" s="22"/>
      <c r="BH232" s="21"/>
      <c r="BI232" s="21"/>
      <c r="BJ2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2" ht="16" hidden="1" customHeight="1">
      <c r="A233" s="21">
        <v>2112</v>
      </c>
      <c r="B233" s="21" t="s">
        <v>26</v>
      </c>
      <c r="C233" s="21" t="s">
        <v>922</v>
      </c>
      <c r="D233" s="21" t="s">
        <v>27</v>
      </c>
      <c r="E233" s="21" t="s">
        <v>1297</v>
      </c>
      <c r="F233" s="25" t="str">
        <f>IF(ISBLANK(Table2[[#This Row],[unique_id]]), "", Table2[[#This Row],[unique_id]])</f>
        <v>dish_washer_power</v>
      </c>
      <c r="G233" s="21" t="s">
        <v>231</v>
      </c>
      <c r="H233" s="21" t="s">
        <v>243</v>
      </c>
      <c r="I233" s="21" t="s">
        <v>141</v>
      </c>
      <c r="M233" s="21" t="s">
        <v>136</v>
      </c>
      <c r="T233" s="27"/>
      <c r="U233" s="21" t="s">
        <v>512</v>
      </c>
      <c r="V233" s="22"/>
      <c r="W233" s="22"/>
      <c r="X233" s="22"/>
      <c r="Y233" s="22"/>
      <c r="AC233" s="21" t="s">
        <v>346</v>
      </c>
      <c r="AE233" s="21" t="s">
        <v>244</v>
      </c>
      <c r="AG233" s="22"/>
      <c r="AH233" s="22"/>
      <c r="AS233" s="21"/>
      <c r="AT233" s="23"/>
      <c r="AU233" s="22"/>
      <c r="AV2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3" s="21" t="str">
        <f>IF(ISBLANK(Table2[[#This Row],[device_model]]), "", Table2[[#This Row],[device_suggested_area]])</f>
        <v/>
      </c>
      <c r="BC233" s="22"/>
      <c r="BH233" s="21"/>
      <c r="BI233" s="21"/>
      <c r="BJ2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2" ht="16" hidden="1" customHeight="1">
      <c r="A234" s="21">
        <v>2113</v>
      </c>
      <c r="B234" s="21" t="s">
        <v>26</v>
      </c>
      <c r="C234" s="21" t="s">
        <v>922</v>
      </c>
      <c r="D234" s="21" t="s">
        <v>27</v>
      </c>
      <c r="E234" s="21" t="s">
        <v>1298</v>
      </c>
      <c r="F234" s="25" t="str">
        <f>IF(ISBLANK(Table2[[#This Row],[unique_id]]), "", Table2[[#This Row],[unique_id]])</f>
        <v>clothes_dryer_power</v>
      </c>
      <c r="G234" s="21" t="s">
        <v>232</v>
      </c>
      <c r="H234" s="21" t="s">
        <v>243</v>
      </c>
      <c r="I234" s="21" t="s">
        <v>141</v>
      </c>
      <c r="M234" s="21" t="s">
        <v>136</v>
      </c>
      <c r="T234" s="27"/>
      <c r="U234" s="21" t="s">
        <v>512</v>
      </c>
      <c r="V234" s="22"/>
      <c r="W234" s="22"/>
      <c r="X234" s="22"/>
      <c r="Y234" s="22"/>
      <c r="AC234" s="21" t="s">
        <v>346</v>
      </c>
      <c r="AE234" s="21" t="s">
        <v>244</v>
      </c>
      <c r="AG234" s="22"/>
      <c r="AH234" s="22"/>
      <c r="AS234" s="21"/>
      <c r="AT234" s="23"/>
      <c r="AU234" s="22"/>
      <c r="AV2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4" s="21" t="str">
        <f>IF(ISBLANK(Table2[[#This Row],[device_model]]), "", Table2[[#This Row],[device_suggested_area]])</f>
        <v/>
      </c>
      <c r="BC234" s="22"/>
      <c r="BH234" s="21"/>
      <c r="BI234" s="21"/>
      <c r="BJ2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2" ht="16" hidden="1" customHeight="1">
      <c r="A235" s="21">
        <v>2114</v>
      </c>
      <c r="B235" s="21" t="s">
        <v>26</v>
      </c>
      <c r="C235" s="21" t="s">
        <v>922</v>
      </c>
      <c r="D235" s="21" t="s">
        <v>27</v>
      </c>
      <c r="E235" s="21" t="s">
        <v>1299</v>
      </c>
      <c r="F235" s="25" t="str">
        <f>IF(ISBLANK(Table2[[#This Row],[unique_id]]), "", Table2[[#This Row],[unique_id]])</f>
        <v>washing_machine_power</v>
      </c>
      <c r="G235" s="21" t="s">
        <v>230</v>
      </c>
      <c r="H235" s="21" t="s">
        <v>243</v>
      </c>
      <c r="I235" s="21" t="s">
        <v>141</v>
      </c>
      <c r="M235" s="21" t="s">
        <v>136</v>
      </c>
      <c r="T235" s="27"/>
      <c r="U235" s="21" t="s">
        <v>512</v>
      </c>
      <c r="V235" s="22"/>
      <c r="W235" s="22"/>
      <c r="X235" s="22"/>
      <c r="Y235" s="22"/>
      <c r="AC235" s="21" t="s">
        <v>346</v>
      </c>
      <c r="AE235" s="21" t="s">
        <v>244</v>
      </c>
      <c r="AG235" s="22"/>
      <c r="AH235" s="22"/>
      <c r="AS235" s="21"/>
      <c r="AT235" s="23"/>
      <c r="AU235" s="22"/>
      <c r="AV2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5" s="21" t="str">
        <f>IF(ISBLANK(Table2[[#This Row],[device_model]]), "", Table2[[#This Row],[device_suggested_area]])</f>
        <v/>
      </c>
      <c r="BC235" s="22"/>
      <c r="BH235" s="21"/>
      <c r="BI235" s="21"/>
      <c r="BJ2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2" ht="16" hidden="1" customHeight="1">
      <c r="A236" s="21">
        <v>2115</v>
      </c>
      <c r="B236" s="21" t="s">
        <v>26</v>
      </c>
      <c r="C236" s="21" t="s">
        <v>922</v>
      </c>
      <c r="D236" s="21" t="s">
        <v>27</v>
      </c>
      <c r="E236" s="21" t="s">
        <v>923</v>
      </c>
      <c r="F236" s="25" t="str">
        <f>IF(ISBLANK(Table2[[#This Row],[unique_id]]), "", Table2[[#This Row],[unique_id]])</f>
        <v>kitchen_fridge_power</v>
      </c>
      <c r="G236" s="21" t="s">
        <v>226</v>
      </c>
      <c r="H236" s="21" t="s">
        <v>243</v>
      </c>
      <c r="I236" s="21" t="s">
        <v>141</v>
      </c>
      <c r="M236" s="21" t="s">
        <v>136</v>
      </c>
      <c r="T236" s="27"/>
      <c r="U236" s="21" t="s">
        <v>512</v>
      </c>
      <c r="V236" s="22"/>
      <c r="W236" s="22"/>
      <c r="X236" s="22"/>
      <c r="Y236" s="22"/>
      <c r="AC236" s="21" t="s">
        <v>346</v>
      </c>
      <c r="AE236" s="21" t="s">
        <v>244</v>
      </c>
      <c r="AG236" s="22"/>
      <c r="AH236" s="22"/>
      <c r="AS236" s="21"/>
      <c r="AT236" s="23"/>
      <c r="AU236" s="22"/>
      <c r="AV2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6" s="21" t="str">
        <f>IF(ISBLANK(Table2[[#This Row],[device_model]]), "", Table2[[#This Row],[device_suggested_area]])</f>
        <v/>
      </c>
      <c r="BC236" s="22"/>
      <c r="BH236" s="21"/>
      <c r="BI236" s="21"/>
      <c r="BJ2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2" ht="16" hidden="1" customHeight="1">
      <c r="A237" s="21">
        <v>2116</v>
      </c>
      <c r="B237" s="21" t="s">
        <v>26</v>
      </c>
      <c r="C237" s="21" t="s">
        <v>922</v>
      </c>
      <c r="D237" s="21" t="s">
        <v>27</v>
      </c>
      <c r="E237" s="21" t="s">
        <v>924</v>
      </c>
      <c r="F237" s="25" t="str">
        <f>IF(ISBLANK(Table2[[#This Row],[unique_id]]), "", Table2[[#This Row],[unique_id]])</f>
        <v>deck_freezer_power</v>
      </c>
      <c r="G237" s="21" t="s">
        <v>227</v>
      </c>
      <c r="H237" s="21" t="s">
        <v>243</v>
      </c>
      <c r="I237" s="21" t="s">
        <v>141</v>
      </c>
      <c r="M237" s="21" t="s">
        <v>136</v>
      </c>
      <c r="T237" s="27"/>
      <c r="U237" s="21" t="s">
        <v>512</v>
      </c>
      <c r="V237" s="22"/>
      <c r="W237" s="22"/>
      <c r="X237" s="22"/>
      <c r="Y237" s="22"/>
      <c r="AC237" s="21" t="s">
        <v>346</v>
      </c>
      <c r="AE237" s="21" t="s">
        <v>244</v>
      </c>
      <c r="AG237" s="22"/>
      <c r="AH237" s="22"/>
      <c r="AS237" s="21"/>
      <c r="AT237" s="23"/>
      <c r="AU237" s="22"/>
      <c r="AV2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7" s="21" t="str">
        <f>IF(ISBLANK(Table2[[#This Row],[device_model]]), "", Table2[[#This Row],[device_suggested_area]])</f>
        <v/>
      </c>
      <c r="BC237" s="22"/>
      <c r="BH237" s="21"/>
      <c r="BI237" s="21"/>
      <c r="BJ2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2" ht="16" hidden="1" customHeight="1">
      <c r="A238" s="21">
        <v>2117</v>
      </c>
      <c r="B238" s="21" t="s">
        <v>26</v>
      </c>
      <c r="C238" s="21" t="s">
        <v>922</v>
      </c>
      <c r="D238" s="21" t="s">
        <v>27</v>
      </c>
      <c r="E238" s="21" t="s">
        <v>1300</v>
      </c>
      <c r="F238" s="25" t="str">
        <f>IF(ISBLANK(Table2[[#This Row],[unique_id]]), "", Table2[[#This Row],[unique_id]])</f>
        <v>towel_rails_power</v>
      </c>
      <c r="G238" s="21" t="s">
        <v>523</v>
      </c>
      <c r="H238" s="21" t="s">
        <v>243</v>
      </c>
      <c r="I238" s="21" t="s">
        <v>141</v>
      </c>
      <c r="M238" s="21" t="s">
        <v>136</v>
      </c>
      <c r="T238" s="27"/>
      <c r="U238" s="21" t="s">
        <v>512</v>
      </c>
      <c r="V238" s="22"/>
      <c r="W238" s="22"/>
      <c r="X238" s="22"/>
      <c r="Y238" s="22"/>
      <c r="AC238" s="21" t="s">
        <v>346</v>
      </c>
      <c r="AE238" s="21" t="s">
        <v>244</v>
      </c>
      <c r="AG238" s="22"/>
      <c r="AH238" s="22"/>
      <c r="AS238" s="21"/>
      <c r="AT238" s="23"/>
      <c r="AU238" s="22"/>
      <c r="AV2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8" s="21" t="str">
        <f>IF(ISBLANK(Table2[[#This Row],[device_model]]), "", Table2[[#This Row],[device_suggested_area]])</f>
        <v/>
      </c>
      <c r="BC238" s="22"/>
      <c r="BH238" s="21"/>
      <c r="BI238" s="21"/>
      <c r="BJ2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2" ht="16" hidden="1" customHeight="1">
      <c r="A239" s="21">
        <v>2118</v>
      </c>
      <c r="B239" s="21" t="s">
        <v>26</v>
      </c>
      <c r="C239" s="21" t="s">
        <v>922</v>
      </c>
      <c r="D239" s="21" t="s">
        <v>27</v>
      </c>
      <c r="E239" s="21" t="s">
        <v>925</v>
      </c>
      <c r="F239" s="25" t="str">
        <f>IF(ISBLANK(Table2[[#This Row],[unique_id]]), "", Table2[[#This Row],[unique_id]])</f>
        <v>study_outlet_power</v>
      </c>
      <c r="G239" s="21" t="s">
        <v>229</v>
      </c>
      <c r="H239" s="21" t="s">
        <v>243</v>
      </c>
      <c r="I239" s="21" t="s">
        <v>141</v>
      </c>
      <c r="M239" s="21" t="s">
        <v>136</v>
      </c>
      <c r="T239" s="27"/>
      <c r="U239" s="21" t="s">
        <v>512</v>
      </c>
      <c r="V239" s="22"/>
      <c r="W239" s="22"/>
      <c r="X239" s="22"/>
      <c r="Y239" s="22"/>
      <c r="AC239" s="21" t="s">
        <v>346</v>
      </c>
      <c r="AE239" s="21" t="s">
        <v>244</v>
      </c>
      <c r="AG239" s="22"/>
      <c r="AH239" s="22"/>
      <c r="AS239" s="21"/>
      <c r="AT239" s="23"/>
      <c r="AU239" s="22"/>
      <c r="AV2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9" s="21" t="str">
        <f>IF(ISBLANK(Table2[[#This Row],[device_model]]), "", Table2[[#This Row],[device_suggested_area]])</f>
        <v/>
      </c>
      <c r="BC239" s="22"/>
      <c r="BH239" s="21"/>
      <c r="BI239" s="21"/>
      <c r="BJ2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2" ht="16" hidden="1" customHeight="1">
      <c r="A240" s="21">
        <v>2119</v>
      </c>
      <c r="B240" s="21" t="s">
        <v>26</v>
      </c>
      <c r="C240" s="21" t="s">
        <v>922</v>
      </c>
      <c r="D240" s="21" t="s">
        <v>27</v>
      </c>
      <c r="E240" s="21" t="s">
        <v>926</v>
      </c>
      <c r="F240" s="25" t="str">
        <f>IF(ISBLANK(Table2[[#This Row],[unique_id]]), "", Table2[[#This Row],[unique_id]])</f>
        <v>office_outlet_power</v>
      </c>
      <c r="G240" s="21" t="s">
        <v>228</v>
      </c>
      <c r="H240" s="21" t="s">
        <v>243</v>
      </c>
      <c r="I240" s="21" t="s">
        <v>141</v>
      </c>
      <c r="M240" s="21" t="s">
        <v>136</v>
      </c>
      <c r="T240" s="27"/>
      <c r="U240" s="21" t="s">
        <v>512</v>
      </c>
      <c r="V240" s="22"/>
      <c r="W240" s="22"/>
      <c r="X240" s="22"/>
      <c r="Y240" s="22"/>
      <c r="AC240" s="21" t="s">
        <v>346</v>
      </c>
      <c r="AE240" s="21" t="s">
        <v>244</v>
      </c>
      <c r="AG240" s="22"/>
      <c r="AH240" s="22"/>
      <c r="AS240" s="21"/>
      <c r="AT240" s="23"/>
      <c r="AU240" s="22"/>
      <c r="AV2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0" s="21" t="str">
        <f>IF(ISBLANK(Table2[[#This Row],[device_model]]), "", Table2[[#This Row],[device_suggested_area]])</f>
        <v/>
      </c>
      <c r="BC240" s="22"/>
      <c r="BH240" s="21"/>
      <c r="BI240" s="21"/>
      <c r="BJ2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2" ht="16" hidden="1" customHeight="1">
      <c r="A241" s="21">
        <v>2120</v>
      </c>
      <c r="B241" s="21" t="s">
        <v>26</v>
      </c>
      <c r="C241" s="21" t="s">
        <v>922</v>
      </c>
      <c r="D241" s="21" t="s">
        <v>27</v>
      </c>
      <c r="E241" s="21" t="s">
        <v>939</v>
      </c>
      <c r="F241" s="25" t="str">
        <f>IF(ISBLANK(Table2[[#This Row],[unique_id]]), "", Table2[[#This Row],[unique_id]])</f>
        <v>audio_visual_devices_power</v>
      </c>
      <c r="G241" s="21" t="s">
        <v>940</v>
      </c>
      <c r="H241" s="21" t="s">
        <v>243</v>
      </c>
      <c r="I241" s="21" t="s">
        <v>141</v>
      </c>
      <c r="M241" s="21" t="s">
        <v>136</v>
      </c>
      <c r="T241" s="27"/>
      <c r="U241" s="21" t="s">
        <v>512</v>
      </c>
      <c r="V241" s="22"/>
      <c r="W241" s="22"/>
      <c r="X241" s="22"/>
      <c r="Y241" s="22"/>
      <c r="AC241" s="21" t="s">
        <v>346</v>
      </c>
      <c r="AE241" s="21" t="s">
        <v>244</v>
      </c>
      <c r="AG241" s="22"/>
      <c r="AH241" s="22"/>
      <c r="AS241" s="21"/>
      <c r="AT241" s="23"/>
      <c r="AU241" s="22"/>
      <c r="AV2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1" s="21" t="str">
        <f>IF(ISBLANK(Table2[[#This Row],[device_model]]), "", Table2[[#This Row],[device_suggested_area]])</f>
        <v/>
      </c>
      <c r="BC241" s="22"/>
      <c r="BH241" s="21"/>
      <c r="BI241" s="21"/>
      <c r="BJ2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2" ht="16" hidden="1" customHeight="1">
      <c r="A242" s="21">
        <v>2121</v>
      </c>
      <c r="B242" s="21" t="s">
        <v>26</v>
      </c>
      <c r="C242" s="21" t="s">
        <v>922</v>
      </c>
      <c r="D242" s="21" t="s">
        <v>27</v>
      </c>
      <c r="E242" s="21" t="s">
        <v>911</v>
      </c>
      <c r="F242" s="25" t="str">
        <f>IF(ISBLANK(Table2[[#This Row],[unique_id]]), "", Table2[[#This Row],[unique_id]])</f>
        <v>servers_network_power</v>
      </c>
      <c r="G242" s="21" t="s">
        <v>905</v>
      </c>
      <c r="H242" s="21" t="s">
        <v>243</v>
      </c>
      <c r="I242" s="21" t="s">
        <v>141</v>
      </c>
      <c r="M242" s="21" t="s">
        <v>136</v>
      </c>
      <c r="T242" s="27"/>
      <c r="U242" s="21" t="s">
        <v>512</v>
      </c>
      <c r="V242" s="22"/>
      <c r="W242" s="22"/>
      <c r="X242" s="22"/>
      <c r="Y242" s="22"/>
      <c r="AC242" s="21" t="s">
        <v>346</v>
      </c>
      <c r="AE242" s="21" t="s">
        <v>244</v>
      </c>
      <c r="AG242" s="22"/>
      <c r="AH242" s="22"/>
      <c r="AS242" s="21"/>
      <c r="AT242" s="23"/>
      <c r="AU242" s="22"/>
      <c r="AV2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2" s="21" t="str">
        <f>IF(ISBLANK(Table2[[#This Row],[device_model]]), "", Table2[[#This Row],[device_suggested_area]])</f>
        <v/>
      </c>
      <c r="BC242" s="22"/>
      <c r="BH242" s="21"/>
      <c r="BI242" s="21"/>
      <c r="BJ2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2" ht="16" hidden="1" customHeight="1">
      <c r="A243" s="21">
        <v>2122</v>
      </c>
      <c r="B243" s="21" t="s">
        <v>26</v>
      </c>
      <c r="C243" s="21" t="s">
        <v>515</v>
      </c>
      <c r="D243" s="21" t="s">
        <v>352</v>
      </c>
      <c r="E243" s="21" t="s">
        <v>351</v>
      </c>
      <c r="F243" s="25" t="str">
        <f>IF(ISBLANK(Table2[[#This Row],[unique_id]]), "", Table2[[#This Row],[unique_id]])</f>
        <v>column_break</v>
      </c>
      <c r="G243" s="21" t="s">
        <v>348</v>
      </c>
      <c r="H243" s="21" t="s">
        <v>243</v>
      </c>
      <c r="I243" s="21" t="s">
        <v>141</v>
      </c>
      <c r="M243" s="21" t="s">
        <v>349</v>
      </c>
      <c r="N243" s="21" t="s">
        <v>350</v>
      </c>
      <c r="T243" s="27"/>
      <c r="V243" s="22"/>
      <c r="W243" s="22"/>
      <c r="X243" s="22"/>
      <c r="Y243" s="22"/>
      <c r="AG243" s="22"/>
      <c r="AH243" s="22"/>
      <c r="AS243" s="21"/>
      <c r="AT243" s="23"/>
      <c r="AU243" s="22"/>
      <c r="AV2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3" s="21" t="str">
        <f>IF(ISBLANK(Table2[[#This Row],[device_model]]), "", Table2[[#This Row],[device_suggested_area]])</f>
        <v/>
      </c>
      <c r="BC243" s="22"/>
      <c r="BH243" s="21"/>
      <c r="BI243" s="21"/>
      <c r="BJ2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2" ht="16" hidden="1" customHeight="1">
      <c r="A244" s="21">
        <v>2123</v>
      </c>
      <c r="B244" s="21" t="s">
        <v>26</v>
      </c>
      <c r="C244" s="21" t="s">
        <v>922</v>
      </c>
      <c r="D244" s="21" t="s">
        <v>27</v>
      </c>
      <c r="E244" s="21" t="s">
        <v>242</v>
      </c>
      <c r="F244" s="25" t="str">
        <f>IF(ISBLANK(Table2[[#This Row],[unique_id]]), "", Table2[[#This Row],[unique_id]])</f>
        <v>home_energy_daily</v>
      </c>
      <c r="G244" s="21" t="s">
        <v>343</v>
      </c>
      <c r="H244" s="21" t="s">
        <v>222</v>
      </c>
      <c r="I244" s="21" t="s">
        <v>141</v>
      </c>
      <c r="M244" s="21" t="s">
        <v>90</v>
      </c>
      <c r="T244" s="27"/>
      <c r="U244" s="21" t="s">
        <v>511</v>
      </c>
      <c r="V244" s="22"/>
      <c r="W244" s="22"/>
      <c r="X244" s="22"/>
      <c r="Y244" s="22"/>
      <c r="AC244" s="21" t="s">
        <v>347</v>
      </c>
      <c r="AE244" s="21" t="s">
        <v>245</v>
      </c>
      <c r="AG244" s="22"/>
      <c r="AH244" s="22"/>
      <c r="AS244" s="21"/>
      <c r="AT244" s="23"/>
      <c r="AU244" s="22"/>
      <c r="AV2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4" s="21" t="str">
        <f>IF(ISBLANK(Table2[[#This Row],[device_model]]), "", Table2[[#This Row],[device_suggested_area]])</f>
        <v/>
      </c>
      <c r="BC244" s="22"/>
      <c r="BH244" s="21"/>
      <c r="BI244" s="21"/>
      <c r="BJ2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2" ht="16" hidden="1" customHeight="1">
      <c r="A245" s="21">
        <v>2124</v>
      </c>
      <c r="B245" s="21" t="s">
        <v>26</v>
      </c>
      <c r="C245" s="21" t="s">
        <v>922</v>
      </c>
      <c r="D245" s="21" t="s">
        <v>27</v>
      </c>
      <c r="E245" s="21" t="s">
        <v>345</v>
      </c>
      <c r="F245" s="25" t="str">
        <f>IF(ISBLANK(Table2[[#This Row],[unique_id]]), "", Table2[[#This Row],[unique_id]])</f>
        <v>home_base_energy_daily</v>
      </c>
      <c r="G245" s="21" t="s">
        <v>341</v>
      </c>
      <c r="H245" s="21" t="s">
        <v>222</v>
      </c>
      <c r="I245" s="21" t="s">
        <v>141</v>
      </c>
      <c r="M245" s="21" t="s">
        <v>90</v>
      </c>
      <c r="T245" s="27"/>
      <c r="U245" s="21" t="s">
        <v>511</v>
      </c>
      <c r="V245" s="22"/>
      <c r="W245" s="22"/>
      <c r="X245" s="22"/>
      <c r="Y245" s="22"/>
      <c r="AC245" s="21" t="s">
        <v>347</v>
      </c>
      <c r="AE245" s="21" t="s">
        <v>245</v>
      </c>
      <c r="AG245" s="22"/>
      <c r="AH245" s="22"/>
      <c r="AS245" s="21"/>
      <c r="AT245" s="23"/>
      <c r="AU245" s="22"/>
      <c r="AV2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5" s="21" t="str">
        <f>IF(ISBLANK(Table2[[#This Row],[device_model]]), "", Table2[[#This Row],[device_suggested_area]])</f>
        <v/>
      </c>
      <c r="BC245" s="22"/>
      <c r="BH245" s="21"/>
      <c r="BI245" s="21"/>
      <c r="BJ2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2" ht="16" hidden="1" customHeight="1">
      <c r="A246" s="21">
        <v>2125</v>
      </c>
      <c r="B246" s="21" t="s">
        <v>26</v>
      </c>
      <c r="C246" s="21" t="s">
        <v>922</v>
      </c>
      <c r="D246" s="21" t="s">
        <v>27</v>
      </c>
      <c r="E246" s="21" t="s">
        <v>344</v>
      </c>
      <c r="F246" s="25" t="str">
        <f>IF(ISBLANK(Table2[[#This Row],[unique_id]]), "", Table2[[#This Row],[unique_id]])</f>
        <v>home_peak_energy_daily</v>
      </c>
      <c r="G246" s="21" t="s">
        <v>342</v>
      </c>
      <c r="H246" s="21" t="s">
        <v>222</v>
      </c>
      <c r="I246" s="21" t="s">
        <v>141</v>
      </c>
      <c r="M246" s="21" t="s">
        <v>90</v>
      </c>
      <c r="T246" s="27"/>
      <c r="U246" s="21" t="s">
        <v>511</v>
      </c>
      <c r="V246" s="22"/>
      <c r="W246" s="22"/>
      <c r="X246" s="22"/>
      <c r="Y246" s="22"/>
      <c r="AC246" s="21" t="s">
        <v>347</v>
      </c>
      <c r="AE246" s="21" t="s">
        <v>245</v>
      </c>
      <c r="AG246" s="22"/>
      <c r="AH246" s="22"/>
      <c r="AS246" s="21"/>
      <c r="AT246" s="23"/>
      <c r="AU246" s="22"/>
      <c r="AV2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6" s="21" t="str">
        <f>IF(ISBLANK(Table2[[#This Row],[device_model]]), "", Table2[[#This Row],[device_suggested_area]])</f>
        <v/>
      </c>
      <c r="BC246" s="22"/>
      <c r="BH246" s="21"/>
      <c r="BI246" s="21"/>
      <c r="BJ2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2" ht="16" hidden="1" customHeight="1">
      <c r="A247" s="21">
        <v>2126</v>
      </c>
      <c r="B247" s="21" t="s">
        <v>26</v>
      </c>
      <c r="C247" s="21" t="s">
        <v>515</v>
      </c>
      <c r="D247" s="21" t="s">
        <v>352</v>
      </c>
      <c r="E247" s="21" t="s">
        <v>513</v>
      </c>
      <c r="F247" s="25" t="str">
        <f>IF(ISBLANK(Table2[[#This Row],[unique_id]]), "", Table2[[#This Row],[unique_id]])</f>
        <v>graph_break</v>
      </c>
      <c r="G247" s="21" t="s">
        <v>514</v>
      </c>
      <c r="H247" s="21" t="s">
        <v>222</v>
      </c>
      <c r="I247" s="21" t="s">
        <v>141</v>
      </c>
      <c r="T247" s="27"/>
      <c r="U247" s="21" t="s">
        <v>511</v>
      </c>
      <c r="V247" s="22"/>
      <c r="W247" s="22"/>
      <c r="X247" s="22"/>
      <c r="Y247" s="22"/>
      <c r="AG247" s="22"/>
      <c r="AH247" s="22"/>
      <c r="AS247" s="21"/>
      <c r="AT247" s="23"/>
      <c r="AU247" s="22"/>
      <c r="AV2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7" s="21" t="str">
        <f>IF(ISBLANK(Table2[[#This Row],[device_model]]), "", Table2[[#This Row],[device_suggested_area]])</f>
        <v/>
      </c>
      <c r="BC247" s="22"/>
      <c r="BH247" s="21"/>
      <c r="BI247" s="21"/>
      <c r="BJ2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2" ht="16" hidden="1" customHeight="1">
      <c r="A248" s="21">
        <v>2127</v>
      </c>
      <c r="B248" s="21" t="s">
        <v>26</v>
      </c>
      <c r="C248" s="21" t="s">
        <v>922</v>
      </c>
      <c r="D248" s="21" t="s">
        <v>27</v>
      </c>
      <c r="E248" s="21" t="s">
        <v>908</v>
      </c>
      <c r="F248" s="25" t="str">
        <f>IF(ISBLANK(Table2[[#This Row],[unique_id]]), "", Table2[[#This Row],[unique_id]])</f>
        <v>lights_energy_daily</v>
      </c>
      <c r="G248" s="21" t="s">
        <v>935</v>
      </c>
      <c r="H248" s="21" t="s">
        <v>222</v>
      </c>
      <c r="I248" s="21" t="s">
        <v>141</v>
      </c>
      <c r="M248" s="21" t="s">
        <v>136</v>
      </c>
      <c r="T248" s="27"/>
      <c r="U248" s="21" t="s">
        <v>511</v>
      </c>
      <c r="V248" s="22"/>
      <c r="W248" s="22"/>
      <c r="X248" s="22"/>
      <c r="Y248" s="22"/>
      <c r="AC248" s="21" t="s">
        <v>347</v>
      </c>
      <c r="AE248" s="21" t="s">
        <v>245</v>
      </c>
      <c r="AG248" s="22"/>
      <c r="AH248" s="22"/>
      <c r="AS248" s="21"/>
      <c r="AT248" s="23"/>
      <c r="AU248" s="22"/>
      <c r="AV2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8" s="21" t="str">
        <f>IF(ISBLANK(Table2[[#This Row],[device_model]]), "", Table2[[#This Row],[device_suggested_area]])</f>
        <v/>
      </c>
      <c r="BC248" s="22"/>
      <c r="BH248" s="21"/>
      <c r="BI248" s="21"/>
      <c r="BJ2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2" ht="16" hidden="1" customHeight="1">
      <c r="A249" s="21">
        <v>2128</v>
      </c>
      <c r="B249" s="21" t="s">
        <v>26</v>
      </c>
      <c r="C249" s="21" t="s">
        <v>922</v>
      </c>
      <c r="D249" s="21" t="s">
        <v>27</v>
      </c>
      <c r="E249" s="21" t="s">
        <v>909</v>
      </c>
      <c r="F249" s="25" t="str">
        <f>IF(ISBLANK(Table2[[#This Row],[unique_id]]), "", Table2[[#This Row],[unique_id]])</f>
        <v>fans_energy_daily</v>
      </c>
      <c r="G249" s="21" t="s">
        <v>934</v>
      </c>
      <c r="H249" s="21" t="s">
        <v>222</v>
      </c>
      <c r="I249" s="21" t="s">
        <v>141</v>
      </c>
      <c r="M249" s="21" t="s">
        <v>136</v>
      </c>
      <c r="T249" s="27"/>
      <c r="U249" s="21" t="s">
        <v>511</v>
      </c>
      <c r="V249" s="22"/>
      <c r="W249" s="22"/>
      <c r="X249" s="22"/>
      <c r="Y249" s="22"/>
      <c r="AC249" s="21" t="s">
        <v>347</v>
      </c>
      <c r="AE249" s="21" t="s">
        <v>245</v>
      </c>
      <c r="AG249" s="22"/>
      <c r="AH249" s="22"/>
      <c r="AS249" s="21"/>
      <c r="AT249" s="23"/>
      <c r="AU249" s="22"/>
      <c r="AV2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9" s="21" t="str">
        <f>IF(ISBLANK(Table2[[#This Row],[device_model]]), "", Table2[[#This Row],[device_suggested_area]])</f>
        <v/>
      </c>
      <c r="BC249" s="22"/>
      <c r="BH249" s="21"/>
      <c r="BI249" s="21"/>
      <c r="BJ2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2" ht="16" hidden="1" customHeight="1">
      <c r="A250" s="21">
        <v>2129</v>
      </c>
      <c r="B250" s="21" t="s">
        <v>26</v>
      </c>
      <c r="C250" s="21" t="s">
        <v>922</v>
      </c>
      <c r="D250" s="21" t="s">
        <v>27</v>
      </c>
      <c r="E250" s="21" t="s">
        <v>981</v>
      </c>
      <c r="F250" s="25" t="str">
        <f>IF(ISBLANK(Table2[[#This Row],[unique_id]]), "", Table2[[#This Row],[unique_id]])</f>
        <v>all_standby_energy_daily</v>
      </c>
      <c r="G250" s="21" t="s">
        <v>1001</v>
      </c>
      <c r="H250" s="21" t="s">
        <v>222</v>
      </c>
      <c r="I250" s="21" t="s">
        <v>141</v>
      </c>
      <c r="M250" s="21" t="s">
        <v>136</v>
      </c>
      <c r="T250" s="27"/>
      <c r="U250" s="21" t="s">
        <v>511</v>
      </c>
      <c r="V250" s="22"/>
      <c r="W250" s="22"/>
      <c r="X250" s="22"/>
      <c r="Y250" s="22"/>
      <c r="AC250" s="21" t="s">
        <v>347</v>
      </c>
      <c r="AE250" s="21" t="s">
        <v>245</v>
      </c>
      <c r="AG250" s="22"/>
      <c r="AH250" s="22"/>
      <c r="AS250" s="21"/>
      <c r="AT250" s="23"/>
      <c r="AU250" s="22"/>
      <c r="AV2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0" s="21" t="str">
        <f>IF(ISBLANK(Table2[[#This Row],[device_model]]), "", Table2[[#This Row],[device_suggested_area]])</f>
        <v/>
      </c>
      <c r="BC250" s="22"/>
      <c r="BH250" s="21"/>
      <c r="BI250" s="21"/>
      <c r="BJ2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2" ht="16" hidden="1" customHeight="1">
      <c r="A251" s="21">
        <v>2130</v>
      </c>
      <c r="B251" s="21" t="s">
        <v>26</v>
      </c>
      <c r="C251" s="21" t="s">
        <v>922</v>
      </c>
      <c r="D251" s="21" t="s">
        <v>27</v>
      </c>
      <c r="E251" s="21" t="s">
        <v>1301</v>
      </c>
      <c r="F251" s="25" t="str">
        <f>IF(ISBLANK(Table2[[#This Row],[unique_id]]), "", Table2[[#This Row],[unique_id]])</f>
        <v>coffee_machine_energy_daily</v>
      </c>
      <c r="G251" s="21" t="s">
        <v>135</v>
      </c>
      <c r="H251" s="21" t="s">
        <v>222</v>
      </c>
      <c r="I251" s="21" t="s">
        <v>141</v>
      </c>
      <c r="M251" s="21" t="s">
        <v>136</v>
      </c>
      <c r="T251" s="27"/>
      <c r="U251" s="21" t="s">
        <v>511</v>
      </c>
      <c r="V251" s="22"/>
      <c r="W251" s="22"/>
      <c r="X251" s="22"/>
      <c r="Y251" s="22"/>
      <c r="AC251" s="21" t="s">
        <v>347</v>
      </c>
      <c r="AE251" s="21" t="s">
        <v>245</v>
      </c>
      <c r="AG251" s="22"/>
      <c r="AH251" s="22"/>
      <c r="AS251" s="21"/>
      <c r="AT251" s="23"/>
      <c r="AU251" s="22"/>
      <c r="AV2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1" s="21" t="str">
        <f>IF(ISBLANK(Table2[[#This Row],[device_model]]), "", Table2[[#This Row],[device_suggested_area]])</f>
        <v/>
      </c>
      <c r="BC251" s="22"/>
      <c r="BH251" s="21"/>
      <c r="BI251" s="21"/>
      <c r="BJ2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2" ht="16" hidden="1" customHeight="1">
      <c r="A252" s="21">
        <v>2131</v>
      </c>
      <c r="B252" s="21" t="s">
        <v>26</v>
      </c>
      <c r="C252" s="21" t="s">
        <v>922</v>
      </c>
      <c r="D252" s="21" t="s">
        <v>27</v>
      </c>
      <c r="E252" s="21" t="s">
        <v>1302</v>
      </c>
      <c r="F252" s="25" t="str">
        <f>IF(ISBLANK(Table2[[#This Row],[unique_id]]), "", Table2[[#This Row],[unique_id]])</f>
        <v>battery_charger_energy_daily</v>
      </c>
      <c r="G252" s="21" t="s">
        <v>234</v>
      </c>
      <c r="H252" s="21" t="s">
        <v>222</v>
      </c>
      <c r="I252" s="21" t="s">
        <v>141</v>
      </c>
      <c r="M252" s="21" t="s">
        <v>136</v>
      </c>
      <c r="T252" s="27"/>
      <c r="U252" s="21" t="s">
        <v>511</v>
      </c>
      <c r="V252" s="22"/>
      <c r="W252" s="22"/>
      <c r="X252" s="22"/>
      <c r="Y252" s="22"/>
      <c r="AC252" s="21" t="s">
        <v>347</v>
      </c>
      <c r="AE252" s="21" t="s">
        <v>245</v>
      </c>
      <c r="AG252" s="22"/>
      <c r="AH252" s="22"/>
      <c r="AS252" s="21"/>
      <c r="AT252" s="23"/>
      <c r="AU252" s="22"/>
      <c r="AV2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2" s="21" t="str">
        <f>IF(ISBLANK(Table2[[#This Row],[device_model]]), "", Table2[[#This Row],[device_suggested_area]])</f>
        <v/>
      </c>
      <c r="BC252" s="22"/>
      <c r="BH252" s="21"/>
      <c r="BI252" s="21"/>
      <c r="BJ2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2" ht="16" hidden="1" customHeight="1">
      <c r="A253" s="21">
        <v>2132</v>
      </c>
      <c r="B253" s="21" t="s">
        <v>26</v>
      </c>
      <c r="C253" s="21" t="s">
        <v>922</v>
      </c>
      <c r="D253" s="21" t="s">
        <v>27</v>
      </c>
      <c r="E253" s="21" t="s">
        <v>1303</v>
      </c>
      <c r="F253" s="25" t="str">
        <f>IF(ISBLANK(Table2[[#This Row],[unique_id]]), "", Table2[[#This Row],[unique_id]])</f>
        <v>vacuum_charger_energy_daily</v>
      </c>
      <c r="G253" s="21" t="s">
        <v>233</v>
      </c>
      <c r="H253" s="21" t="s">
        <v>222</v>
      </c>
      <c r="I253" s="21" t="s">
        <v>141</v>
      </c>
      <c r="M253" s="21" t="s">
        <v>136</v>
      </c>
      <c r="T253" s="27"/>
      <c r="U253" s="21" t="s">
        <v>511</v>
      </c>
      <c r="V253" s="22"/>
      <c r="W253" s="22"/>
      <c r="X253" s="22"/>
      <c r="Y253" s="22"/>
      <c r="AC253" s="21" t="s">
        <v>347</v>
      </c>
      <c r="AE253" s="21" t="s">
        <v>245</v>
      </c>
      <c r="AG253" s="22"/>
      <c r="AH253" s="22"/>
      <c r="AS253" s="21"/>
      <c r="AT253" s="23"/>
      <c r="AU253" s="22"/>
      <c r="AV2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3" s="21" t="str">
        <f>IF(ISBLANK(Table2[[#This Row],[device_model]]), "", Table2[[#This Row],[device_suggested_area]])</f>
        <v/>
      </c>
      <c r="BC253" s="22"/>
      <c r="BH253" s="21"/>
      <c r="BI253" s="21"/>
      <c r="BJ2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2" ht="16" hidden="1" customHeight="1">
      <c r="A254" s="21">
        <v>2133</v>
      </c>
      <c r="B254" s="21" t="s">
        <v>26</v>
      </c>
      <c r="C254" s="21" t="s">
        <v>922</v>
      </c>
      <c r="D254" s="21" t="s">
        <v>27</v>
      </c>
      <c r="E254" s="21" t="s">
        <v>1304</v>
      </c>
      <c r="F254" s="25" t="str">
        <f>IF(ISBLANK(Table2[[#This Row],[unique_id]]), "", Table2[[#This Row],[unique_id]])</f>
        <v>pool_filter_energy_daily</v>
      </c>
      <c r="G254" s="21" t="s">
        <v>338</v>
      </c>
      <c r="H254" s="21" t="s">
        <v>222</v>
      </c>
      <c r="I254" s="21" t="s">
        <v>141</v>
      </c>
      <c r="M254" s="21" t="s">
        <v>136</v>
      </c>
      <c r="T254" s="27"/>
      <c r="U254" s="21" t="s">
        <v>511</v>
      </c>
      <c r="V254" s="22"/>
      <c r="W254" s="22"/>
      <c r="X254" s="22"/>
      <c r="Y254" s="22"/>
      <c r="AC254" s="21" t="s">
        <v>347</v>
      </c>
      <c r="AE254" s="21" t="s">
        <v>245</v>
      </c>
      <c r="AG254" s="22"/>
      <c r="AH254" s="22"/>
      <c r="AS254" s="21"/>
      <c r="AT254" s="23"/>
      <c r="AU254" s="22"/>
      <c r="AV2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4" s="21" t="str">
        <f>IF(ISBLANK(Table2[[#This Row],[device_model]]), "", Table2[[#This Row],[device_suggested_area]])</f>
        <v/>
      </c>
      <c r="BC254" s="22"/>
      <c r="BH254" s="21"/>
      <c r="BI254" s="21"/>
      <c r="BJ2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2" ht="16" hidden="1" customHeight="1">
      <c r="A255" s="21">
        <v>2134</v>
      </c>
      <c r="B255" s="21" t="s">
        <v>26</v>
      </c>
      <c r="C255" s="21" t="s">
        <v>922</v>
      </c>
      <c r="D255" s="21" t="s">
        <v>27</v>
      </c>
      <c r="E255" s="21" t="s">
        <v>1305</v>
      </c>
      <c r="F255" s="25" t="str">
        <f>IF(ISBLANK(Table2[[#This Row],[unique_id]]), "", Table2[[#This Row],[unique_id]])</f>
        <v>water_booster_energy_daily</v>
      </c>
      <c r="G255" s="21" t="s">
        <v>520</v>
      </c>
      <c r="H255" s="21" t="s">
        <v>222</v>
      </c>
      <c r="I255" s="21" t="s">
        <v>141</v>
      </c>
      <c r="M255" s="21" t="s">
        <v>136</v>
      </c>
      <c r="T255" s="27"/>
      <c r="U255" s="21" t="s">
        <v>511</v>
      </c>
      <c r="V255" s="22"/>
      <c r="W255" s="22"/>
      <c r="X255" s="22"/>
      <c r="Y255" s="22"/>
      <c r="AC255" s="21" t="s">
        <v>347</v>
      </c>
      <c r="AE255" s="21" t="s">
        <v>245</v>
      </c>
      <c r="AG255" s="22"/>
      <c r="AH255" s="22"/>
      <c r="AS255" s="21"/>
      <c r="AT255" s="23"/>
      <c r="AU255" s="22"/>
      <c r="AV2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5" s="21" t="str">
        <f>IF(ISBLANK(Table2[[#This Row],[device_model]]), "", Table2[[#This Row],[device_suggested_area]])</f>
        <v/>
      </c>
      <c r="BC255" s="22"/>
      <c r="BH255" s="21"/>
      <c r="BI255" s="21"/>
      <c r="BJ2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2" ht="16" hidden="1" customHeight="1">
      <c r="A256" s="21">
        <v>2135</v>
      </c>
      <c r="B256" s="21" t="s">
        <v>26</v>
      </c>
      <c r="C256" s="21" t="s">
        <v>922</v>
      </c>
      <c r="D256" s="21" t="s">
        <v>27</v>
      </c>
      <c r="E256" s="21" t="s">
        <v>1306</v>
      </c>
      <c r="F256" s="25" t="str">
        <f>IF(ISBLANK(Table2[[#This Row],[unique_id]]), "", Table2[[#This Row],[unique_id]])</f>
        <v>dish_washer_energy_daily</v>
      </c>
      <c r="G256" s="21" t="s">
        <v>231</v>
      </c>
      <c r="H256" s="21" t="s">
        <v>222</v>
      </c>
      <c r="I256" s="21" t="s">
        <v>141</v>
      </c>
      <c r="M256" s="21" t="s">
        <v>136</v>
      </c>
      <c r="T256" s="27"/>
      <c r="U256" s="21" t="s">
        <v>511</v>
      </c>
      <c r="V256" s="22"/>
      <c r="W256" s="22"/>
      <c r="X256" s="22"/>
      <c r="Y256" s="22"/>
      <c r="AC256" s="21" t="s">
        <v>347</v>
      </c>
      <c r="AE256" s="21" t="s">
        <v>245</v>
      </c>
      <c r="AG256" s="22"/>
      <c r="AH256" s="22"/>
      <c r="AS256" s="21"/>
      <c r="AT256" s="23"/>
      <c r="AU256" s="22"/>
      <c r="AV2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6" s="21" t="str">
        <f>IF(ISBLANK(Table2[[#This Row],[device_model]]), "", Table2[[#This Row],[device_suggested_area]])</f>
        <v/>
      </c>
      <c r="BC256" s="22"/>
      <c r="BH256" s="21"/>
      <c r="BI256" s="21"/>
      <c r="BJ2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2" ht="16" hidden="1" customHeight="1">
      <c r="A257" s="21">
        <v>2136</v>
      </c>
      <c r="B257" s="21" t="s">
        <v>26</v>
      </c>
      <c r="C257" s="21" t="s">
        <v>922</v>
      </c>
      <c r="D257" s="21" t="s">
        <v>27</v>
      </c>
      <c r="E257" s="21" t="s">
        <v>1307</v>
      </c>
      <c r="F257" s="25" t="str">
        <f>IF(ISBLANK(Table2[[#This Row],[unique_id]]), "", Table2[[#This Row],[unique_id]])</f>
        <v>clothes_dryer_energy_daily</v>
      </c>
      <c r="G257" s="21" t="s">
        <v>232</v>
      </c>
      <c r="H257" s="21" t="s">
        <v>222</v>
      </c>
      <c r="I257" s="21" t="s">
        <v>141</v>
      </c>
      <c r="M257" s="21" t="s">
        <v>136</v>
      </c>
      <c r="T257" s="27"/>
      <c r="U257" s="21" t="s">
        <v>511</v>
      </c>
      <c r="V257" s="22"/>
      <c r="W257" s="22"/>
      <c r="X257" s="22"/>
      <c r="Y257" s="22"/>
      <c r="AC257" s="21" t="s">
        <v>347</v>
      </c>
      <c r="AE257" s="21" t="s">
        <v>245</v>
      </c>
      <c r="AG257" s="22"/>
      <c r="AH257" s="22"/>
      <c r="AS257" s="21"/>
      <c r="AT257" s="23"/>
      <c r="AU257" s="22"/>
      <c r="AV2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7" s="21" t="str">
        <f>IF(ISBLANK(Table2[[#This Row],[device_model]]), "", Table2[[#This Row],[device_suggested_area]])</f>
        <v/>
      </c>
      <c r="BC257" s="22"/>
      <c r="BH257" s="21"/>
      <c r="BI257" s="21"/>
      <c r="BJ2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2" ht="16" hidden="1" customHeight="1">
      <c r="A258" s="21">
        <v>2137</v>
      </c>
      <c r="B258" s="21" t="s">
        <v>26</v>
      </c>
      <c r="C258" s="21" t="s">
        <v>922</v>
      </c>
      <c r="D258" s="21" t="s">
        <v>27</v>
      </c>
      <c r="E258" s="21" t="s">
        <v>1308</v>
      </c>
      <c r="F258" s="25" t="str">
        <f>IF(ISBLANK(Table2[[#This Row],[unique_id]]), "", Table2[[#This Row],[unique_id]])</f>
        <v>washing_machine_energy_daily</v>
      </c>
      <c r="G258" s="21" t="s">
        <v>230</v>
      </c>
      <c r="H258" s="21" t="s">
        <v>222</v>
      </c>
      <c r="I258" s="21" t="s">
        <v>141</v>
      </c>
      <c r="M258" s="21" t="s">
        <v>136</v>
      </c>
      <c r="T258" s="27"/>
      <c r="U258" s="21" t="s">
        <v>511</v>
      </c>
      <c r="V258" s="22"/>
      <c r="W258" s="22"/>
      <c r="X258" s="22"/>
      <c r="Y258" s="22"/>
      <c r="AC258" s="21" t="s">
        <v>347</v>
      </c>
      <c r="AE258" s="21" t="s">
        <v>245</v>
      </c>
      <c r="AG258" s="22"/>
      <c r="AH258" s="22"/>
      <c r="AS258" s="21"/>
      <c r="AT258" s="23"/>
      <c r="AU258" s="22"/>
      <c r="AV2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8" s="21" t="str">
        <f>IF(ISBLANK(Table2[[#This Row],[device_model]]), "", Table2[[#This Row],[device_suggested_area]])</f>
        <v/>
      </c>
      <c r="BC258" s="22"/>
      <c r="BH258" s="21"/>
      <c r="BI258" s="21"/>
      <c r="BJ2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2" ht="16" hidden="1" customHeight="1">
      <c r="A259" s="21">
        <v>2138</v>
      </c>
      <c r="B259" s="21" t="s">
        <v>26</v>
      </c>
      <c r="C259" s="21" t="s">
        <v>922</v>
      </c>
      <c r="D259" s="21" t="s">
        <v>27</v>
      </c>
      <c r="E259" s="21" t="s">
        <v>927</v>
      </c>
      <c r="F259" s="25" t="str">
        <f>IF(ISBLANK(Table2[[#This Row],[unique_id]]), "", Table2[[#This Row],[unique_id]])</f>
        <v>kitchen_fridge_energy_daily</v>
      </c>
      <c r="G259" s="21" t="s">
        <v>226</v>
      </c>
      <c r="H259" s="21" t="s">
        <v>222</v>
      </c>
      <c r="I259" s="21" t="s">
        <v>141</v>
      </c>
      <c r="M259" s="21" t="s">
        <v>136</v>
      </c>
      <c r="T259" s="27"/>
      <c r="U259" s="21" t="s">
        <v>511</v>
      </c>
      <c r="V259" s="22"/>
      <c r="W259" s="22"/>
      <c r="X259" s="22"/>
      <c r="Y259" s="22"/>
      <c r="AC259" s="21" t="s">
        <v>347</v>
      </c>
      <c r="AE259" s="21" t="s">
        <v>245</v>
      </c>
      <c r="AG259" s="22"/>
      <c r="AH259" s="22"/>
      <c r="AS259" s="21"/>
      <c r="AT259" s="23"/>
      <c r="AU259" s="22"/>
      <c r="AV2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9" s="21" t="str">
        <f>IF(ISBLANK(Table2[[#This Row],[device_model]]), "", Table2[[#This Row],[device_suggested_area]])</f>
        <v/>
      </c>
      <c r="BC259" s="22"/>
      <c r="BH259" s="21"/>
      <c r="BI259" s="21"/>
      <c r="BJ2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2" ht="16" hidden="1" customHeight="1">
      <c r="A260" s="21">
        <v>2139</v>
      </c>
      <c r="B260" s="21" t="s">
        <v>26</v>
      </c>
      <c r="C260" s="21" t="s">
        <v>922</v>
      </c>
      <c r="D260" s="21" t="s">
        <v>27</v>
      </c>
      <c r="E260" s="21" t="s">
        <v>928</v>
      </c>
      <c r="F260" s="25" t="str">
        <f>IF(ISBLANK(Table2[[#This Row],[unique_id]]), "", Table2[[#This Row],[unique_id]])</f>
        <v>deck_freezer_energy_daily</v>
      </c>
      <c r="G260" s="21" t="s">
        <v>227</v>
      </c>
      <c r="H260" s="21" t="s">
        <v>222</v>
      </c>
      <c r="I260" s="21" t="s">
        <v>141</v>
      </c>
      <c r="M260" s="21" t="s">
        <v>136</v>
      </c>
      <c r="T260" s="27"/>
      <c r="U260" s="21" t="s">
        <v>511</v>
      </c>
      <c r="V260" s="22"/>
      <c r="W260" s="22"/>
      <c r="X260" s="22"/>
      <c r="Y260" s="22"/>
      <c r="AC260" s="21" t="s">
        <v>347</v>
      </c>
      <c r="AE260" s="21" t="s">
        <v>245</v>
      </c>
      <c r="AG260" s="22"/>
      <c r="AH260" s="22"/>
      <c r="AS260" s="21"/>
      <c r="AT260" s="23"/>
      <c r="AU260" s="22"/>
      <c r="AV2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0" s="21" t="str">
        <f>IF(ISBLANK(Table2[[#This Row],[device_model]]), "", Table2[[#This Row],[device_suggested_area]])</f>
        <v/>
      </c>
      <c r="BC260" s="22"/>
      <c r="BH260" s="21"/>
      <c r="BI260" s="21"/>
      <c r="BJ2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2" ht="16" hidden="1" customHeight="1">
      <c r="A261" s="21">
        <v>2140</v>
      </c>
      <c r="B261" s="21" t="s">
        <v>26</v>
      </c>
      <c r="C261" s="21" t="s">
        <v>922</v>
      </c>
      <c r="D261" s="21" t="s">
        <v>27</v>
      </c>
      <c r="E261" s="21" t="s">
        <v>1309</v>
      </c>
      <c r="F261" s="25" t="str">
        <f>IF(ISBLANK(Table2[[#This Row],[unique_id]]), "", Table2[[#This Row],[unique_id]])</f>
        <v>towel_rails_energy_daily</v>
      </c>
      <c r="G261" s="21" t="s">
        <v>523</v>
      </c>
      <c r="H261" s="21" t="s">
        <v>222</v>
      </c>
      <c r="I261" s="21" t="s">
        <v>141</v>
      </c>
      <c r="M261" s="21" t="s">
        <v>136</v>
      </c>
      <c r="T261" s="27"/>
      <c r="U261" s="21" t="s">
        <v>511</v>
      </c>
      <c r="V261" s="22"/>
      <c r="W261" s="22"/>
      <c r="X261" s="22"/>
      <c r="Y261" s="22"/>
      <c r="AC261" s="21" t="s">
        <v>347</v>
      </c>
      <c r="AE261" s="21" t="s">
        <v>245</v>
      </c>
      <c r="AG261" s="22"/>
      <c r="AH261" s="22"/>
      <c r="AS261" s="21"/>
      <c r="AT261" s="23"/>
      <c r="AU261" s="22"/>
      <c r="AV2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1" s="21" t="str">
        <f>IF(ISBLANK(Table2[[#This Row],[device_model]]), "", Table2[[#This Row],[device_suggested_area]])</f>
        <v/>
      </c>
      <c r="BC261" s="22"/>
      <c r="BH261" s="21"/>
      <c r="BI261" s="21"/>
      <c r="BJ2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2" ht="16" hidden="1" customHeight="1">
      <c r="A262" s="21">
        <v>2141</v>
      </c>
      <c r="B262" s="21" t="s">
        <v>26</v>
      </c>
      <c r="C262" s="21" t="s">
        <v>922</v>
      </c>
      <c r="D262" s="21" t="s">
        <v>27</v>
      </c>
      <c r="E262" s="21" t="s">
        <v>929</v>
      </c>
      <c r="F262" s="25" t="str">
        <f>IF(ISBLANK(Table2[[#This Row],[unique_id]]), "", Table2[[#This Row],[unique_id]])</f>
        <v>study_outlet_energy_daily</v>
      </c>
      <c r="G262" s="21" t="s">
        <v>229</v>
      </c>
      <c r="H262" s="21" t="s">
        <v>222</v>
      </c>
      <c r="I262" s="21" t="s">
        <v>141</v>
      </c>
      <c r="M262" s="21" t="s">
        <v>136</v>
      </c>
      <c r="T262" s="27"/>
      <c r="U262" s="21" t="s">
        <v>511</v>
      </c>
      <c r="V262" s="22"/>
      <c r="W262" s="22"/>
      <c r="X262" s="22"/>
      <c r="Y262" s="22"/>
      <c r="AC262" s="21" t="s">
        <v>347</v>
      </c>
      <c r="AE262" s="21" t="s">
        <v>245</v>
      </c>
      <c r="AG262" s="22"/>
      <c r="AH262" s="22"/>
      <c r="AS262" s="21"/>
      <c r="AT262" s="23"/>
      <c r="AU262" s="22"/>
      <c r="AV2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2" s="21" t="str">
        <f>IF(ISBLANK(Table2[[#This Row],[device_model]]), "", Table2[[#This Row],[device_suggested_area]])</f>
        <v/>
      </c>
      <c r="BC262" s="22"/>
      <c r="BH262" s="21"/>
      <c r="BI262" s="21"/>
      <c r="BJ2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2" ht="16" hidden="1" customHeight="1">
      <c r="A263" s="21">
        <v>2142</v>
      </c>
      <c r="B263" s="21" t="s">
        <v>26</v>
      </c>
      <c r="C263" s="21" t="s">
        <v>922</v>
      </c>
      <c r="D263" s="21" t="s">
        <v>27</v>
      </c>
      <c r="E263" s="21" t="s">
        <v>930</v>
      </c>
      <c r="F263" s="25" t="str">
        <f>IF(ISBLANK(Table2[[#This Row],[unique_id]]), "", Table2[[#This Row],[unique_id]])</f>
        <v>office_outlet_energy_daily</v>
      </c>
      <c r="G263" s="21" t="s">
        <v>228</v>
      </c>
      <c r="H263" s="21" t="s">
        <v>222</v>
      </c>
      <c r="I263" s="21" t="s">
        <v>141</v>
      </c>
      <c r="M263" s="21" t="s">
        <v>136</v>
      </c>
      <c r="T263" s="27"/>
      <c r="U263" s="21" t="s">
        <v>511</v>
      </c>
      <c r="V263" s="22"/>
      <c r="W263" s="22"/>
      <c r="X263" s="22"/>
      <c r="Y263" s="22"/>
      <c r="AC263" s="21" t="s">
        <v>347</v>
      </c>
      <c r="AE263" s="21" t="s">
        <v>245</v>
      </c>
      <c r="AG263" s="22"/>
      <c r="AH263" s="22"/>
      <c r="AS263" s="21"/>
      <c r="AT263" s="23"/>
      <c r="AU263" s="22"/>
      <c r="AV2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3" s="21" t="str">
        <f>IF(ISBLANK(Table2[[#This Row],[device_model]]), "", Table2[[#This Row],[device_suggested_area]])</f>
        <v/>
      </c>
      <c r="BC263" s="22"/>
      <c r="BH263" s="21"/>
      <c r="BI263" s="21"/>
      <c r="BJ2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2" ht="16" hidden="1" customHeight="1">
      <c r="A264" s="21">
        <v>2143</v>
      </c>
      <c r="B264" s="21" t="s">
        <v>26</v>
      </c>
      <c r="C264" s="21" t="s">
        <v>922</v>
      </c>
      <c r="D264" s="21" t="s">
        <v>27</v>
      </c>
      <c r="E264" s="21" t="s">
        <v>941</v>
      </c>
      <c r="F264" s="25" t="str">
        <f>IF(ISBLANK(Table2[[#This Row],[unique_id]]), "", Table2[[#This Row],[unique_id]])</f>
        <v>audio_visual_devices_energy_daily</v>
      </c>
      <c r="G264" s="21" t="s">
        <v>940</v>
      </c>
      <c r="H264" s="21" t="s">
        <v>222</v>
      </c>
      <c r="I264" s="21" t="s">
        <v>141</v>
      </c>
      <c r="M264" s="21" t="s">
        <v>136</v>
      </c>
      <c r="T264" s="27"/>
      <c r="U264" s="21" t="s">
        <v>511</v>
      </c>
      <c r="V264" s="22"/>
      <c r="W264" s="22"/>
      <c r="X264" s="22"/>
      <c r="Y264" s="22"/>
      <c r="AC264" s="21" t="s">
        <v>347</v>
      </c>
      <c r="AE264" s="21" t="s">
        <v>245</v>
      </c>
      <c r="AG264" s="22"/>
      <c r="AH264" s="22"/>
      <c r="AS264" s="21"/>
      <c r="AT264" s="23"/>
      <c r="AU264" s="22"/>
      <c r="AV2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4" s="21" t="str">
        <f>IF(ISBLANK(Table2[[#This Row],[device_model]]), "", Table2[[#This Row],[device_suggested_area]])</f>
        <v/>
      </c>
      <c r="BC264" s="22"/>
      <c r="BH264" s="21"/>
      <c r="BI264" s="21"/>
      <c r="BJ2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2" ht="16" hidden="1" customHeight="1">
      <c r="A265" s="21">
        <v>2144</v>
      </c>
      <c r="B265" s="21" t="s">
        <v>26</v>
      </c>
      <c r="C265" s="21" t="s">
        <v>922</v>
      </c>
      <c r="D265" s="21" t="s">
        <v>27</v>
      </c>
      <c r="E265" s="21" t="s">
        <v>912</v>
      </c>
      <c r="F265" s="25" t="str">
        <f>IF(ISBLANK(Table2[[#This Row],[unique_id]]), "", Table2[[#This Row],[unique_id]])</f>
        <v>servers_network_energy_daily</v>
      </c>
      <c r="G265" s="21" t="s">
        <v>905</v>
      </c>
      <c r="H265" s="21" t="s">
        <v>222</v>
      </c>
      <c r="I265" s="21" t="s">
        <v>141</v>
      </c>
      <c r="M265" s="21" t="s">
        <v>136</v>
      </c>
      <c r="T265" s="27"/>
      <c r="U265" s="21" t="s">
        <v>511</v>
      </c>
      <c r="V265" s="22"/>
      <c r="W265" s="22"/>
      <c r="X265" s="22"/>
      <c r="Y265" s="22"/>
      <c r="AC265" s="21" t="s">
        <v>347</v>
      </c>
      <c r="AE265" s="21" t="s">
        <v>245</v>
      </c>
      <c r="AG265" s="22"/>
      <c r="AH265" s="22"/>
      <c r="AS265" s="21"/>
      <c r="AT265" s="23"/>
      <c r="AU265" s="22"/>
      <c r="AV2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5" s="21" t="str">
        <f>IF(ISBLANK(Table2[[#This Row],[device_model]]), "", Table2[[#This Row],[device_suggested_area]])</f>
        <v/>
      </c>
      <c r="BC265" s="22"/>
      <c r="BH265" s="21"/>
      <c r="BI265" s="21"/>
      <c r="BJ2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2" ht="16" hidden="1" customHeight="1">
      <c r="A266" s="21">
        <v>2145</v>
      </c>
      <c r="B266" s="21" t="s">
        <v>26</v>
      </c>
      <c r="C266" s="21" t="s">
        <v>515</v>
      </c>
      <c r="D266" s="21" t="s">
        <v>352</v>
      </c>
      <c r="E266" s="21" t="s">
        <v>351</v>
      </c>
      <c r="F266" s="25" t="str">
        <f>IF(ISBLANK(Table2[[#This Row],[unique_id]]), "", Table2[[#This Row],[unique_id]])</f>
        <v>column_break</v>
      </c>
      <c r="G266" s="21" t="s">
        <v>348</v>
      </c>
      <c r="H266" s="21" t="s">
        <v>222</v>
      </c>
      <c r="I266" s="21" t="s">
        <v>141</v>
      </c>
      <c r="M266" s="21" t="s">
        <v>349</v>
      </c>
      <c r="N266" s="21" t="s">
        <v>350</v>
      </c>
      <c r="T266" s="27"/>
      <c r="V266" s="22"/>
      <c r="W266" s="22"/>
      <c r="X266" s="22"/>
      <c r="Y266" s="22"/>
      <c r="AG266" s="22"/>
      <c r="AH266" s="22"/>
      <c r="AS266" s="21"/>
      <c r="AT266" s="23"/>
      <c r="AU266" s="22"/>
      <c r="AV2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6" s="21" t="str">
        <f>IF(ISBLANK(Table2[[#This Row],[device_model]]), "", Table2[[#This Row],[device_suggested_area]])</f>
        <v/>
      </c>
      <c r="BC266" s="22"/>
      <c r="BH266" s="21"/>
      <c r="BI266" s="21"/>
      <c r="BJ2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2" ht="16" hidden="1" customHeight="1">
      <c r="A267" s="21">
        <v>2400</v>
      </c>
      <c r="B267" s="21" t="s">
        <v>26</v>
      </c>
      <c r="C267" s="21" t="s">
        <v>182</v>
      </c>
      <c r="D267" s="21" t="s">
        <v>27</v>
      </c>
      <c r="E267" s="21" t="s">
        <v>142</v>
      </c>
      <c r="F267" s="25" t="str">
        <f>IF(ISBLANK(Table2[[#This Row],[unique_id]]), "", Table2[[#This Row],[unique_id]])</f>
        <v>withings_weight_kg_graham</v>
      </c>
      <c r="G267" s="21" t="s">
        <v>297</v>
      </c>
      <c r="H267" s="21" t="s">
        <v>298</v>
      </c>
      <c r="I267" s="21" t="s">
        <v>143</v>
      </c>
      <c r="T267" s="27"/>
      <c r="V267" s="22"/>
      <c r="W267" s="22"/>
      <c r="X267" s="22"/>
      <c r="Y267" s="22"/>
      <c r="AG267" s="22"/>
      <c r="AH267" s="22"/>
      <c r="AS267" s="21"/>
      <c r="AT267" s="23"/>
      <c r="AV2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Y267" s="21" t="str">
        <f>IF(ISBLANK(Table2[[#This Row],[device_model]]), "", Table2[[#This Row],[device_suggested_area]])</f>
        <v>Ensuite</v>
      </c>
      <c r="AZ267" s="21" t="s">
        <v>1222</v>
      </c>
      <c r="BA267" s="21" t="s">
        <v>417</v>
      </c>
      <c r="BB267" s="21" t="s">
        <v>182</v>
      </c>
      <c r="BC267" s="21" t="s">
        <v>418</v>
      </c>
      <c r="BD267" s="21" t="s">
        <v>416</v>
      </c>
      <c r="BG267" s="21" t="s">
        <v>428</v>
      </c>
      <c r="BH267" s="28" t="s">
        <v>497</v>
      </c>
      <c r="BI267" s="21"/>
      <c r="BJ2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68" spans="1:62" ht="16" customHeight="1">
      <c r="A268" s="21">
        <v>2500</v>
      </c>
      <c r="B268" s="21" t="s">
        <v>660</v>
      </c>
      <c r="C268" s="21" t="s">
        <v>287</v>
      </c>
      <c r="D268" s="21" t="s">
        <v>27</v>
      </c>
      <c r="E268" s="21" t="s">
        <v>283</v>
      </c>
      <c r="F268" s="25" t="str">
        <f>IF(ISBLANK(Table2[[#This Row],[unique_id]]), "", Table2[[#This Row],[unique_id]])</f>
        <v>network_internet_uptime</v>
      </c>
      <c r="G268" s="21" t="s">
        <v>290</v>
      </c>
      <c r="H268" s="21" t="s">
        <v>860</v>
      </c>
      <c r="I268" s="21" t="s">
        <v>295</v>
      </c>
      <c r="M268" s="21" t="s">
        <v>136</v>
      </c>
      <c r="T268" s="27"/>
      <c r="V268" s="22"/>
      <c r="W268" s="22"/>
      <c r="X268" s="22"/>
      <c r="Y268" s="22"/>
      <c r="AB268" s="21" t="s">
        <v>31</v>
      </c>
      <c r="AC268" s="21" t="s">
        <v>284</v>
      </c>
      <c r="AE268" s="21" t="s">
        <v>292</v>
      </c>
      <c r="AF268" s="21">
        <v>200</v>
      </c>
      <c r="AG268" s="22" t="s">
        <v>34</v>
      </c>
      <c r="AH268" s="22"/>
      <c r="AI268" s="21" t="s">
        <v>1370</v>
      </c>
      <c r="AJ268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homeassistant/entity/sensor/internet/network_internet_uptime/config</v>
      </c>
      <c r="AK268" s="64" t="str">
        <f>IF(ISBLANK(Table2[[#This Row],[index]]),  "", _xlfn.CONCAT("telegraf/macmini-meg/", LOWER(Table2[[#This Row],[device_via_device]])))</f>
        <v>telegraf/macmini-meg/internet</v>
      </c>
      <c r="AS268" s="21">
        <v>1</v>
      </c>
      <c r="AT268" s="14"/>
      <c r="AV2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68" s="21" t="str">
        <f>IF(ISBLANK(Table2[[#This Row],[device_model]]), "", Table2[[#This Row],[device_suggested_area]])</f>
        <v>Rack</v>
      </c>
      <c r="AZ268" s="21" t="s">
        <v>1347</v>
      </c>
      <c r="BA268" s="21" t="s">
        <v>1349</v>
      </c>
      <c r="BB268" s="21" t="s">
        <v>1348</v>
      </c>
      <c r="BC268" s="21" t="s">
        <v>1177</v>
      </c>
      <c r="BD268" s="21" t="s">
        <v>28</v>
      </c>
      <c r="BH268" s="21"/>
      <c r="BI268" s="21"/>
      <c r="BJ2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2" ht="16" customHeight="1">
      <c r="A269" s="21">
        <v>2501</v>
      </c>
      <c r="B269" s="21" t="s">
        <v>26</v>
      </c>
      <c r="C269" s="21" t="s">
        <v>287</v>
      </c>
      <c r="D269" s="21" t="s">
        <v>27</v>
      </c>
      <c r="E269" s="21" t="s">
        <v>279</v>
      </c>
      <c r="F269" s="25" t="str">
        <f>IF(ISBLANK(Table2[[#This Row],[unique_id]]), "", Table2[[#This Row],[unique_id]])</f>
        <v>network_internet_ping</v>
      </c>
      <c r="G269" s="21" t="s">
        <v>280</v>
      </c>
      <c r="H269" s="21" t="s">
        <v>860</v>
      </c>
      <c r="I269" s="21" t="s">
        <v>295</v>
      </c>
      <c r="M269" s="21" t="s">
        <v>136</v>
      </c>
      <c r="T269" s="27"/>
      <c r="V269" s="22"/>
      <c r="W269" s="22"/>
      <c r="X269" s="22"/>
      <c r="Y269" s="22"/>
      <c r="AB269" s="21" t="s">
        <v>31</v>
      </c>
      <c r="AC269" s="21" t="s">
        <v>285</v>
      </c>
      <c r="AE269" s="21" t="s">
        <v>291</v>
      </c>
      <c r="AF269" s="21">
        <v>200</v>
      </c>
      <c r="AG269" s="22" t="s">
        <v>34</v>
      </c>
      <c r="AH269" s="22"/>
      <c r="AI269" s="21" t="s">
        <v>1370</v>
      </c>
      <c r="AJ269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homeassistant/entity/sensor/internet/network_internet_ping/config</v>
      </c>
      <c r="AK269" s="64" t="str">
        <f>IF(ISBLANK(Table2[[#This Row],[index]]),  "", _xlfn.CONCAT("telegraf/macmini-meg/", LOWER(Table2[[#This Row],[device_via_device]])))</f>
        <v>telegraf/macmini-meg/internet</v>
      </c>
      <c r="AR269" s="45" t="str">
        <f>_xlfn.CONCAT("{{ (value_json['fields']['ping_med_ms'] | int(0)) if (value_json['fields']['ping_med_ms'] is defined) else (states('sensor.network_internet_ping') | int(None)) }}")</f>
        <v>{{ (value_json['fields']['ping_med_ms'] | int(0)) if (value_json['fields']['ping_med_ms'] is defined) else (states('sensor.network_internet_ping') | int(None)) }}</v>
      </c>
      <c r="AS269" s="21">
        <v>1</v>
      </c>
      <c r="AT269" s="14"/>
      <c r="AV2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69" s="21" t="str">
        <f>IF(ISBLANK(Table2[[#This Row],[device_model]]), "", Table2[[#This Row],[device_suggested_area]])</f>
        <v>Rack</v>
      </c>
      <c r="AZ269" s="21" t="s">
        <v>1347</v>
      </c>
      <c r="BA269" s="21" t="s">
        <v>1349</v>
      </c>
      <c r="BB269" s="21" t="s">
        <v>1348</v>
      </c>
      <c r="BC269" s="21" t="s">
        <v>1177</v>
      </c>
      <c r="BD269" s="21" t="s">
        <v>28</v>
      </c>
      <c r="BH269" s="21"/>
      <c r="BI269" s="21"/>
      <c r="BJ2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2" ht="16" customHeight="1">
      <c r="A270" s="21">
        <v>2502</v>
      </c>
      <c r="B270" s="21" t="s">
        <v>26</v>
      </c>
      <c r="C270" s="21" t="s">
        <v>287</v>
      </c>
      <c r="D270" s="21" t="s">
        <v>27</v>
      </c>
      <c r="E270" s="21" t="s">
        <v>277</v>
      </c>
      <c r="F270" s="25" t="str">
        <f>IF(ISBLANK(Table2[[#This Row],[unique_id]]), "", Table2[[#This Row],[unique_id]])</f>
        <v>network_internet_upload</v>
      </c>
      <c r="G270" s="21" t="s">
        <v>281</v>
      </c>
      <c r="H270" s="21" t="s">
        <v>860</v>
      </c>
      <c r="I270" s="21" t="s">
        <v>295</v>
      </c>
      <c r="M270" s="21" t="s">
        <v>136</v>
      </c>
      <c r="T270" s="27"/>
      <c r="V270" s="22"/>
      <c r="W270" s="22"/>
      <c r="X270" s="22"/>
      <c r="Y270" s="22"/>
      <c r="AB270" s="21" t="s">
        <v>31</v>
      </c>
      <c r="AC270" s="21" t="s">
        <v>286</v>
      </c>
      <c r="AD270" s="21" t="s">
        <v>859</v>
      </c>
      <c r="AE270" s="21" t="s">
        <v>293</v>
      </c>
      <c r="AF270" s="21">
        <v>200</v>
      </c>
      <c r="AG270" s="22" t="s">
        <v>34</v>
      </c>
      <c r="AH270" s="22"/>
      <c r="AI270" s="21" t="s">
        <v>1370</v>
      </c>
      <c r="AJ270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homeassistant/entity/sensor/internet/network_internet_upload/config</v>
      </c>
      <c r="AK270" s="64" t="str">
        <f>IF(ISBLANK(Table2[[#This Row],[index]]),  "", _xlfn.CONCAT("telegraf/macmini-meg/", LOWER(Table2[[#This Row],[device_via_device]])))</f>
        <v>telegraf/macmini-meg/internet</v>
      </c>
      <c r="AR270" s="45" t="s">
        <v>1342</v>
      </c>
      <c r="AS270" s="21">
        <v>1</v>
      </c>
      <c r="AT270" s="14"/>
      <c r="AV2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0" s="21" t="str">
        <f>IF(ISBLANK(Table2[[#This Row],[device_model]]), "", Table2[[#This Row],[device_suggested_area]])</f>
        <v>Rack</v>
      </c>
      <c r="AZ270" s="21" t="s">
        <v>1347</v>
      </c>
      <c r="BA270" s="21" t="s">
        <v>1349</v>
      </c>
      <c r="BB270" s="21" t="s">
        <v>1348</v>
      </c>
      <c r="BC270" s="21" t="s">
        <v>1177</v>
      </c>
      <c r="BD270" s="21" t="s">
        <v>28</v>
      </c>
      <c r="BH270" s="21"/>
      <c r="BI270" s="21"/>
      <c r="BJ2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2" ht="16" customHeight="1">
      <c r="A271" s="21">
        <v>2503</v>
      </c>
      <c r="B271" s="21" t="s">
        <v>26</v>
      </c>
      <c r="C271" s="21" t="s">
        <v>287</v>
      </c>
      <c r="D271" s="21" t="s">
        <v>27</v>
      </c>
      <c r="E271" s="21" t="s">
        <v>278</v>
      </c>
      <c r="F271" s="25" t="str">
        <f>IF(ISBLANK(Table2[[#This Row],[unique_id]]), "", Table2[[#This Row],[unique_id]])</f>
        <v>network_internet_download</v>
      </c>
      <c r="G271" s="21" t="s">
        <v>282</v>
      </c>
      <c r="H271" s="21" t="s">
        <v>860</v>
      </c>
      <c r="I271" s="21" t="s">
        <v>295</v>
      </c>
      <c r="M271" s="21" t="s">
        <v>136</v>
      </c>
      <c r="T271" s="27"/>
      <c r="V271" s="22"/>
      <c r="W271" s="22"/>
      <c r="X271" s="22"/>
      <c r="Y271" s="22"/>
      <c r="AB271" s="21" t="s">
        <v>31</v>
      </c>
      <c r="AC271" s="21" t="s">
        <v>286</v>
      </c>
      <c r="AD271" s="21" t="s">
        <v>859</v>
      </c>
      <c r="AE271" s="21" t="s">
        <v>294</v>
      </c>
      <c r="AF271" s="21">
        <v>200</v>
      </c>
      <c r="AG271" s="22" t="s">
        <v>34</v>
      </c>
      <c r="AH271" s="22"/>
      <c r="AI271" s="21" t="s">
        <v>1370</v>
      </c>
      <c r="AJ271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homeassistant/entity/sensor/internet/network_internet_download/config</v>
      </c>
      <c r="AK271" s="64" t="str">
        <f>IF(ISBLANK(Table2[[#This Row],[index]]),  "", _xlfn.CONCAT("telegraf/macmini-meg/", LOWER(Table2[[#This Row],[device_via_device]])))</f>
        <v>telegraf/macmini-meg/internet</v>
      </c>
      <c r="AR271" s="45" t="s">
        <v>1343</v>
      </c>
      <c r="AS271" s="21">
        <v>1</v>
      </c>
      <c r="AT271" s="14"/>
      <c r="AV2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1" s="21" t="str">
        <f>IF(ISBLANK(Table2[[#This Row],[device_model]]), "", Table2[[#This Row],[device_suggested_area]])</f>
        <v>Rack</v>
      </c>
      <c r="AZ271" s="21" t="s">
        <v>1347</v>
      </c>
      <c r="BA271" s="21" t="s">
        <v>1349</v>
      </c>
      <c r="BB271" s="21" t="s">
        <v>1348</v>
      </c>
      <c r="BC271" s="21" t="s">
        <v>1177</v>
      </c>
      <c r="BD271" s="21" t="s">
        <v>28</v>
      </c>
      <c r="BH271" s="21"/>
      <c r="BI271" s="21"/>
      <c r="BJ2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2" ht="16" customHeight="1">
      <c r="A272" s="21">
        <v>2504</v>
      </c>
      <c r="B272" s="21" t="s">
        <v>26</v>
      </c>
      <c r="C272" s="21" t="s">
        <v>287</v>
      </c>
      <c r="D272" s="21" t="s">
        <v>27</v>
      </c>
      <c r="E272" s="21" t="s">
        <v>856</v>
      </c>
      <c r="F272" s="25" t="str">
        <f>IF(ISBLANK(Table2[[#This Row],[unique_id]]), "", Table2[[#This Row],[unique_id]])</f>
        <v>network_certifcate_expiry</v>
      </c>
      <c r="G272" s="21" t="s">
        <v>857</v>
      </c>
      <c r="H272" s="21" t="s">
        <v>860</v>
      </c>
      <c r="I272" s="21" t="s">
        <v>295</v>
      </c>
      <c r="M272" s="21" t="s">
        <v>136</v>
      </c>
      <c r="T272" s="27"/>
      <c r="V272" s="22"/>
      <c r="W272" s="22"/>
      <c r="X272" s="22"/>
      <c r="Y272" s="22"/>
      <c r="AB272" s="21" t="s">
        <v>31</v>
      </c>
      <c r="AC272" s="21" t="s">
        <v>284</v>
      </c>
      <c r="AE272" s="21" t="s">
        <v>858</v>
      </c>
      <c r="AF272" s="21">
        <v>200</v>
      </c>
      <c r="AG272" s="22" t="s">
        <v>34</v>
      </c>
      <c r="AH272" s="22"/>
      <c r="AI272" s="21" t="s">
        <v>1370</v>
      </c>
      <c r="AJ272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homeassistant/entity/sensor/internet/network_certifcate_expiry/config</v>
      </c>
      <c r="AK272" s="64" t="str">
        <f>IF(ISBLANK(Table2[[#This Row],[index]]),  "", _xlfn.CONCAT("telegraf/macmini-meg/", LOWER(Table2[[#This Row],[device_via_device]])))</f>
        <v>telegraf/macmini-meg/internet</v>
      </c>
      <c r="AR272" s="45" t="s">
        <v>1344</v>
      </c>
      <c r="AS272" s="21">
        <v>1</v>
      </c>
      <c r="AT272" s="14"/>
      <c r="AV2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2" s="21" t="str">
        <f>IF(ISBLANK(Table2[[#This Row],[device_model]]), "", Table2[[#This Row],[device_suggested_area]])</f>
        <v>Rack</v>
      </c>
      <c r="AZ272" s="21" t="s">
        <v>1347</v>
      </c>
      <c r="BA272" s="21" t="s">
        <v>1349</v>
      </c>
      <c r="BB272" s="21" t="s">
        <v>1348</v>
      </c>
      <c r="BC272" s="21" t="s">
        <v>1177</v>
      </c>
      <c r="BD272" s="21" t="s">
        <v>28</v>
      </c>
      <c r="BH272" s="21"/>
      <c r="BI272" s="21"/>
      <c r="BJ2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2" ht="16" hidden="1" customHeight="1">
      <c r="A273" s="21">
        <v>2505</v>
      </c>
      <c r="B273" s="21" t="s">
        <v>660</v>
      </c>
      <c r="C273" s="21" t="s">
        <v>151</v>
      </c>
      <c r="D273" s="21" t="s">
        <v>318</v>
      </c>
      <c r="E273" s="21" t="s">
        <v>853</v>
      </c>
      <c r="F273" s="25" t="str">
        <f>IF(ISBLANK(Table2[[#This Row],[unique_id]]), "", Table2[[#This Row],[unique_id]])</f>
        <v>network_refresh_zigbee_router_lqi</v>
      </c>
      <c r="G273" s="21" t="s">
        <v>854</v>
      </c>
      <c r="H273" s="21" t="s">
        <v>851</v>
      </c>
      <c r="I273" s="21" t="s">
        <v>295</v>
      </c>
      <c r="M273" s="21" t="s">
        <v>261</v>
      </c>
      <c r="T273" s="27"/>
      <c r="V273" s="22"/>
      <c r="W273" s="22"/>
      <c r="X273" s="22"/>
      <c r="Y273" s="22"/>
      <c r="AE273" s="21" t="s">
        <v>855</v>
      </c>
      <c r="AG273" s="22"/>
      <c r="AH273" s="22"/>
      <c r="AR273" s="24"/>
      <c r="AS273" s="21"/>
      <c r="AT273" s="15"/>
      <c r="AU273" s="22"/>
      <c r="AV2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3" s="21" t="str">
        <f>IF(ISBLANK(Table2[[#This Row],[device_model]]), "", Table2[[#This Row],[device_suggested_area]])</f>
        <v/>
      </c>
      <c r="BC273" s="22"/>
      <c r="BH273" s="21"/>
      <c r="BI273" s="21"/>
      <c r="BJ2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2" ht="16" hidden="1" customHeight="1">
      <c r="A274" s="21">
        <v>2506</v>
      </c>
      <c r="B274" s="21" t="s">
        <v>26</v>
      </c>
      <c r="C274" s="21" t="s">
        <v>525</v>
      </c>
      <c r="D274" s="21" t="s">
        <v>27</v>
      </c>
      <c r="E274" s="21" t="s">
        <v>845</v>
      </c>
      <c r="F274" s="25" t="str">
        <f>IF(ISBLANK(Table2[[#This Row],[unique_id]]), "", Table2[[#This Row],[unique_id]])</f>
        <v>template_driveway_repeater_linkquality_percentage</v>
      </c>
      <c r="G274" s="21" t="s">
        <v>838</v>
      </c>
      <c r="H274" s="21" t="s">
        <v>851</v>
      </c>
      <c r="I274" s="21" t="s">
        <v>295</v>
      </c>
      <c r="M274" s="21" t="s">
        <v>261</v>
      </c>
      <c r="T274" s="27"/>
      <c r="V274" s="22"/>
      <c r="W274" s="22"/>
      <c r="X274" s="22"/>
      <c r="Y274" s="22"/>
      <c r="AG274" s="22"/>
      <c r="AH274" s="22"/>
      <c r="AR274" s="24"/>
      <c r="AS274" s="21"/>
      <c r="AT274" s="15"/>
      <c r="AU274" s="22"/>
      <c r="AV2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4" s="21" t="str">
        <f>IF(ISBLANK(Table2[[#This Row],[device_model]]), "", Table2[[#This Row],[device_suggested_area]])</f>
        <v/>
      </c>
      <c r="BC274" s="22"/>
      <c r="BH274" s="21"/>
      <c r="BI274" s="21"/>
      <c r="BJ2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2" ht="16" hidden="1" customHeight="1">
      <c r="A275" s="21">
        <v>2507</v>
      </c>
      <c r="B275" s="21" t="s">
        <v>26</v>
      </c>
      <c r="C275" s="21" t="s">
        <v>525</v>
      </c>
      <c r="D275" s="21" t="s">
        <v>27</v>
      </c>
      <c r="E275" s="21" t="s">
        <v>846</v>
      </c>
      <c r="F275" s="25" t="str">
        <f>IF(ISBLANK(Table2[[#This Row],[unique_id]]), "", Table2[[#This Row],[unique_id]])</f>
        <v>template_landing_repeater_linkquality_percentage</v>
      </c>
      <c r="G275" s="21" t="s">
        <v>839</v>
      </c>
      <c r="H275" s="21" t="s">
        <v>851</v>
      </c>
      <c r="I275" s="21" t="s">
        <v>295</v>
      </c>
      <c r="M275" s="21" t="s">
        <v>261</v>
      </c>
      <c r="T275" s="27"/>
      <c r="V275" s="22"/>
      <c r="W275" s="22"/>
      <c r="X275" s="22"/>
      <c r="Y275" s="22"/>
      <c r="AG275" s="22"/>
      <c r="AH275" s="22"/>
      <c r="AR275" s="24"/>
      <c r="AS275" s="21"/>
      <c r="AT275" s="15"/>
      <c r="AU275" s="22"/>
      <c r="AV2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5" s="21" t="str">
        <f>IF(ISBLANK(Table2[[#This Row],[device_model]]), "", Table2[[#This Row],[device_suggested_area]])</f>
        <v/>
      </c>
      <c r="BC275" s="22"/>
      <c r="BH275" s="21"/>
      <c r="BI275" s="21"/>
      <c r="BJ2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2" ht="16" hidden="1" customHeight="1">
      <c r="A276" s="21">
        <v>2508</v>
      </c>
      <c r="B276" s="21" t="s">
        <v>26</v>
      </c>
      <c r="C276" s="21" t="s">
        <v>525</v>
      </c>
      <c r="D276" s="21" t="s">
        <v>27</v>
      </c>
      <c r="E276" s="21" t="s">
        <v>847</v>
      </c>
      <c r="F276" s="25" t="str">
        <f>IF(ISBLANK(Table2[[#This Row],[unique_id]]), "", Table2[[#This Row],[unique_id]])</f>
        <v>template_garden_repeater_linkquality_percentage</v>
      </c>
      <c r="G276" s="21" t="s">
        <v>837</v>
      </c>
      <c r="H276" s="21" t="s">
        <v>851</v>
      </c>
      <c r="I276" s="21" t="s">
        <v>295</v>
      </c>
      <c r="M276" s="21" t="s">
        <v>261</v>
      </c>
      <c r="T276" s="27"/>
      <c r="V276" s="22"/>
      <c r="W276" s="22"/>
      <c r="X276" s="22"/>
      <c r="Y276" s="22"/>
      <c r="AG276" s="22"/>
      <c r="AH276" s="22"/>
      <c r="AR276" s="24"/>
      <c r="AS276" s="21"/>
      <c r="AT276" s="15"/>
      <c r="AU276" s="22"/>
      <c r="AV2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6" s="21" t="str">
        <f>IF(ISBLANK(Table2[[#This Row],[device_model]]), "", Table2[[#This Row],[device_suggested_area]])</f>
        <v/>
      </c>
      <c r="BC276" s="22"/>
      <c r="BH276" s="21"/>
      <c r="BI276" s="21"/>
      <c r="BJ2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2" ht="16" hidden="1" customHeight="1">
      <c r="A277" s="21">
        <v>2509</v>
      </c>
      <c r="B277" s="21" t="s">
        <v>26</v>
      </c>
      <c r="C277" s="21" t="s">
        <v>397</v>
      </c>
      <c r="D277" s="21" t="s">
        <v>27</v>
      </c>
      <c r="E277" s="21" t="s">
        <v>849</v>
      </c>
      <c r="F277" s="25" t="str">
        <f>IF(ISBLANK(Table2[[#This Row],[unique_id]]), "", Table2[[#This Row],[unique_id]])</f>
        <v>template_kitchen_fan_outlet_linkquality_percentage</v>
      </c>
      <c r="G277" s="21" t="s">
        <v>745</v>
      </c>
      <c r="H277" s="21" t="s">
        <v>851</v>
      </c>
      <c r="I277" s="21" t="s">
        <v>295</v>
      </c>
      <c r="M277" s="21" t="s">
        <v>261</v>
      </c>
      <c r="T277" s="27"/>
      <c r="V277" s="22"/>
      <c r="W277" s="22"/>
      <c r="X277" s="22"/>
      <c r="Y277" s="22"/>
      <c r="AG277" s="22"/>
      <c r="AH277" s="22"/>
      <c r="AR277" s="24"/>
      <c r="AS277" s="21"/>
      <c r="AT277" s="15"/>
      <c r="AU277" s="22"/>
      <c r="AV2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7" s="21" t="str">
        <f>IF(ISBLANK(Table2[[#This Row],[device_model]]), "", Table2[[#This Row],[device_suggested_area]])</f>
        <v/>
      </c>
      <c r="BC277" s="22"/>
      <c r="BH277" s="21"/>
      <c r="BI277" s="21"/>
      <c r="BJ2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2" ht="16" hidden="1" customHeight="1">
      <c r="A278" s="21">
        <v>2510</v>
      </c>
      <c r="B278" s="21" t="s">
        <v>26</v>
      </c>
      <c r="C278" s="21" t="s">
        <v>397</v>
      </c>
      <c r="D278" s="21" t="s">
        <v>27</v>
      </c>
      <c r="E278" s="21" t="s">
        <v>848</v>
      </c>
      <c r="F278" s="25" t="str">
        <f>IF(ISBLANK(Table2[[#This Row],[unique_id]]), "", Table2[[#This Row],[unique_id]])</f>
        <v>template_deck_fans_outlet_linkquality_percentage</v>
      </c>
      <c r="G278" s="21" t="s">
        <v>746</v>
      </c>
      <c r="H278" s="21" t="s">
        <v>851</v>
      </c>
      <c r="I278" s="21" t="s">
        <v>295</v>
      </c>
      <c r="M278" s="21" t="s">
        <v>261</v>
      </c>
      <c r="T278" s="27"/>
      <c r="V278" s="22"/>
      <c r="W278" s="22"/>
      <c r="X278" s="22"/>
      <c r="Y278" s="22"/>
      <c r="AG278" s="22"/>
      <c r="AH278" s="22"/>
      <c r="AR278" s="24"/>
      <c r="AS278" s="21"/>
      <c r="AT278" s="15"/>
      <c r="AU278" s="22"/>
      <c r="AV2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8" s="21" t="str">
        <f>IF(ISBLANK(Table2[[#This Row],[device_model]]), "", Table2[[#This Row],[device_suggested_area]])</f>
        <v/>
      </c>
      <c r="BC278" s="22"/>
      <c r="BH278" s="21"/>
      <c r="BI278" s="21"/>
      <c r="BJ2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2" ht="16" hidden="1" customHeight="1">
      <c r="A279" s="21">
        <v>2511</v>
      </c>
      <c r="B279" s="21" t="s">
        <v>26</v>
      </c>
      <c r="C279" s="21" t="s">
        <v>397</v>
      </c>
      <c r="D279" s="21" t="s">
        <v>27</v>
      </c>
      <c r="E279" s="21" t="s">
        <v>850</v>
      </c>
      <c r="F279" s="25" t="str">
        <f>IF(ISBLANK(Table2[[#This Row],[unique_id]]), "", Table2[[#This Row],[unique_id]])</f>
        <v>template_edwin_wardrobe_outlet_linkquality_percentage</v>
      </c>
      <c r="G279" s="21" t="s">
        <v>843</v>
      </c>
      <c r="H279" s="21" t="s">
        <v>851</v>
      </c>
      <c r="I279" s="21" t="s">
        <v>295</v>
      </c>
      <c r="M279" s="21" t="s">
        <v>261</v>
      </c>
      <c r="T279" s="27"/>
      <c r="V279" s="22"/>
      <c r="W279" s="22"/>
      <c r="X279" s="22"/>
      <c r="Y279" s="22"/>
      <c r="AG279" s="22"/>
      <c r="AH279" s="22"/>
      <c r="AR279" s="24"/>
      <c r="AS279" s="21"/>
      <c r="AT279" s="15"/>
      <c r="AU279" s="22"/>
      <c r="AV2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9" s="21" t="str">
        <f>IF(ISBLANK(Table2[[#This Row],[device_model]]), "", Table2[[#This Row],[device_suggested_area]])</f>
        <v/>
      </c>
      <c r="BC279" s="22"/>
      <c r="BH279" s="21"/>
      <c r="BI279" s="21"/>
      <c r="BJ2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2" ht="16" hidden="1" customHeight="1">
      <c r="A280" s="21">
        <v>2512</v>
      </c>
      <c r="B280" s="21" t="s">
        <v>26</v>
      </c>
      <c r="C280" s="21" t="s">
        <v>39</v>
      </c>
      <c r="D280" s="21" t="s">
        <v>27</v>
      </c>
      <c r="E280" s="21" t="s">
        <v>172</v>
      </c>
      <c r="F280" s="25" t="str">
        <f>IF(ISBLANK(Table2[[#This Row],[unique_id]]), "", Table2[[#This Row],[unique_id]])</f>
        <v>weatherstation_coms_signal_quality</v>
      </c>
      <c r="G280" s="21" t="s">
        <v>790</v>
      </c>
      <c r="H280" s="21" t="s">
        <v>852</v>
      </c>
      <c r="I280" s="21" t="s">
        <v>295</v>
      </c>
      <c r="T280" s="27"/>
      <c r="V280" s="22"/>
      <c r="W280" s="22"/>
      <c r="X280" s="22"/>
      <c r="Y280" s="22"/>
      <c r="AF280" s="21">
        <v>300</v>
      </c>
      <c r="AG280" s="22" t="s">
        <v>34</v>
      </c>
      <c r="AH280" s="22"/>
      <c r="AI280" s="21" t="s">
        <v>86</v>
      </c>
      <c r="AJ280" s="21" t="str">
        <f>IF(ISBLANK(Table2[[#This Row],[index]]),  "", _xlfn.CONCAT("homeassistant/entity/sensor/", LOWER(Table2[[#This Row],[device_via_device]]), "/", Table2[[#This Row],[unique_id]], "/config"))</f>
        <v>homeassistant/entity/sensor/weewx/weatherstation_coms_signal_quality/config</v>
      </c>
      <c r="AK280" s="21" t="str">
        <f>IF(ISBLANK(Table2[[#This Row],[index]]),  "", _xlfn.CONCAT(LOWER(Table2[[#This Row],[device_via_device]]), "/", Table2[[#This Row],[unique_id]]))</f>
        <v>weewx/weatherstation_coms_signal_quality</v>
      </c>
      <c r="AR280" s="24" t="s">
        <v>300</v>
      </c>
      <c r="AS280" s="21">
        <v>1</v>
      </c>
      <c r="AT280" s="14"/>
      <c r="AV2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80" s="21" t="str">
        <f>IF(ISBLANK(Table2[[#This Row],[device_model]]), "", Table2[[#This Row],[device_suggested_area]])</f>
        <v>Rack</v>
      </c>
      <c r="AZ280" s="21" t="s">
        <v>488</v>
      </c>
      <c r="BA280" s="21" t="s">
        <v>36</v>
      </c>
      <c r="BB280" s="21" t="s">
        <v>37</v>
      </c>
      <c r="BC280" s="21" t="s">
        <v>1278</v>
      </c>
      <c r="BD280" s="21" t="s">
        <v>28</v>
      </c>
      <c r="BH280" s="21"/>
      <c r="BI280" s="21"/>
      <c r="BJ2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2" ht="16" hidden="1" customHeight="1">
      <c r="A281" s="21">
        <v>2513</v>
      </c>
      <c r="B281" s="21" t="s">
        <v>26</v>
      </c>
      <c r="C281" s="21" t="s">
        <v>39</v>
      </c>
      <c r="D281" s="21" t="s">
        <v>27</v>
      </c>
      <c r="E281" s="21" t="s">
        <v>844</v>
      </c>
      <c r="F281" s="25" t="str">
        <f>IF(ISBLANK(Table2[[#This Row],[unique_id]]), "", Table2[[#This Row],[unique_id]])</f>
        <v>template_weatherstation_coms_signal_quality_percentage</v>
      </c>
      <c r="G281" s="21" t="s">
        <v>790</v>
      </c>
      <c r="H281" s="21" t="s">
        <v>852</v>
      </c>
      <c r="I281" s="21" t="s">
        <v>295</v>
      </c>
      <c r="M281" s="21" t="s">
        <v>136</v>
      </c>
      <c r="T281" s="27"/>
      <c r="V281" s="22"/>
      <c r="W281" s="22"/>
      <c r="X281" s="22"/>
      <c r="Y281" s="22"/>
      <c r="AG281" s="22"/>
      <c r="AH281" s="22"/>
      <c r="AR281" s="24"/>
      <c r="AS281" s="21"/>
      <c r="AT281" s="14"/>
      <c r="AU281" s="22"/>
      <c r="AV2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1" s="21" t="str">
        <f>IF(ISBLANK(Table2[[#This Row],[device_model]]), "", Table2[[#This Row],[device_suggested_area]])</f>
        <v/>
      </c>
      <c r="BC281" s="22"/>
      <c r="BH281" s="21"/>
      <c r="BI281" s="21"/>
      <c r="BJ2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2" ht="16" hidden="1" customHeight="1">
      <c r="A282" s="21">
        <v>2514</v>
      </c>
      <c r="B282" s="21" t="s">
        <v>26</v>
      </c>
      <c r="C282" s="21" t="s">
        <v>515</v>
      </c>
      <c r="D282" s="21" t="s">
        <v>352</v>
      </c>
      <c r="E282" s="21" t="s">
        <v>351</v>
      </c>
      <c r="F282" s="25" t="str">
        <f>IF(ISBLANK(Table2[[#This Row],[unique_id]]), "", Table2[[#This Row],[unique_id]])</f>
        <v>column_break</v>
      </c>
      <c r="G282" s="21" t="s">
        <v>348</v>
      </c>
      <c r="H282" s="21" t="s">
        <v>852</v>
      </c>
      <c r="I282" s="21" t="s">
        <v>295</v>
      </c>
      <c r="M282" s="21" t="s">
        <v>349</v>
      </c>
      <c r="N282" s="21" t="s">
        <v>350</v>
      </c>
      <c r="T282" s="27"/>
      <c r="V282" s="22"/>
      <c r="W282" s="22"/>
      <c r="X282" s="22"/>
      <c r="Y282" s="22"/>
      <c r="AG282" s="22"/>
      <c r="AH282" s="22"/>
      <c r="AR282" s="24"/>
      <c r="AS282" s="21"/>
      <c r="AT282" s="15"/>
      <c r="AU282" s="22"/>
      <c r="AV2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2" s="21" t="str">
        <f>IF(ISBLANK(Table2[[#This Row],[device_model]]), "", Table2[[#This Row],[device_suggested_area]])</f>
        <v/>
      </c>
      <c r="BC282" s="22"/>
      <c r="BH282" s="21"/>
      <c r="BI282" s="21"/>
      <c r="BJ2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2" ht="16" hidden="1" customHeight="1">
      <c r="A283" s="21">
        <v>2520</v>
      </c>
      <c r="B283" s="21" t="s">
        <v>26</v>
      </c>
      <c r="C283" s="21" t="s">
        <v>754</v>
      </c>
      <c r="D283" s="21" t="s">
        <v>27</v>
      </c>
      <c r="E283" s="21" t="s">
        <v>795</v>
      </c>
      <c r="F283" s="25" t="str">
        <f>IF(ISBLANK(Table2[[#This Row],[unique_id]]), "", Table2[[#This Row],[unique_id]])</f>
        <v>back_door_lock_battery</v>
      </c>
      <c r="G283" s="21" t="s">
        <v>781</v>
      </c>
      <c r="H283" s="21" t="s">
        <v>602</v>
      </c>
      <c r="I283" s="21" t="s">
        <v>295</v>
      </c>
      <c r="M283" s="21" t="s">
        <v>136</v>
      </c>
      <c r="T283" s="27"/>
      <c r="V283" s="22"/>
      <c r="W283" s="22"/>
      <c r="X283" s="22"/>
      <c r="Y283" s="22"/>
      <c r="AG283" s="22"/>
      <c r="AH283" s="22"/>
      <c r="AS283" s="21"/>
      <c r="AT283" s="23"/>
      <c r="AU283" s="22"/>
      <c r="AV2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3" s="21" t="str">
        <f>IF(ISBLANK(Table2[[#This Row],[device_model]]), "", Table2[[#This Row],[device_suggested_area]])</f>
        <v/>
      </c>
      <c r="BC283" s="22"/>
      <c r="BH283" s="21"/>
      <c r="BI283" s="21"/>
      <c r="BJ2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2" ht="16" hidden="1" customHeight="1">
      <c r="A284" s="21">
        <v>2521</v>
      </c>
      <c r="B284" s="21" t="s">
        <v>26</v>
      </c>
      <c r="C284" s="21" t="s">
        <v>754</v>
      </c>
      <c r="D284" s="21" t="s">
        <v>27</v>
      </c>
      <c r="E284" s="21" t="s">
        <v>796</v>
      </c>
      <c r="F284" s="25" t="str">
        <f>IF(ISBLANK(Table2[[#This Row],[unique_id]]), "", Table2[[#This Row],[unique_id]])</f>
        <v>front_door_lock_battery</v>
      </c>
      <c r="G284" s="21" t="s">
        <v>780</v>
      </c>
      <c r="H284" s="21" t="s">
        <v>602</v>
      </c>
      <c r="I284" s="21" t="s">
        <v>295</v>
      </c>
      <c r="M284" s="21" t="s">
        <v>136</v>
      </c>
      <c r="T284" s="27"/>
      <c r="V284" s="22"/>
      <c r="W284" s="22"/>
      <c r="X284" s="22"/>
      <c r="Y284" s="22"/>
      <c r="AG284" s="22"/>
      <c r="AH284" s="22"/>
      <c r="AS284" s="21"/>
      <c r="AT284" s="23"/>
      <c r="AU284" s="22"/>
      <c r="AV2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4" s="21" t="str">
        <f>IF(ISBLANK(Table2[[#This Row],[device_model]]), "", Table2[[#This Row],[device_suggested_area]])</f>
        <v/>
      </c>
      <c r="BC284" s="22"/>
      <c r="BH284" s="21"/>
      <c r="BI284" s="21"/>
      <c r="BJ2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2" ht="16" hidden="1" customHeight="1">
      <c r="A285" s="21">
        <v>2522</v>
      </c>
      <c r="B285" s="21" t="s">
        <v>26</v>
      </c>
      <c r="C285" s="21" t="s">
        <v>353</v>
      </c>
      <c r="D285" s="21" t="s">
        <v>27</v>
      </c>
      <c r="E285" s="21" t="s">
        <v>798</v>
      </c>
      <c r="F285" s="25" t="str">
        <f>IF(ISBLANK(Table2[[#This Row],[unique_id]]), "", Table2[[#This Row],[unique_id]])</f>
        <v>template_back_door_sensor_battery_last</v>
      </c>
      <c r="G285" s="21" t="s">
        <v>783</v>
      </c>
      <c r="H285" s="21" t="s">
        <v>602</v>
      </c>
      <c r="I285" s="21" t="s">
        <v>295</v>
      </c>
      <c r="M285" s="21" t="s">
        <v>136</v>
      </c>
      <c r="T285" s="27"/>
      <c r="V285" s="22"/>
      <c r="W285" s="22"/>
      <c r="X285" s="22"/>
      <c r="Y285" s="22"/>
      <c r="AG285" s="22"/>
      <c r="AH285" s="22"/>
      <c r="AS285" s="21"/>
      <c r="AT285" s="23"/>
      <c r="AU285" s="22"/>
      <c r="AV2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5" s="21" t="str">
        <f>IF(ISBLANK(Table2[[#This Row],[device_model]]), "", Table2[[#This Row],[device_suggested_area]])</f>
        <v/>
      </c>
      <c r="BC285" s="22"/>
      <c r="BH285" s="21"/>
      <c r="BI285" s="21"/>
      <c r="BJ2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2" ht="16" hidden="1" customHeight="1">
      <c r="A286" s="21">
        <v>2523</v>
      </c>
      <c r="B286" s="21" t="s">
        <v>26</v>
      </c>
      <c r="C286" s="21" t="s">
        <v>353</v>
      </c>
      <c r="D286" s="21" t="s">
        <v>27</v>
      </c>
      <c r="E286" s="21" t="s">
        <v>797</v>
      </c>
      <c r="F286" s="25" t="str">
        <f>IF(ISBLANK(Table2[[#This Row],[unique_id]]), "", Table2[[#This Row],[unique_id]])</f>
        <v>template_front_door_sensor_battery_last</v>
      </c>
      <c r="G286" s="21" t="s">
        <v>782</v>
      </c>
      <c r="H286" s="21" t="s">
        <v>602</v>
      </c>
      <c r="I286" s="21" t="s">
        <v>295</v>
      </c>
      <c r="M286" s="21" t="s">
        <v>136</v>
      </c>
      <c r="T286" s="27"/>
      <c r="V286" s="22"/>
      <c r="W286" s="22"/>
      <c r="X286" s="22"/>
      <c r="Y286" s="22"/>
      <c r="AG286" s="22"/>
      <c r="AH286" s="22"/>
      <c r="AS286" s="21"/>
      <c r="AT286" s="23"/>
      <c r="AU286" s="22"/>
      <c r="AV2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6" s="21" t="str">
        <f>IF(ISBLANK(Table2[[#This Row],[device_model]]), "", Table2[[#This Row],[device_suggested_area]])</f>
        <v/>
      </c>
      <c r="BC286" s="22"/>
      <c r="BH286" s="21"/>
      <c r="BI286" s="21"/>
      <c r="BJ2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2" ht="16" hidden="1" customHeight="1">
      <c r="A287" s="21">
        <v>2524</v>
      </c>
      <c r="B287" s="21" t="s">
        <v>660</v>
      </c>
      <c r="C287" s="21" t="s">
        <v>532</v>
      </c>
      <c r="D287" s="21" t="s">
        <v>27</v>
      </c>
      <c r="E287" s="21" t="s">
        <v>561</v>
      </c>
      <c r="F287" s="25" t="str">
        <f>IF(ISBLANK(Table2[[#This Row],[unique_id]]), "", Table2[[#This Row],[unique_id]])</f>
        <v>home_cube_remote_battery</v>
      </c>
      <c r="G287" s="21" t="s">
        <v>540</v>
      </c>
      <c r="H287" s="21" t="s">
        <v>602</v>
      </c>
      <c r="I287" s="21" t="s">
        <v>295</v>
      </c>
      <c r="M287" s="21" t="s">
        <v>136</v>
      </c>
      <c r="T287" s="27"/>
      <c r="V287" s="22"/>
      <c r="W287" s="22"/>
      <c r="X287" s="22"/>
      <c r="Y287" s="22"/>
      <c r="AG287" s="22"/>
      <c r="AH287" s="22"/>
      <c r="AS287" s="21"/>
      <c r="AT287" s="23"/>
      <c r="AU287" s="22"/>
      <c r="AV2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7" s="21" t="str">
        <f>IF(ISBLANK(Table2[[#This Row],[device_model]]), "", Table2[[#This Row],[device_suggested_area]])</f>
        <v/>
      </c>
      <c r="BC287" s="22"/>
      <c r="BH287" s="21"/>
      <c r="BI287" s="21"/>
      <c r="BJ2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2" ht="16" hidden="1" customHeight="1">
      <c r="A288" s="21">
        <v>2525</v>
      </c>
      <c r="B288" s="21" t="s">
        <v>26</v>
      </c>
      <c r="C288" s="21" t="s">
        <v>151</v>
      </c>
      <c r="D288" s="21" t="s">
        <v>27</v>
      </c>
      <c r="E288" s="21" t="s">
        <v>792</v>
      </c>
      <c r="F288" s="25" t="str">
        <f>IF(ISBLANK(Table2[[#This Row],[unique_id]]), "", Table2[[#This Row],[unique_id]])</f>
        <v>template_weatherstation_console_battery_percent_int</v>
      </c>
      <c r="G288" s="21" t="s">
        <v>790</v>
      </c>
      <c r="H288" s="21" t="s">
        <v>602</v>
      </c>
      <c r="I288" s="21" t="s">
        <v>295</v>
      </c>
      <c r="M288" s="21" t="s">
        <v>136</v>
      </c>
      <c r="T288" s="27"/>
      <c r="V288" s="22"/>
      <c r="W288" s="22"/>
      <c r="X288" s="22"/>
      <c r="Y288" s="22"/>
      <c r="AB288" s="21" t="s">
        <v>31</v>
      </c>
      <c r="AC288" s="21" t="s">
        <v>32</v>
      </c>
      <c r="AD288" s="21" t="s">
        <v>791</v>
      </c>
      <c r="AG288" s="22"/>
      <c r="AH288" s="22"/>
      <c r="AR288" s="24"/>
      <c r="AS288" s="21"/>
      <c r="AT288" s="14"/>
      <c r="AU288" s="22"/>
      <c r="AV2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8" s="21" t="str">
        <f>IF(ISBLANK(Table2[[#This Row],[device_model]]), "", Table2[[#This Row],[device_suggested_area]])</f>
        <v/>
      </c>
      <c r="BC288" s="22"/>
      <c r="BH288" s="21"/>
      <c r="BI288" s="21"/>
      <c r="BJ2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2" ht="16" hidden="1" customHeight="1">
      <c r="A289" s="21">
        <v>2526</v>
      </c>
      <c r="B289" s="21" t="s">
        <v>26</v>
      </c>
      <c r="C289" s="21" t="s">
        <v>39</v>
      </c>
      <c r="D289" s="21" t="s">
        <v>27</v>
      </c>
      <c r="E289" s="21" t="s">
        <v>171</v>
      </c>
      <c r="F289" s="25" t="str">
        <f>IF(ISBLANK(Table2[[#This Row],[unique_id]]), "", Table2[[#This Row],[unique_id]])</f>
        <v>weatherstation_console_battery_voltage</v>
      </c>
      <c r="G289" s="21" t="s">
        <v>539</v>
      </c>
      <c r="H289" s="21" t="s">
        <v>602</v>
      </c>
      <c r="I289" s="21" t="s">
        <v>295</v>
      </c>
      <c r="T289" s="27"/>
      <c r="V289" s="22"/>
      <c r="W289" s="22"/>
      <c r="X289" s="22"/>
      <c r="Y289" s="22"/>
      <c r="AB289" s="21" t="s">
        <v>31</v>
      </c>
      <c r="AC289" s="21" t="s">
        <v>83</v>
      </c>
      <c r="AD289" s="21" t="s">
        <v>84</v>
      </c>
      <c r="AE289" s="21" t="s">
        <v>276</v>
      </c>
      <c r="AF289" s="21">
        <v>300</v>
      </c>
      <c r="AG289" s="22" t="s">
        <v>34</v>
      </c>
      <c r="AH289" s="22"/>
      <c r="AI289" s="21" t="s">
        <v>85</v>
      </c>
      <c r="AJ289" s="21" t="str">
        <f>IF(ISBLANK(Table2[[#This Row],[index]]),  "", _xlfn.CONCAT("homeassistant/entity/sensor/", LOWER(Table2[[#This Row],[device_via_device]]), "/", Table2[[#This Row],[unique_id]], "/config"))</f>
        <v>homeassistant/entity/sensor/weewx/weatherstation_console_battery_voltage/config</v>
      </c>
      <c r="AK289" s="21" t="str">
        <f>IF(ISBLANK(Table2[[#This Row],[index]]),  "", _xlfn.CONCAT(LOWER(Table2[[#This Row],[device_via_device]]), "/", Table2[[#This Row],[unique_id]]))</f>
        <v>weewx/weatherstation_console_battery_voltage</v>
      </c>
      <c r="AR289" s="24" t="s">
        <v>299</v>
      </c>
      <c r="AS289" s="21">
        <v>1</v>
      </c>
      <c r="AT289" s="14"/>
      <c r="AV2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89" s="21" t="str">
        <f>IF(ISBLANK(Table2[[#This Row],[device_model]]), "", Table2[[#This Row],[device_suggested_area]])</f>
        <v>Rack</v>
      </c>
      <c r="AZ289" s="21" t="s">
        <v>488</v>
      </c>
      <c r="BA289" s="21" t="s">
        <v>36</v>
      </c>
      <c r="BB289" s="21" t="s">
        <v>37</v>
      </c>
      <c r="BC289" s="21" t="s">
        <v>1278</v>
      </c>
      <c r="BD289" s="21" t="s">
        <v>28</v>
      </c>
      <c r="BH289" s="21"/>
      <c r="BI289" s="21"/>
      <c r="BJ2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2" ht="16" hidden="1" customHeight="1">
      <c r="A290" s="21">
        <v>2527</v>
      </c>
      <c r="B290" s="21" t="s">
        <v>26</v>
      </c>
      <c r="C290" s="21" t="s">
        <v>128</v>
      </c>
      <c r="D290" s="21" t="s">
        <v>27</v>
      </c>
      <c r="E290" s="24" t="s">
        <v>714</v>
      </c>
      <c r="F290" s="25" t="str">
        <f>IF(ISBLANK(Table2[[#This Row],[unique_id]]), "", Table2[[#This Row],[unique_id]])</f>
        <v>bertram_2_office_pantry_battery_percent</v>
      </c>
      <c r="G290" s="21" t="s">
        <v>533</v>
      </c>
      <c r="H290" s="21" t="s">
        <v>602</v>
      </c>
      <c r="I290" s="21" t="s">
        <v>295</v>
      </c>
      <c r="M290" s="21" t="s">
        <v>136</v>
      </c>
      <c r="T290" s="27"/>
      <c r="V290" s="22"/>
      <c r="W290" s="22"/>
      <c r="X290" s="22"/>
      <c r="Y290" s="22"/>
      <c r="AG290" s="22"/>
      <c r="AH290" s="22"/>
      <c r="AS290" s="21"/>
      <c r="AT290" s="23"/>
      <c r="AV2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2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290" s="21" t="str">
        <f>IF(ISBLANK(Table2[[#This Row],[device_model]]), "", Table2[[#This Row],[device_suggested_area]])</f>
        <v>Pantry</v>
      </c>
      <c r="AZ290" s="21" t="s">
        <v>1179</v>
      </c>
      <c r="BA290" s="21" t="s">
        <v>1181</v>
      </c>
      <c r="BB290" s="21" t="s">
        <v>128</v>
      </c>
      <c r="BC290" s="21" t="s">
        <v>490</v>
      </c>
      <c r="BD290" s="21" t="s">
        <v>214</v>
      </c>
      <c r="BH290" s="21"/>
      <c r="BI290" s="21"/>
      <c r="BJ2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2" ht="16" hidden="1" customHeight="1">
      <c r="A291" s="21">
        <v>2528</v>
      </c>
      <c r="B291" s="21" t="s">
        <v>26</v>
      </c>
      <c r="C291" s="21" t="s">
        <v>128</v>
      </c>
      <c r="D291" s="21" t="s">
        <v>27</v>
      </c>
      <c r="E291" s="24" t="s">
        <v>715</v>
      </c>
      <c r="F291" s="25" t="str">
        <f>IF(ISBLANK(Table2[[#This Row],[unique_id]]), "", Table2[[#This Row],[unique_id]])</f>
        <v>bertram_2_office_lounge_battery_percent</v>
      </c>
      <c r="G291" s="21" t="s">
        <v>534</v>
      </c>
      <c r="H291" s="21" t="s">
        <v>602</v>
      </c>
      <c r="I291" s="21" t="s">
        <v>295</v>
      </c>
      <c r="M291" s="21" t="s">
        <v>136</v>
      </c>
      <c r="T291" s="27"/>
      <c r="V291" s="22"/>
      <c r="W291" s="22"/>
      <c r="X291" s="22"/>
      <c r="Y291" s="22"/>
      <c r="AG291" s="22"/>
      <c r="AH291" s="22"/>
      <c r="AS291" s="21"/>
      <c r="AT291" s="23"/>
      <c r="AV2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2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291" s="21" t="str">
        <f>IF(ISBLANK(Table2[[#This Row],[device_model]]), "", Table2[[#This Row],[device_suggested_area]])</f>
        <v>Lounge</v>
      </c>
      <c r="AZ291" s="21" t="s">
        <v>1179</v>
      </c>
      <c r="BA291" s="21" t="s">
        <v>1181</v>
      </c>
      <c r="BB291" s="21" t="s">
        <v>128</v>
      </c>
      <c r="BC291" s="21" t="s">
        <v>490</v>
      </c>
      <c r="BD291" s="21" t="s">
        <v>196</v>
      </c>
      <c r="BH291" s="21"/>
      <c r="BI291" s="21"/>
      <c r="BJ2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2" ht="16" hidden="1" customHeight="1">
      <c r="A292" s="21">
        <v>2529</v>
      </c>
      <c r="B292" s="21" t="s">
        <v>26</v>
      </c>
      <c r="C292" s="21" t="s">
        <v>128</v>
      </c>
      <c r="D292" s="21" t="s">
        <v>27</v>
      </c>
      <c r="E292" s="24" t="s">
        <v>716</v>
      </c>
      <c r="F292" s="25" t="str">
        <f>IF(ISBLANK(Table2[[#This Row],[unique_id]]), "", Table2[[#This Row],[unique_id]])</f>
        <v>bertram_2_office_dining_battery_percent</v>
      </c>
      <c r="G292" s="21" t="s">
        <v>535</v>
      </c>
      <c r="H292" s="21" t="s">
        <v>602</v>
      </c>
      <c r="I292" s="21" t="s">
        <v>295</v>
      </c>
      <c r="M292" s="21" t="s">
        <v>136</v>
      </c>
      <c r="T292" s="27"/>
      <c r="V292" s="22"/>
      <c r="W292" s="22"/>
      <c r="X292" s="22"/>
      <c r="Y292" s="22"/>
      <c r="AG292" s="22"/>
      <c r="AH292" s="22"/>
      <c r="AS292" s="21"/>
      <c r="AT292" s="23"/>
      <c r="AV2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92" s="21" t="str">
        <f>IF(ISBLANK(Table2[[#This Row],[device_model]]), "", Table2[[#This Row],[device_suggested_area]])</f>
        <v>Dining</v>
      </c>
      <c r="AZ292" s="21" t="s">
        <v>1179</v>
      </c>
      <c r="BA292" s="21" t="s">
        <v>1181</v>
      </c>
      <c r="BB292" s="21" t="s">
        <v>128</v>
      </c>
      <c r="BC292" s="21" t="s">
        <v>490</v>
      </c>
      <c r="BD292" s="21" t="s">
        <v>195</v>
      </c>
      <c r="BH292" s="21"/>
      <c r="BI292" s="21"/>
      <c r="BJ2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2" ht="16" hidden="1" customHeight="1">
      <c r="A293" s="21">
        <v>2530</v>
      </c>
      <c r="B293" s="21" t="s">
        <v>26</v>
      </c>
      <c r="C293" s="21" t="s">
        <v>128</v>
      </c>
      <c r="D293" s="21" t="s">
        <v>27</v>
      </c>
      <c r="E293" s="24" t="s">
        <v>717</v>
      </c>
      <c r="F293" s="25" t="str">
        <f>IF(ISBLANK(Table2[[#This Row],[unique_id]]), "", Table2[[#This Row],[unique_id]])</f>
        <v>bertram_2_office_basement_battery_percent</v>
      </c>
      <c r="G293" s="21" t="s">
        <v>536</v>
      </c>
      <c r="H293" s="21" t="s">
        <v>602</v>
      </c>
      <c r="I293" s="21" t="s">
        <v>295</v>
      </c>
      <c r="M293" s="21" t="s">
        <v>136</v>
      </c>
      <c r="T293" s="27"/>
      <c r="V293" s="22"/>
      <c r="W293" s="22"/>
      <c r="X293" s="22"/>
      <c r="Y293" s="22"/>
      <c r="AG293" s="22"/>
      <c r="AH293" s="22"/>
      <c r="AS293" s="21"/>
      <c r="AT293" s="23"/>
      <c r="AV2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2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293" s="21" t="str">
        <f>IF(ISBLANK(Table2[[#This Row],[device_model]]), "", Table2[[#This Row],[device_suggested_area]])</f>
        <v>Basement</v>
      </c>
      <c r="AZ293" s="21" t="s">
        <v>1179</v>
      </c>
      <c r="BA293" s="21" t="s">
        <v>1181</v>
      </c>
      <c r="BB293" s="21" t="s">
        <v>128</v>
      </c>
      <c r="BC293" s="21" t="s">
        <v>490</v>
      </c>
      <c r="BD293" s="21" t="s">
        <v>213</v>
      </c>
      <c r="BH293" s="21"/>
      <c r="BI293" s="21"/>
      <c r="BJ2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2" ht="16" hidden="1" customHeight="1">
      <c r="A294" s="21">
        <v>2531</v>
      </c>
      <c r="B294" s="21" t="s">
        <v>26</v>
      </c>
      <c r="C294" s="21" t="s">
        <v>183</v>
      </c>
      <c r="D294" s="21" t="s">
        <v>27</v>
      </c>
      <c r="E294" s="21" t="s">
        <v>879</v>
      </c>
      <c r="F294" s="25" t="str">
        <f>IF(ISBLANK(Table2[[#This Row],[unique_id]]), "", Table2[[#This Row],[unique_id]])</f>
        <v>parents_move_battery</v>
      </c>
      <c r="G294" s="21" t="s">
        <v>537</v>
      </c>
      <c r="H294" s="21" t="s">
        <v>602</v>
      </c>
      <c r="I294" s="21" t="s">
        <v>295</v>
      </c>
      <c r="M294" s="21" t="s">
        <v>136</v>
      </c>
      <c r="T294" s="27"/>
      <c r="V294" s="22"/>
      <c r="W294" s="22"/>
      <c r="X294" s="22"/>
      <c r="Y294" s="22"/>
      <c r="AG294" s="22"/>
      <c r="AH294" s="22"/>
      <c r="AS294" s="21"/>
      <c r="AT294" s="23"/>
      <c r="AU294" s="22"/>
      <c r="AV2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4" s="21" t="str">
        <f>IF(ISBLANK(Table2[[#This Row],[device_model]]), "", Table2[[#This Row],[device_suggested_area]])</f>
        <v/>
      </c>
      <c r="BC294" s="22"/>
      <c r="BH294" s="21"/>
      <c r="BI294" s="21"/>
      <c r="BJ2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2" ht="16" hidden="1" customHeight="1">
      <c r="A295" s="21">
        <v>2532</v>
      </c>
      <c r="B295" s="21" t="s">
        <v>26</v>
      </c>
      <c r="C295" s="21" t="s">
        <v>183</v>
      </c>
      <c r="D295" s="21" t="s">
        <v>27</v>
      </c>
      <c r="E295" s="21" t="s">
        <v>878</v>
      </c>
      <c r="F295" s="25" t="str">
        <f>IF(ISBLANK(Table2[[#This Row],[unique_id]]), "", Table2[[#This Row],[unique_id]])</f>
        <v>kitchen_move_battery</v>
      </c>
      <c r="G295" s="21" t="s">
        <v>538</v>
      </c>
      <c r="H295" s="21" t="s">
        <v>602</v>
      </c>
      <c r="I295" s="21" t="s">
        <v>295</v>
      </c>
      <c r="M295" s="21" t="s">
        <v>136</v>
      </c>
      <c r="T295" s="27"/>
      <c r="V295" s="22"/>
      <c r="W295" s="22"/>
      <c r="X295" s="22"/>
      <c r="Y295" s="22"/>
      <c r="AG295" s="22"/>
      <c r="AH295" s="22"/>
      <c r="AS295" s="21"/>
      <c r="AT295" s="23"/>
      <c r="AU295" s="22"/>
      <c r="AV2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5" s="21" t="str">
        <f>IF(ISBLANK(Table2[[#This Row],[device_model]]), "", Table2[[#This Row],[device_suggested_area]])</f>
        <v/>
      </c>
      <c r="BC295" s="22"/>
      <c r="BH295" s="21"/>
      <c r="BI295" s="21"/>
      <c r="BJ2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2" ht="16" hidden="1" customHeight="1">
      <c r="A296" s="21">
        <v>2533</v>
      </c>
      <c r="B296" s="21" t="s">
        <v>26</v>
      </c>
      <c r="C296" s="21" t="s">
        <v>515</v>
      </c>
      <c r="D296" s="21" t="s">
        <v>352</v>
      </c>
      <c r="E296" s="21" t="s">
        <v>351</v>
      </c>
      <c r="F296" s="25" t="str">
        <f>IF(ISBLANK(Table2[[#This Row],[unique_id]]), "", Table2[[#This Row],[unique_id]])</f>
        <v>column_break</v>
      </c>
      <c r="G296" s="21" t="s">
        <v>348</v>
      </c>
      <c r="H296" s="21" t="s">
        <v>602</v>
      </c>
      <c r="I296" s="21" t="s">
        <v>295</v>
      </c>
      <c r="M296" s="21" t="s">
        <v>349</v>
      </c>
      <c r="N296" s="21" t="s">
        <v>350</v>
      </c>
      <c r="T296" s="27"/>
      <c r="V296" s="22"/>
      <c r="W296" s="22"/>
      <c r="X296" s="22"/>
      <c r="Y296" s="22"/>
      <c r="AG296" s="22"/>
      <c r="AH296" s="22"/>
      <c r="AR296" s="24"/>
      <c r="AS296" s="21"/>
      <c r="AT296" s="15"/>
      <c r="AU296" s="22"/>
      <c r="AV2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6" s="21" t="str">
        <f>IF(ISBLANK(Table2[[#This Row],[device_model]]), "", Table2[[#This Row],[device_suggested_area]])</f>
        <v/>
      </c>
      <c r="BC296" s="22"/>
      <c r="BH296" s="21"/>
      <c r="BI296" s="21"/>
      <c r="BJ2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2" ht="16" hidden="1" customHeight="1">
      <c r="A297" s="21">
        <v>2550</v>
      </c>
      <c r="B297" s="21" t="s">
        <v>26</v>
      </c>
      <c r="C297" s="21" t="s">
        <v>922</v>
      </c>
      <c r="D297" s="21" t="s">
        <v>27</v>
      </c>
      <c r="E297" s="21" t="s">
        <v>979</v>
      </c>
      <c r="F297" s="25" t="str">
        <f>IF(ISBLANK(Table2[[#This Row],[unique_id]]), "", Table2[[#This Row],[unique_id]])</f>
        <v>all_standby</v>
      </c>
      <c r="G297" s="21" t="s">
        <v>980</v>
      </c>
      <c r="H297" s="21" t="s">
        <v>603</v>
      </c>
      <c r="I297" s="21" t="s">
        <v>295</v>
      </c>
      <c r="O297" s="22" t="s">
        <v>933</v>
      </c>
      <c r="R297" s="46"/>
      <c r="T297" s="27" t="s">
        <v>978</v>
      </c>
      <c r="V297" s="22"/>
      <c r="W297" s="22"/>
      <c r="X297" s="22"/>
      <c r="Y297" s="22"/>
      <c r="AG297" s="22"/>
      <c r="AH297" s="22"/>
      <c r="AS297" s="21"/>
      <c r="AT297" s="23"/>
      <c r="AU297" s="22"/>
      <c r="AV2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7" s="21" t="str">
        <f>IF(ISBLANK(Table2[[#This Row],[device_model]]), "", Table2[[#This Row],[device_suggested_area]])</f>
        <v/>
      </c>
      <c r="BC297" s="22"/>
      <c r="BH297" s="21"/>
      <c r="BI297" s="21"/>
      <c r="BJ2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2" ht="16" hidden="1" customHeight="1">
      <c r="A298" s="21">
        <v>2551</v>
      </c>
      <c r="B298" s="21" t="s">
        <v>26</v>
      </c>
      <c r="C298" s="21" t="s">
        <v>956</v>
      </c>
      <c r="D298" s="21" t="s">
        <v>149</v>
      </c>
      <c r="E298" s="27" t="s">
        <v>1285</v>
      </c>
      <c r="F298" s="25" t="str">
        <f>IF(ISBLANK(Table2[[#This Row],[unique_id]]), "", Table2[[#This Row],[unique_id]])</f>
        <v>template_lounge_tv_plug_proxy</v>
      </c>
      <c r="G298" s="21" t="s">
        <v>181</v>
      </c>
      <c r="H298" s="21" t="s">
        <v>603</v>
      </c>
      <c r="I298" s="21" t="s">
        <v>295</v>
      </c>
      <c r="O298" s="22" t="s">
        <v>933</v>
      </c>
      <c r="P298" s="21" t="s">
        <v>166</v>
      </c>
      <c r="Q298" s="21" t="s">
        <v>903</v>
      </c>
      <c r="R298" s="46" t="s">
        <v>888</v>
      </c>
      <c r="S298" s="21" t="str">
        <f>Table2[[#This Row],[friendly_name]]</f>
        <v>Lounge TV</v>
      </c>
      <c r="T298" s="27" t="s">
        <v>1282</v>
      </c>
      <c r="V298" s="22"/>
      <c r="W298" s="22"/>
      <c r="X298" s="22"/>
      <c r="Y298" s="22"/>
      <c r="AG298" s="22"/>
      <c r="AH298" s="22"/>
      <c r="AR298" s="24"/>
      <c r="AS298" s="21"/>
      <c r="AT298" s="15"/>
      <c r="AU298" s="21" t="s">
        <v>134</v>
      </c>
      <c r="AV2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2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298" s="21" t="str">
        <f>IF(ISBLANK(Table2[[#This Row],[device_model]]), "", Table2[[#This Row],[device_suggested_area]])</f>
        <v>Lounge</v>
      </c>
      <c r="AZ298" s="21" t="s">
        <v>1167</v>
      </c>
      <c r="BA298" s="21" t="s">
        <v>379</v>
      </c>
      <c r="BB298" s="21" t="s">
        <v>236</v>
      </c>
      <c r="BC298" s="21" t="s">
        <v>382</v>
      </c>
      <c r="BD298" s="21" t="s">
        <v>196</v>
      </c>
      <c r="BH298" s="21"/>
      <c r="BI298" s="21"/>
      <c r="BJ2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2" ht="16" hidden="1" customHeight="1">
      <c r="A299" s="21">
        <v>2552</v>
      </c>
      <c r="B299" s="21" t="s">
        <v>26</v>
      </c>
      <c r="C299" s="21" t="s">
        <v>236</v>
      </c>
      <c r="D299" s="21" t="s">
        <v>134</v>
      </c>
      <c r="E299" s="21" t="s">
        <v>1284</v>
      </c>
      <c r="F299" s="25" t="str">
        <f>IF(ISBLANK(Table2[[#This Row],[unique_id]]), "", Table2[[#This Row],[unique_id]])</f>
        <v>lounge_tv_plug</v>
      </c>
      <c r="G299" s="21" t="s">
        <v>181</v>
      </c>
      <c r="H299" s="21" t="s">
        <v>603</v>
      </c>
      <c r="I299" s="21" t="s">
        <v>295</v>
      </c>
      <c r="M299" s="21" t="s">
        <v>261</v>
      </c>
      <c r="O299" s="22" t="s">
        <v>933</v>
      </c>
      <c r="P299" s="21" t="s">
        <v>166</v>
      </c>
      <c r="Q299" s="21" t="s">
        <v>903</v>
      </c>
      <c r="R299" s="46" t="s">
        <v>888</v>
      </c>
      <c r="S299" s="21" t="str">
        <f>Table2[[#This Row],[friendly_name]]</f>
        <v>Lounge TV</v>
      </c>
      <c r="T299" s="27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V299" s="22"/>
      <c r="W299" s="22"/>
      <c r="X299" s="22"/>
      <c r="Y299" s="22"/>
      <c r="AE299" s="21" t="s">
        <v>254</v>
      </c>
      <c r="AG299" s="22"/>
      <c r="AH299" s="22"/>
      <c r="AS299" s="21"/>
      <c r="AT299" s="23"/>
      <c r="AV2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2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299" s="21" t="str">
        <f>IF(ISBLANK(Table2[[#This Row],[device_model]]), "", Table2[[#This Row],[device_suggested_area]])</f>
        <v>Lounge</v>
      </c>
      <c r="AZ299" s="21" t="s">
        <v>1167</v>
      </c>
      <c r="BA299" s="21" t="s">
        <v>379</v>
      </c>
      <c r="BB299" s="21" t="s">
        <v>236</v>
      </c>
      <c r="BC299" s="21" t="s">
        <v>382</v>
      </c>
      <c r="BD299" s="21" t="s">
        <v>196</v>
      </c>
      <c r="BF299" s="21" t="s">
        <v>1160</v>
      </c>
      <c r="BG299" s="21" t="s">
        <v>460</v>
      </c>
      <c r="BH299" s="21" t="s">
        <v>369</v>
      </c>
      <c r="BI299" s="21" t="s">
        <v>452</v>
      </c>
      <c r="BJ2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"10.0.6.80"]]</v>
      </c>
    </row>
    <row r="300" spans="1:62" ht="16" hidden="1" customHeight="1">
      <c r="A300" s="21">
        <v>2553</v>
      </c>
      <c r="B300" s="21" t="s">
        <v>26</v>
      </c>
      <c r="C300" s="21" t="s">
        <v>956</v>
      </c>
      <c r="D300" s="21" t="s">
        <v>149</v>
      </c>
      <c r="E300" s="27" t="s">
        <v>1137</v>
      </c>
      <c r="F300" s="25" t="str">
        <f>IF(ISBLANK(Table2[[#This Row],[unique_id]]), "", Table2[[#This Row],[unique_id]])</f>
        <v>template_lounge_sub_plug_proxy</v>
      </c>
      <c r="G300" s="21" t="s">
        <v>937</v>
      </c>
      <c r="H300" s="21" t="s">
        <v>603</v>
      </c>
      <c r="I300" s="21" t="s">
        <v>295</v>
      </c>
      <c r="O300" s="22" t="s">
        <v>933</v>
      </c>
      <c r="P300" s="21" t="s">
        <v>166</v>
      </c>
      <c r="Q300" s="21" t="s">
        <v>903</v>
      </c>
      <c r="R300" s="46" t="s">
        <v>888</v>
      </c>
      <c r="S300" s="21" t="str">
        <f>Table2[[#This Row],[friendly_name]]</f>
        <v>Lounge Sub</v>
      </c>
      <c r="T300" s="27" t="s">
        <v>1282</v>
      </c>
      <c r="V300" s="22"/>
      <c r="W300" s="22"/>
      <c r="X300" s="22"/>
      <c r="Y300" s="22"/>
      <c r="AG300" s="22"/>
      <c r="AH300" s="22"/>
      <c r="AR300" s="24"/>
      <c r="AS300" s="21"/>
      <c r="AT300" s="15"/>
      <c r="AU300" s="21" t="s">
        <v>134</v>
      </c>
      <c r="AV3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Y300" s="21" t="str">
        <f>IF(ISBLANK(Table2[[#This Row],[device_model]]), "", Table2[[#This Row],[device_suggested_area]])</f>
        <v>Lounge</v>
      </c>
      <c r="AZ300" s="21" t="s">
        <v>1210</v>
      </c>
      <c r="BA300" s="24" t="s">
        <v>380</v>
      </c>
      <c r="BB300" s="21" t="s">
        <v>236</v>
      </c>
      <c r="BC300" s="21" t="s">
        <v>381</v>
      </c>
      <c r="BD300" s="21" t="s">
        <v>196</v>
      </c>
      <c r="BH300" s="21"/>
      <c r="BI300" s="21"/>
      <c r="BJ3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2" ht="16" hidden="1" customHeight="1">
      <c r="A301" s="21">
        <v>2554</v>
      </c>
      <c r="B301" s="21" t="s">
        <v>26</v>
      </c>
      <c r="C301" s="21" t="s">
        <v>236</v>
      </c>
      <c r="D301" s="21" t="s">
        <v>134</v>
      </c>
      <c r="E301" s="21" t="s">
        <v>988</v>
      </c>
      <c r="F301" s="25" t="str">
        <f>IF(ISBLANK(Table2[[#This Row],[unique_id]]), "", Table2[[#This Row],[unique_id]])</f>
        <v>lounge_sub_plug</v>
      </c>
      <c r="G301" s="21" t="s">
        <v>937</v>
      </c>
      <c r="H301" s="21" t="s">
        <v>603</v>
      </c>
      <c r="I301" s="21" t="s">
        <v>295</v>
      </c>
      <c r="M301" s="21" t="s">
        <v>261</v>
      </c>
      <c r="O301" s="22" t="s">
        <v>933</v>
      </c>
      <c r="P301" s="21" t="s">
        <v>166</v>
      </c>
      <c r="Q301" s="21" t="s">
        <v>903</v>
      </c>
      <c r="R301" s="46" t="s">
        <v>888</v>
      </c>
      <c r="S301" s="21" t="str">
        <f>Table2[[#This Row],[friendly_name]]</f>
        <v>Lounge Sub</v>
      </c>
      <c r="T301" s="27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V301" s="22"/>
      <c r="W301" s="22"/>
      <c r="X301" s="22"/>
      <c r="Y301" s="22"/>
      <c r="AE301" s="21" t="s">
        <v>938</v>
      </c>
      <c r="AG301" s="22"/>
      <c r="AH301" s="22"/>
      <c r="AS301" s="21"/>
      <c r="AT301" s="23"/>
      <c r="AV3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Y301" s="21" t="str">
        <f>IF(ISBLANK(Table2[[#This Row],[device_model]]), "", Table2[[#This Row],[device_suggested_area]])</f>
        <v>Lounge</v>
      </c>
      <c r="AZ301" s="21" t="s">
        <v>1210</v>
      </c>
      <c r="BA301" s="24" t="s">
        <v>380</v>
      </c>
      <c r="BB301" s="21" t="s">
        <v>236</v>
      </c>
      <c r="BC301" s="21" t="s">
        <v>381</v>
      </c>
      <c r="BD301" s="21" t="s">
        <v>196</v>
      </c>
      <c r="BF301" s="21" t="s">
        <v>1160</v>
      </c>
      <c r="BG301" s="21" t="s">
        <v>460</v>
      </c>
      <c r="BH301" s="21" t="s">
        <v>359</v>
      </c>
      <c r="BI301" s="21" t="s">
        <v>442</v>
      </c>
      <c r="BJ3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"10.0.6.70"]]</v>
      </c>
    </row>
    <row r="302" spans="1:62" ht="16" hidden="1" customHeight="1">
      <c r="A302" s="21">
        <v>2555</v>
      </c>
      <c r="B302" s="21" t="s">
        <v>26</v>
      </c>
      <c r="C302" s="21" t="s">
        <v>956</v>
      </c>
      <c r="D302" s="21" t="s">
        <v>149</v>
      </c>
      <c r="E302" s="27" t="s">
        <v>1138</v>
      </c>
      <c r="F302" s="25" t="str">
        <f>IF(ISBLANK(Table2[[#This Row],[unique_id]]), "", Table2[[#This Row],[unique_id]])</f>
        <v>template_study_outlet_plug_proxy</v>
      </c>
      <c r="G302" s="21" t="s">
        <v>229</v>
      </c>
      <c r="H302" s="21" t="s">
        <v>603</v>
      </c>
      <c r="I302" s="21" t="s">
        <v>295</v>
      </c>
      <c r="O302" s="22" t="s">
        <v>933</v>
      </c>
      <c r="P302" s="21" t="s">
        <v>166</v>
      </c>
      <c r="Q302" s="21" t="s">
        <v>903</v>
      </c>
      <c r="R302" s="21" t="s">
        <v>603</v>
      </c>
      <c r="S302" s="21" t="str">
        <f>Table2[[#This Row],[friendly_name]]</f>
        <v>Study Outlet</v>
      </c>
      <c r="T302" s="27" t="s">
        <v>1281</v>
      </c>
      <c r="V302" s="22"/>
      <c r="W302" s="22"/>
      <c r="X302" s="22"/>
      <c r="Y302" s="22"/>
      <c r="AG302" s="22"/>
      <c r="AH302" s="22"/>
      <c r="AS302" s="21"/>
      <c r="AT302" s="23"/>
      <c r="AU302" s="21" t="s">
        <v>134</v>
      </c>
      <c r="AV3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Y302" s="21" t="str">
        <f>IF(ISBLANK(Table2[[#This Row],[device_model]]), "", Table2[[#This Row],[device_suggested_area]])</f>
        <v>Study</v>
      </c>
      <c r="AZ302" s="21" t="s">
        <v>1207</v>
      </c>
      <c r="BA302" s="24" t="s">
        <v>380</v>
      </c>
      <c r="BB302" s="21" t="s">
        <v>236</v>
      </c>
      <c r="BC302" s="21" t="s">
        <v>381</v>
      </c>
      <c r="BD302" s="21" t="s">
        <v>376</v>
      </c>
      <c r="BH302" s="21"/>
      <c r="BI302" s="21"/>
      <c r="BJ3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2" ht="16" hidden="1" customHeight="1">
      <c r="A303" s="21">
        <v>2556</v>
      </c>
      <c r="B303" s="21" t="s">
        <v>26</v>
      </c>
      <c r="C303" s="21" t="s">
        <v>236</v>
      </c>
      <c r="D303" s="21" t="s">
        <v>134</v>
      </c>
      <c r="E303" s="21" t="s">
        <v>989</v>
      </c>
      <c r="F303" s="25" t="str">
        <f>IF(ISBLANK(Table2[[#This Row],[unique_id]]), "", Table2[[#This Row],[unique_id]])</f>
        <v>study_outlet_plug</v>
      </c>
      <c r="G303" s="21" t="s">
        <v>229</v>
      </c>
      <c r="H303" s="21" t="s">
        <v>603</v>
      </c>
      <c r="I303" s="21" t="s">
        <v>295</v>
      </c>
      <c r="M303" s="21" t="s">
        <v>261</v>
      </c>
      <c r="O303" s="22" t="s">
        <v>933</v>
      </c>
      <c r="P303" s="21" t="s">
        <v>166</v>
      </c>
      <c r="Q303" s="21" t="s">
        <v>903</v>
      </c>
      <c r="R303" s="21" t="s">
        <v>603</v>
      </c>
      <c r="S303" s="21" t="str">
        <f>Table2[[#This Row],[friendly_name]]</f>
        <v>Study Outlet</v>
      </c>
      <c r="T303" s="27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V303" s="22"/>
      <c r="W303" s="22"/>
      <c r="X303" s="22"/>
      <c r="Y303" s="22"/>
      <c r="AE303" s="21" t="s">
        <v>255</v>
      </c>
      <c r="AG303" s="22"/>
      <c r="AH303" s="22"/>
      <c r="AS303" s="21"/>
      <c r="AT303" s="23"/>
      <c r="AV3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Y303" s="21" t="str">
        <f>IF(ISBLANK(Table2[[#This Row],[device_model]]), "", Table2[[#This Row],[device_suggested_area]])</f>
        <v>Study</v>
      </c>
      <c r="AZ303" s="21" t="s">
        <v>1207</v>
      </c>
      <c r="BA303" s="24" t="s">
        <v>380</v>
      </c>
      <c r="BB303" s="21" t="s">
        <v>236</v>
      </c>
      <c r="BC303" s="21" t="s">
        <v>381</v>
      </c>
      <c r="BD303" s="21" t="s">
        <v>376</v>
      </c>
      <c r="BF303" s="21" t="s">
        <v>1160</v>
      </c>
      <c r="BG303" s="21" t="s">
        <v>460</v>
      </c>
      <c r="BH303" s="21" t="s">
        <v>371</v>
      </c>
      <c r="BI303" s="21" t="s">
        <v>454</v>
      </c>
      <c r="BJ3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"10.0.6.82"]]</v>
      </c>
    </row>
    <row r="304" spans="1:62" ht="16" hidden="1" customHeight="1">
      <c r="A304" s="21">
        <v>2557</v>
      </c>
      <c r="B304" s="21" t="s">
        <v>26</v>
      </c>
      <c r="C304" s="21" t="s">
        <v>956</v>
      </c>
      <c r="D304" s="21" t="s">
        <v>149</v>
      </c>
      <c r="E304" s="27" t="s">
        <v>1139</v>
      </c>
      <c r="F304" s="25" t="str">
        <f>IF(ISBLANK(Table2[[#This Row],[unique_id]]), "", Table2[[#This Row],[unique_id]])</f>
        <v>template_office_outlet_plug_proxy</v>
      </c>
      <c r="G304" s="21" t="s">
        <v>228</v>
      </c>
      <c r="H304" s="21" t="s">
        <v>603</v>
      </c>
      <c r="I304" s="21" t="s">
        <v>295</v>
      </c>
      <c r="O304" s="22" t="s">
        <v>933</v>
      </c>
      <c r="P304" s="21" t="s">
        <v>166</v>
      </c>
      <c r="Q304" s="21" t="s">
        <v>903</v>
      </c>
      <c r="R304" s="21" t="s">
        <v>603</v>
      </c>
      <c r="S304" s="21" t="str">
        <f>Table2[[#This Row],[friendly_name]]</f>
        <v>Office Outlet</v>
      </c>
      <c r="T304" s="27" t="s">
        <v>1281</v>
      </c>
      <c r="V304" s="22"/>
      <c r="W304" s="22"/>
      <c r="X304" s="22"/>
      <c r="Y304" s="22"/>
      <c r="AG304" s="22"/>
      <c r="AH304" s="22"/>
      <c r="AS304" s="21"/>
      <c r="AT304" s="23"/>
      <c r="AU304" s="21" t="s">
        <v>134</v>
      </c>
      <c r="AV3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Y304" s="21" t="str">
        <f>IF(ISBLANK(Table2[[#This Row],[device_model]]), "", Table2[[#This Row],[device_suggested_area]])</f>
        <v>Office</v>
      </c>
      <c r="AZ304" s="21" t="s">
        <v>1207</v>
      </c>
      <c r="BA304" s="24" t="s">
        <v>380</v>
      </c>
      <c r="BB304" s="21" t="s">
        <v>236</v>
      </c>
      <c r="BC304" s="21" t="s">
        <v>381</v>
      </c>
      <c r="BD304" s="21" t="s">
        <v>215</v>
      </c>
      <c r="BH304" s="21"/>
      <c r="BI304" s="21"/>
      <c r="BJ3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2" ht="16" hidden="1" customHeight="1">
      <c r="A305" s="21">
        <v>2558</v>
      </c>
      <c r="B305" s="21" t="s">
        <v>26</v>
      </c>
      <c r="C305" s="21" t="s">
        <v>236</v>
      </c>
      <c r="D305" s="21" t="s">
        <v>134</v>
      </c>
      <c r="E305" s="21" t="s">
        <v>990</v>
      </c>
      <c r="F305" s="25" t="str">
        <f>IF(ISBLANK(Table2[[#This Row],[unique_id]]), "", Table2[[#This Row],[unique_id]])</f>
        <v>office_outlet_plug</v>
      </c>
      <c r="G305" s="21" t="s">
        <v>228</v>
      </c>
      <c r="H305" s="21" t="s">
        <v>603</v>
      </c>
      <c r="I305" s="21" t="s">
        <v>295</v>
      </c>
      <c r="M305" s="21" t="s">
        <v>261</v>
      </c>
      <c r="O305" s="22" t="s">
        <v>933</v>
      </c>
      <c r="P305" s="21" t="s">
        <v>166</v>
      </c>
      <c r="Q305" s="21" t="s">
        <v>903</v>
      </c>
      <c r="R305" s="21" t="s">
        <v>603</v>
      </c>
      <c r="S305" s="21" t="str">
        <f>Table2[[#This Row],[friendly_name]]</f>
        <v>Office Outlet</v>
      </c>
      <c r="T305" s="27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V305" s="22"/>
      <c r="W305" s="22"/>
      <c r="X305" s="22"/>
      <c r="Y305" s="22"/>
      <c r="AE305" s="21" t="s">
        <v>255</v>
      </c>
      <c r="AG305" s="22"/>
      <c r="AH305" s="22"/>
      <c r="AS305" s="21"/>
      <c r="AT305" s="23"/>
      <c r="AV3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Y305" s="21" t="str">
        <f>IF(ISBLANK(Table2[[#This Row],[device_model]]), "", Table2[[#This Row],[device_suggested_area]])</f>
        <v>Office</v>
      </c>
      <c r="AZ305" s="21" t="s">
        <v>1207</v>
      </c>
      <c r="BA305" s="24" t="s">
        <v>380</v>
      </c>
      <c r="BB305" s="21" t="s">
        <v>236</v>
      </c>
      <c r="BC305" s="21" t="s">
        <v>381</v>
      </c>
      <c r="BD305" s="21" t="s">
        <v>215</v>
      </c>
      <c r="BF305" s="21" t="s">
        <v>1161</v>
      </c>
      <c r="BG305" s="21" t="s">
        <v>460</v>
      </c>
      <c r="BH305" s="21" t="s">
        <v>372</v>
      </c>
      <c r="BI305" s="21" t="s">
        <v>455</v>
      </c>
      <c r="BJ3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"10.0.6.83"]]</v>
      </c>
    </row>
    <row r="306" spans="1:62" ht="16" hidden="1" customHeight="1">
      <c r="A306" s="21">
        <v>2559</v>
      </c>
      <c r="B306" s="21" t="s">
        <v>26</v>
      </c>
      <c r="C306" s="21" t="s">
        <v>956</v>
      </c>
      <c r="D306" s="21" t="s">
        <v>149</v>
      </c>
      <c r="E306" s="27" t="s">
        <v>1140</v>
      </c>
      <c r="F306" s="25" t="str">
        <f>IF(ISBLANK(Table2[[#This Row],[unique_id]]), "", Table2[[#This Row],[unique_id]])</f>
        <v>template_kitchen_dish_washer_plug_proxy</v>
      </c>
      <c r="G306" s="21" t="s">
        <v>231</v>
      </c>
      <c r="H306" s="21" t="s">
        <v>603</v>
      </c>
      <c r="I306" s="21" t="s">
        <v>295</v>
      </c>
      <c r="O306" s="22" t="s">
        <v>933</v>
      </c>
      <c r="P306" s="21" t="s">
        <v>166</v>
      </c>
      <c r="Q306" s="21" t="s">
        <v>904</v>
      </c>
      <c r="R306" s="21" t="s">
        <v>914</v>
      </c>
      <c r="S306" s="21" t="str">
        <f>Table2[[#This Row],[friendly_name]]</f>
        <v>Dish Washer</v>
      </c>
      <c r="T306" s="27" t="s">
        <v>1281</v>
      </c>
      <c r="V306" s="22"/>
      <c r="W306" s="22"/>
      <c r="X306" s="22"/>
      <c r="Y306" s="22"/>
      <c r="AG306" s="22"/>
      <c r="AH306" s="22"/>
      <c r="AS306" s="21"/>
      <c r="AT306" s="23"/>
      <c r="AU306" s="21" t="s">
        <v>134</v>
      </c>
      <c r="AV3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Y306" s="21" t="str">
        <f>IF(ISBLANK(Table2[[#This Row],[device_model]]), "", Table2[[#This Row],[device_suggested_area]])</f>
        <v>Kitchen</v>
      </c>
      <c r="AZ306" s="21" t="s">
        <v>231</v>
      </c>
      <c r="BA306" s="24" t="s">
        <v>380</v>
      </c>
      <c r="BB306" s="21" t="s">
        <v>236</v>
      </c>
      <c r="BC306" s="21" t="s">
        <v>381</v>
      </c>
      <c r="BD306" s="21" t="s">
        <v>208</v>
      </c>
      <c r="BH306" s="21"/>
      <c r="BI306" s="21"/>
      <c r="BJ3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2" ht="16" hidden="1" customHeight="1">
      <c r="A307" s="21">
        <v>2560</v>
      </c>
      <c r="B307" s="21" t="s">
        <v>26</v>
      </c>
      <c r="C307" s="21" t="s">
        <v>236</v>
      </c>
      <c r="D307" s="21" t="s">
        <v>134</v>
      </c>
      <c r="E307" s="21" t="s">
        <v>991</v>
      </c>
      <c r="F307" s="25" t="str">
        <f>IF(ISBLANK(Table2[[#This Row],[unique_id]]), "", Table2[[#This Row],[unique_id]])</f>
        <v>kitchen_dish_washer_plug</v>
      </c>
      <c r="G307" s="21" t="s">
        <v>231</v>
      </c>
      <c r="H307" s="21" t="s">
        <v>603</v>
      </c>
      <c r="I307" s="21" t="s">
        <v>295</v>
      </c>
      <c r="M307" s="21" t="s">
        <v>261</v>
      </c>
      <c r="O307" s="22" t="s">
        <v>933</v>
      </c>
      <c r="P307" s="21" t="s">
        <v>166</v>
      </c>
      <c r="Q307" s="21" t="s">
        <v>904</v>
      </c>
      <c r="R307" s="21" t="s">
        <v>914</v>
      </c>
      <c r="S307" s="21" t="str">
        <f>Table2[[#This Row],[friendly_name]]</f>
        <v>Dish Washer</v>
      </c>
      <c r="T307" s="27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V307" s="22"/>
      <c r="W307" s="22"/>
      <c r="X307" s="22"/>
      <c r="Y307" s="22"/>
      <c r="AE307" s="21" t="s">
        <v>248</v>
      </c>
      <c r="AG307" s="22"/>
      <c r="AH307" s="22"/>
      <c r="AS307" s="21"/>
      <c r="AT307" s="23"/>
      <c r="AV3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Y307" s="21" t="str">
        <f>IF(ISBLANK(Table2[[#This Row],[device_model]]), "", Table2[[#This Row],[device_suggested_area]])</f>
        <v>Kitchen</v>
      </c>
      <c r="AZ307" s="21" t="s">
        <v>231</v>
      </c>
      <c r="BA307" s="24" t="s">
        <v>380</v>
      </c>
      <c r="BB307" s="21" t="s">
        <v>236</v>
      </c>
      <c r="BC307" s="21" t="s">
        <v>381</v>
      </c>
      <c r="BD307" s="21" t="s">
        <v>208</v>
      </c>
      <c r="BF307" s="21" t="s">
        <v>1160</v>
      </c>
      <c r="BG307" s="21" t="s">
        <v>460</v>
      </c>
      <c r="BH307" s="21" t="s">
        <v>362</v>
      </c>
      <c r="BI307" s="21" t="s">
        <v>445</v>
      </c>
      <c r="BJ3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"10.0.6.73"]]</v>
      </c>
    </row>
    <row r="308" spans="1:62" ht="16" hidden="1" customHeight="1">
      <c r="A308" s="21">
        <v>2561</v>
      </c>
      <c r="B308" s="21" t="s">
        <v>26</v>
      </c>
      <c r="C308" s="21" t="s">
        <v>956</v>
      </c>
      <c r="D308" s="21" t="s">
        <v>149</v>
      </c>
      <c r="E308" s="27" t="s">
        <v>1141</v>
      </c>
      <c r="F308" s="25" t="str">
        <f>IF(ISBLANK(Table2[[#This Row],[unique_id]]), "", Table2[[#This Row],[unique_id]])</f>
        <v>template_laundry_clothes_dryer_plug_proxy</v>
      </c>
      <c r="G308" s="21" t="s">
        <v>232</v>
      </c>
      <c r="H308" s="21" t="s">
        <v>603</v>
      </c>
      <c r="I308" s="21" t="s">
        <v>295</v>
      </c>
      <c r="O308" s="22" t="s">
        <v>933</v>
      </c>
      <c r="P308" s="21" t="s">
        <v>166</v>
      </c>
      <c r="Q308" s="21" t="s">
        <v>904</v>
      </c>
      <c r="R308" s="21" t="s">
        <v>914</v>
      </c>
      <c r="S308" s="21" t="str">
        <f>Table2[[#This Row],[friendly_name]]</f>
        <v>Clothes Dryer</v>
      </c>
      <c r="T308" s="27" t="s">
        <v>1281</v>
      </c>
      <c r="V308" s="22"/>
      <c r="W308" s="22"/>
      <c r="X308" s="22"/>
      <c r="Y308" s="22"/>
      <c r="AG308" s="22"/>
      <c r="AH308" s="22"/>
      <c r="AS308" s="21"/>
      <c r="AT308" s="23"/>
      <c r="AU308" s="21" t="s">
        <v>134</v>
      </c>
      <c r="AV3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Y308" s="21" t="str">
        <f>IF(ISBLANK(Table2[[#This Row],[device_model]]), "", Table2[[#This Row],[device_suggested_area]])</f>
        <v>Laundry</v>
      </c>
      <c r="AZ308" s="21" t="s">
        <v>232</v>
      </c>
      <c r="BA308" s="24" t="s">
        <v>380</v>
      </c>
      <c r="BB308" s="21" t="s">
        <v>236</v>
      </c>
      <c r="BC308" s="21" t="s">
        <v>381</v>
      </c>
      <c r="BD308" s="21" t="s">
        <v>216</v>
      </c>
      <c r="BH308" s="21"/>
      <c r="BI308" s="21"/>
      <c r="BJ3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2" ht="16" hidden="1" customHeight="1">
      <c r="A309" s="21">
        <v>2562</v>
      </c>
      <c r="B309" s="21" t="s">
        <v>26</v>
      </c>
      <c r="C309" s="21" t="s">
        <v>236</v>
      </c>
      <c r="D309" s="21" t="s">
        <v>134</v>
      </c>
      <c r="E309" s="21" t="s">
        <v>992</v>
      </c>
      <c r="F309" s="25" t="str">
        <f>IF(ISBLANK(Table2[[#This Row],[unique_id]]), "", Table2[[#This Row],[unique_id]])</f>
        <v>laundry_clothes_dryer_plug</v>
      </c>
      <c r="G309" s="21" t="s">
        <v>232</v>
      </c>
      <c r="H309" s="21" t="s">
        <v>603</v>
      </c>
      <c r="I309" s="21" t="s">
        <v>295</v>
      </c>
      <c r="M309" s="21" t="s">
        <v>261</v>
      </c>
      <c r="O309" s="22" t="s">
        <v>933</v>
      </c>
      <c r="P309" s="21" t="s">
        <v>166</v>
      </c>
      <c r="Q309" s="21" t="s">
        <v>904</v>
      </c>
      <c r="R309" s="21" t="s">
        <v>914</v>
      </c>
      <c r="S309" s="21" t="str">
        <f>Table2[[#This Row],[friendly_name]]</f>
        <v>Clothes Dryer</v>
      </c>
      <c r="T309" s="27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V309" s="22"/>
      <c r="W309" s="22"/>
      <c r="X309" s="22"/>
      <c r="Y309" s="22"/>
      <c r="AE309" s="21" t="s">
        <v>249</v>
      </c>
      <c r="AG309" s="22"/>
      <c r="AH309" s="22"/>
      <c r="AS309" s="21"/>
      <c r="AT309" s="23"/>
      <c r="AV3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Y309" s="21" t="str">
        <f>IF(ISBLANK(Table2[[#This Row],[device_model]]), "", Table2[[#This Row],[device_suggested_area]])</f>
        <v>Laundry</v>
      </c>
      <c r="AZ309" s="21" t="s">
        <v>232</v>
      </c>
      <c r="BA309" s="24" t="s">
        <v>380</v>
      </c>
      <c r="BB309" s="21" t="s">
        <v>236</v>
      </c>
      <c r="BC309" s="21" t="s">
        <v>381</v>
      </c>
      <c r="BD309" s="21" t="s">
        <v>216</v>
      </c>
      <c r="BF309" s="21" t="s">
        <v>1160</v>
      </c>
      <c r="BG309" s="21" t="s">
        <v>460</v>
      </c>
      <c r="BH309" s="21" t="s">
        <v>363</v>
      </c>
      <c r="BI309" s="21" t="s">
        <v>446</v>
      </c>
      <c r="BJ3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"10.0.6.74"]]</v>
      </c>
    </row>
    <row r="310" spans="1:62" ht="16" hidden="1" customHeight="1">
      <c r="A310" s="21">
        <v>2563</v>
      </c>
      <c r="B310" s="21" t="s">
        <v>26</v>
      </c>
      <c r="C310" s="21" t="s">
        <v>956</v>
      </c>
      <c r="D310" s="21" t="s">
        <v>149</v>
      </c>
      <c r="E310" s="27" t="s">
        <v>1142</v>
      </c>
      <c r="F310" s="25" t="str">
        <f>IF(ISBLANK(Table2[[#This Row],[unique_id]]), "", Table2[[#This Row],[unique_id]])</f>
        <v>template_laundry_washing_machine_plug_proxy</v>
      </c>
      <c r="G310" s="21" t="s">
        <v>230</v>
      </c>
      <c r="H310" s="21" t="s">
        <v>603</v>
      </c>
      <c r="I310" s="21" t="s">
        <v>295</v>
      </c>
      <c r="O310" s="22" t="s">
        <v>933</v>
      </c>
      <c r="P310" s="21" t="s">
        <v>166</v>
      </c>
      <c r="Q310" s="21" t="s">
        <v>904</v>
      </c>
      <c r="R310" s="21" t="s">
        <v>914</v>
      </c>
      <c r="S310" s="21" t="str">
        <f>Table2[[#This Row],[friendly_name]]</f>
        <v>Washing Machine</v>
      </c>
      <c r="T310" s="27" t="s">
        <v>1281</v>
      </c>
      <c r="V310" s="22"/>
      <c r="W310" s="22"/>
      <c r="X310" s="22"/>
      <c r="Y310" s="22"/>
      <c r="AG310" s="22"/>
      <c r="AH310" s="22"/>
      <c r="AS310" s="21"/>
      <c r="AT310" s="23"/>
      <c r="AU310" s="21" t="s">
        <v>134</v>
      </c>
      <c r="AV3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Y310" s="21" t="str">
        <f>IF(ISBLANK(Table2[[#This Row],[device_model]]), "", Table2[[#This Row],[device_suggested_area]])</f>
        <v>Laundry</v>
      </c>
      <c r="AZ310" s="21" t="s">
        <v>230</v>
      </c>
      <c r="BA310" s="24" t="s">
        <v>380</v>
      </c>
      <c r="BB310" s="21" t="s">
        <v>236</v>
      </c>
      <c r="BC310" s="21" t="s">
        <v>381</v>
      </c>
      <c r="BD310" s="21" t="s">
        <v>216</v>
      </c>
      <c r="BH310" s="21"/>
      <c r="BI310" s="21"/>
      <c r="BJ3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2" ht="16" hidden="1" customHeight="1">
      <c r="A311" s="21">
        <v>2564</v>
      </c>
      <c r="B311" s="21" t="s">
        <v>26</v>
      </c>
      <c r="C311" s="21" t="s">
        <v>236</v>
      </c>
      <c r="D311" s="21" t="s">
        <v>134</v>
      </c>
      <c r="E311" s="21" t="s">
        <v>993</v>
      </c>
      <c r="F311" s="25" t="str">
        <f>IF(ISBLANK(Table2[[#This Row],[unique_id]]), "", Table2[[#This Row],[unique_id]])</f>
        <v>laundry_washing_machine_plug</v>
      </c>
      <c r="G311" s="21" t="s">
        <v>230</v>
      </c>
      <c r="H311" s="21" t="s">
        <v>603</v>
      </c>
      <c r="I311" s="21" t="s">
        <v>295</v>
      </c>
      <c r="M311" s="21" t="s">
        <v>261</v>
      </c>
      <c r="O311" s="22" t="s">
        <v>933</v>
      </c>
      <c r="P311" s="21" t="s">
        <v>166</v>
      </c>
      <c r="Q311" s="21" t="s">
        <v>904</v>
      </c>
      <c r="R311" s="21" t="s">
        <v>914</v>
      </c>
      <c r="S311" s="21" t="str">
        <f>Table2[[#This Row],[friendly_name]]</f>
        <v>Washing Machine</v>
      </c>
      <c r="T311" s="27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V311" s="22"/>
      <c r="W311" s="22"/>
      <c r="X311" s="22"/>
      <c r="Y311" s="22"/>
      <c r="AE311" s="21" t="s">
        <v>250</v>
      </c>
      <c r="AG311" s="22"/>
      <c r="AH311" s="22"/>
      <c r="AS311" s="21"/>
      <c r="AT311" s="23"/>
      <c r="AV3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Y311" s="21" t="str">
        <f>IF(ISBLANK(Table2[[#This Row],[device_model]]), "", Table2[[#This Row],[device_suggested_area]])</f>
        <v>Laundry</v>
      </c>
      <c r="AZ311" s="21" t="s">
        <v>230</v>
      </c>
      <c r="BA311" s="24" t="s">
        <v>380</v>
      </c>
      <c r="BB311" s="21" t="s">
        <v>236</v>
      </c>
      <c r="BC311" s="21" t="s">
        <v>381</v>
      </c>
      <c r="BD311" s="21" t="s">
        <v>216</v>
      </c>
      <c r="BF311" s="21" t="s">
        <v>1160</v>
      </c>
      <c r="BG311" s="21" t="s">
        <v>460</v>
      </c>
      <c r="BH311" s="21" t="s">
        <v>364</v>
      </c>
      <c r="BI311" s="21" t="s">
        <v>447</v>
      </c>
      <c r="BJ3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"10.0.6.75"]]</v>
      </c>
    </row>
    <row r="312" spans="1:62" ht="16" hidden="1" customHeight="1">
      <c r="A312" s="21">
        <v>2565</v>
      </c>
      <c r="B312" s="21" t="s">
        <v>26</v>
      </c>
      <c r="C312" s="21" t="s">
        <v>956</v>
      </c>
      <c r="D312" s="21" t="s">
        <v>149</v>
      </c>
      <c r="E312" s="27" t="s">
        <v>1143</v>
      </c>
      <c r="F312" s="25" t="str">
        <f>IF(ISBLANK(Table2[[#This Row],[unique_id]]), "", Table2[[#This Row],[unique_id]])</f>
        <v>template_kitchen_coffee_machine_plug_proxy</v>
      </c>
      <c r="G312" s="21" t="s">
        <v>135</v>
      </c>
      <c r="H312" s="21" t="s">
        <v>603</v>
      </c>
      <c r="I312" s="21" t="s">
        <v>295</v>
      </c>
      <c r="O312" s="22" t="s">
        <v>933</v>
      </c>
      <c r="P312" s="21" t="s">
        <v>166</v>
      </c>
      <c r="Q312" s="21" t="s">
        <v>904</v>
      </c>
      <c r="R312" s="21" t="s">
        <v>914</v>
      </c>
      <c r="S312" s="21" t="str">
        <f>Table2[[#This Row],[friendly_name]]</f>
        <v>Coffee Machine</v>
      </c>
      <c r="T312" s="27" t="s">
        <v>1281</v>
      </c>
      <c r="V312" s="22"/>
      <c r="W312" s="22"/>
      <c r="X312" s="22"/>
      <c r="Y312" s="22"/>
      <c r="AG312" s="22"/>
      <c r="AH312" s="22"/>
      <c r="AS312" s="21"/>
      <c r="AT312" s="23"/>
      <c r="AU312" s="21" t="s">
        <v>134</v>
      </c>
      <c r="AV3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Y312" s="21" t="str">
        <f>IF(ISBLANK(Table2[[#This Row],[device_model]]), "", Table2[[#This Row],[device_suggested_area]])</f>
        <v>Kitchen</v>
      </c>
      <c r="AZ312" s="21" t="s">
        <v>135</v>
      </c>
      <c r="BA312" s="24" t="s">
        <v>380</v>
      </c>
      <c r="BB312" s="21" t="s">
        <v>236</v>
      </c>
      <c r="BC312" s="21" t="s">
        <v>381</v>
      </c>
      <c r="BD312" s="21" t="s">
        <v>208</v>
      </c>
      <c r="BH312" s="21"/>
      <c r="BI312" s="21"/>
      <c r="BJ3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2" ht="16" hidden="1" customHeight="1">
      <c r="A313" s="21">
        <v>2566</v>
      </c>
      <c r="B313" s="21" t="s">
        <v>26</v>
      </c>
      <c r="C313" s="21" t="s">
        <v>236</v>
      </c>
      <c r="D313" s="21" t="s">
        <v>134</v>
      </c>
      <c r="E313" s="21" t="s">
        <v>994</v>
      </c>
      <c r="F313" s="25" t="str">
        <f>IF(ISBLANK(Table2[[#This Row],[unique_id]]), "", Table2[[#This Row],[unique_id]])</f>
        <v>kitchen_coffee_machine_plug</v>
      </c>
      <c r="G313" s="21" t="s">
        <v>135</v>
      </c>
      <c r="H313" s="21" t="s">
        <v>603</v>
      </c>
      <c r="I313" s="21" t="s">
        <v>295</v>
      </c>
      <c r="M313" s="21" t="s">
        <v>261</v>
      </c>
      <c r="O313" s="22" t="s">
        <v>933</v>
      </c>
      <c r="P313" s="21" t="s">
        <v>166</v>
      </c>
      <c r="Q313" s="21" t="s">
        <v>904</v>
      </c>
      <c r="R313" s="21" t="s">
        <v>914</v>
      </c>
      <c r="S313" s="21" t="str">
        <f>Table2[[#This Row],[friendly_name]]</f>
        <v>Coffee Machine</v>
      </c>
      <c r="T313" s="27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V313" s="22"/>
      <c r="W313" s="22"/>
      <c r="X313" s="22"/>
      <c r="Y313" s="22"/>
      <c r="AE313" s="21" t="s">
        <v>251</v>
      </c>
      <c r="AG313" s="22"/>
      <c r="AH313" s="22"/>
      <c r="AS313" s="21"/>
      <c r="AT313" s="23"/>
      <c r="AV3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Y313" s="21" t="str">
        <f>IF(ISBLANK(Table2[[#This Row],[device_model]]), "", Table2[[#This Row],[device_suggested_area]])</f>
        <v>Kitchen</v>
      </c>
      <c r="AZ313" s="21" t="s">
        <v>135</v>
      </c>
      <c r="BA313" s="21" t="s">
        <v>380</v>
      </c>
      <c r="BB313" s="21" t="s">
        <v>236</v>
      </c>
      <c r="BC313" s="21" t="s">
        <v>381</v>
      </c>
      <c r="BD313" s="21" t="s">
        <v>208</v>
      </c>
      <c r="BF313" s="21" t="s">
        <v>1160</v>
      </c>
      <c r="BG313" s="21" t="s">
        <v>460</v>
      </c>
      <c r="BH313" s="21" t="s">
        <v>365</v>
      </c>
      <c r="BI313" s="21" t="s">
        <v>448</v>
      </c>
      <c r="BJ3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"10.0.6.76"]]</v>
      </c>
    </row>
    <row r="314" spans="1:62" ht="16" hidden="1" customHeight="1">
      <c r="A314" s="21">
        <v>2567</v>
      </c>
      <c r="B314" s="21" t="s">
        <v>26</v>
      </c>
      <c r="C314" s="21" t="s">
        <v>956</v>
      </c>
      <c r="D314" s="21" t="s">
        <v>149</v>
      </c>
      <c r="E314" s="27" t="s">
        <v>1144</v>
      </c>
      <c r="F314" s="25" t="str">
        <f>IF(ISBLANK(Table2[[#This Row],[unique_id]]), "", Table2[[#This Row],[unique_id]])</f>
        <v>template_kitchen_fridge_plug_proxy</v>
      </c>
      <c r="G314" s="21" t="s">
        <v>226</v>
      </c>
      <c r="H314" s="21" t="s">
        <v>603</v>
      </c>
      <c r="I314" s="21" t="s">
        <v>295</v>
      </c>
      <c r="O314" s="22" t="s">
        <v>933</v>
      </c>
      <c r="P314" s="21" t="s">
        <v>166</v>
      </c>
      <c r="Q314" s="21" t="s">
        <v>903</v>
      </c>
      <c r="R314" s="21" t="s">
        <v>915</v>
      </c>
      <c r="S314" s="21" t="str">
        <f>Table2[[#This Row],[friendly_name]]</f>
        <v>Kitchen Fridge</v>
      </c>
      <c r="T314" s="27" t="s">
        <v>1282</v>
      </c>
      <c r="V314" s="22"/>
      <c r="W314" s="22"/>
      <c r="X314" s="22"/>
      <c r="Y314" s="22"/>
      <c r="AG314" s="22"/>
      <c r="AH314" s="22"/>
      <c r="AS314" s="21"/>
      <c r="AT314" s="23"/>
      <c r="AU314" s="21" t="s">
        <v>134</v>
      </c>
      <c r="AV3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Y314" s="21" t="str">
        <f>IF(ISBLANK(Table2[[#This Row],[device_model]]), "", Table2[[#This Row],[device_suggested_area]])</f>
        <v>Kitchen</v>
      </c>
      <c r="AZ314" s="21" t="s">
        <v>1211</v>
      </c>
      <c r="BA314" s="21" t="s">
        <v>379</v>
      </c>
      <c r="BB314" s="21" t="s">
        <v>236</v>
      </c>
      <c r="BC314" s="21" t="s">
        <v>382</v>
      </c>
      <c r="BD314" s="21" t="s">
        <v>208</v>
      </c>
      <c r="BH314" s="21"/>
      <c r="BI314" s="21"/>
      <c r="BJ3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2" ht="16" hidden="1" customHeight="1">
      <c r="A315" s="21">
        <v>2568</v>
      </c>
      <c r="B315" s="21" t="s">
        <v>26</v>
      </c>
      <c r="C315" s="21" t="s">
        <v>236</v>
      </c>
      <c r="D315" s="21" t="s">
        <v>134</v>
      </c>
      <c r="E315" s="21" t="s">
        <v>995</v>
      </c>
      <c r="F315" s="25" t="str">
        <f>IF(ISBLANK(Table2[[#This Row],[unique_id]]), "", Table2[[#This Row],[unique_id]])</f>
        <v>kitchen_fridge_plug</v>
      </c>
      <c r="G315" s="21" t="s">
        <v>226</v>
      </c>
      <c r="H315" s="21" t="s">
        <v>603</v>
      </c>
      <c r="I315" s="21" t="s">
        <v>295</v>
      </c>
      <c r="M315" s="21" t="s">
        <v>261</v>
      </c>
      <c r="O315" s="22" t="s">
        <v>933</v>
      </c>
      <c r="P315" s="21" t="s">
        <v>166</v>
      </c>
      <c r="Q315" s="21" t="s">
        <v>903</v>
      </c>
      <c r="R315" s="21" t="s">
        <v>915</v>
      </c>
      <c r="S315" s="21" t="str">
        <f>Table2[[#This Row],[friendly_name]]</f>
        <v>Kitchen Fridge</v>
      </c>
      <c r="T315" s="27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V315" s="22"/>
      <c r="W315" s="22"/>
      <c r="X315" s="22"/>
      <c r="Y315" s="22"/>
      <c r="AE315" s="21" t="s">
        <v>252</v>
      </c>
      <c r="AG315" s="22"/>
      <c r="AH315" s="22"/>
      <c r="AS315" s="21"/>
      <c r="AT315" s="23"/>
      <c r="AV3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Y315" s="21" t="str">
        <f>IF(ISBLANK(Table2[[#This Row],[device_model]]), "", Table2[[#This Row],[device_suggested_area]])</f>
        <v>Kitchen</v>
      </c>
      <c r="AZ315" s="21" t="s">
        <v>1211</v>
      </c>
      <c r="BA315" s="21" t="s">
        <v>379</v>
      </c>
      <c r="BB315" s="21" t="s">
        <v>236</v>
      </c>
      <c r="BC315" s="21" t="s">
        <v>382</v>
      </c>
      <c r="BD315" s="21" t="s">
        <v>208</v>
      </c>
      <c r="BF315" s="21" t="s">
        <v>1160</v>
      </c>
      <c r="BG315" s="21" t="s">
        <v>460</v>
      </c>
      <c r="BH315" s="21" t="s">
        <v>366</v>
      </c>
      <c r="BI315" s="21" t="s">
        <v>449</v>
      </c>
      <c r="BJ3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"10.0.6.77"]]</v>
      </c>
    </row>
    <row r="316" spans="1:62" ht="16" hidden="1" customHeight="1">
      <c r="A316" s="21">
        <v>2569</v>
      </c>
      <c r="B316" s="21" t="s">
        <v>26</v>
      </c>
      <c r="C316" s="21" t="s">
        <v>956</v>
      </c>
      <c r="D316" s="21" t="s">
        <v>149</v>
      </c>
      <c r="E316" s="27" t="s">
        <v>1145</v>
      </c>
      <c r="F316" s="25" t="str">
        <f>IF(ISBLANK(Table2[[#This Row],[unique_id]]), "", Table2[[#This Row],[unique_id]])</f>
        <v>template_deck_freezer_plug_proxy</v>
      </c>
      <c r="G316" s="21" t="s">
        <v>227</v>
      </c>
      <c r="H316" s="21" t="s">
        <v>603</v>
      </c>
      <c r="I316" s="21" t="s">
        <v>295</v>
      </c>
      <c r="O316" s="22" t="s">
        <v>933</v>
      </c>
      <c r="P316" s="21" t="s">
        <v>166</v>
      </c>
      <c r="Q316" s="21" t="s">
        <v>903</v>
      </c>
      <c r="R316" s="21" t="s">
        <v>915</v>
      </c>
      <c r="S316" s="21" t="str">
        <f>Table2[[#This Row],[friendly_name]]</f>
        <v>Deck Freezer</v>
      </c>
      <c r="T316" s="27" t="s">
        <v>1282</v>
      </c>
      <c r="V316" s="22"/>
      <c r="W316" s="22"/>
      <c r="X316" s="22"/>
      <c r="Y316" s="22"/>
      <c r="AG316" s="22"/>
      <c r="AH316" s="22"/>
      <c r="AS316" s="21"/>
      <c r="AT316" s="23"/>
      <c r="AU316" s="21" t="s">
        <v>134</v>
      </c>
      <c r="AV3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Y316" s="21" t="str">
        <f>IF(ISBLANK(Table2[[#This Row],[device_model]]), "", Table2[[#This Row],[device_suggested_area]])</f>
        <v>Deck</v>
      </c>
      <c r="AZ316" s="21" t="s">
        <v>1212</v>
      </c>
      <c r="BA316" s="21" t="s">
        <v>379</v>
      </c>
      <c r="BB316" s="21" t="s">
        <v>236</v>
      </c>
      <c r="BC316" s="21" t="s">
        <v>382</v>
      </c>
      <c r="BD316" s="21" t="s">
        <v>377</v>
      </c>
      <c r="BH316" s="21"/>
      <c r="BI316" s="21"/>
      <c r="BJ3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2" ht="16" hidden="1" customHeight="1">
      <c r="A317" s="21">
        <v>2570</v>
      </c>
      <c r="B317" s="21" t="s">
        <v>26</v>
      </c>
      <c r="C317" s="21" t="s">
        <v>236</v>
      </c>
      <c r="D317" s="21" t="s">
        <v>134</v>
      </c>
      <c r="E317" s="21" t="s">
        <v>996</v>
      </c>
      <c r="F317" s="25" t="str">
        <f>IF(ISBLANK(Table2[[#This Row],[unique_id]]), "", Table2[[#This Row],[unique_id]])</f>
        <v>deck_freezer_plug</v>
      </c>
      <c r="G317" s="21" t="s">
        <v>227</v>
      </c>
      <c r="H317" s="21" t="s">
        <v>603</v>
      </c>
      <c r="I317" s="21" t="s">
        <v>295</v>
      </c>
      <c r="M317" s="21" t="s">
        <v>261</v>
      </c>
      <c r="O317" s="22" t="s">
        <v>933</v>
      </c>
      <c r="P317" s="21" t="s">
        <v>166</v>
      </c>
      <c r="Q317" s="21" t="s">
        <v>903</v>
      </c>
      <c r="R317" s="21" t="s">
        <v>915</v>
      </c>
      <c r="S317" s="21" t="str">
        <f>Table2[[#This Row],[friendly_name]]</f>
        <v>Deck Freezer</v>
      </c>
      <c r="T317" s="27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V317" s="22"/>
      <c r="W317" s="22"/>
      <c r="X317" s="22"/>
      <c r="Y317" s="22"/>
      <c r="AE317" s="21" t="s">
        <v>253</v>
      </c>
      <c r="AG317" s="22"/>
      <c r="AH317" s="22"/>
      <c r="AS317" s="21"/>
      <c r="AT317" s="23"/>
      <c r="AV3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Y317" s="21" t="str">
        <f>IF(ISBLANK(Table2[[#This Row],[device_model]]), "", Table2[[#This Row],[device_suggested_area]])</f>
        <v>Deck</v>
      </c>
      <c r="AZ317" s="21" t="s">
        <v>1212</v>
      </c>
      <c r="BA317" s="21" t="s">
        <v>379</v>
      </c>
      <c r="BB317" s="21" t="s">
        <v>236</v>
      </c>
      <c r="BC317" s="21" t="s">
        <v>382</v>
      </c>
      <c r="BD317" s="21" t="s">
        <v>377</v>
      </c>
      <c r="BF317" s="21" t="s">
        <v>1160</v>
      </c>
      <c r="BG317" s="21" t="s">
        <v>460</v>
      </c>
      <c r="BH317" s="21" t="s">
        <v>367</v>
      </c>
      <c r="BI317" s="21" t="s">
        <v>450</v>
      </c>
      <c r="BJ3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"10.0.6.78"]]</v>
      </c>
    </row>
    <row r="318" spans="1:62" ht="16" hidden="1" customHeight="1">
      <c r="A318" s="21">
        <v>2571</v>
      </c>
      <c r="B318" s="21" t="s">
        <v>26</v>
      </c>
      <c r="C318" s="21" t="s">
        <v>956</v>
      </c>
      <c r="D318" s="21" t="s">
        <v>149</v>
      </c>
      <c r="E318" s="27" t="s">
        <v>1146</v>
      </c>
      <c r="F318" s="25" t="str">
        <f>IF(ISBLANK(Table2[[#This Row],[unique_id]]), "", Table2[[#This Row],[unique_id]])</f>
        <v>template_study_battery_charger_plug_proxy</v>
      </c>
      <c r="G318" s="21" t="s">
        <v>234</v>
      </c>
      <c r="H318" s="21" t="s">
        <v>603</v>
      </c>
      <c r="I318" s="21" t="s">
        <v>295</v>
      </c>
      <c r="O318" s="22" t="s">
        <v>933</v>
      </c>
      <c r="P318" s="21" t="s">
        <v>166</v>
      </c>
      <c r="Q318" s="21" t="s">
        <v>903</v>
      </c>
      <c r="R318" s="21" t="s">
        <v>603</v>
      </c>
      <c r="S318" s="21" t="str">
        <f>Table2[[#This Row],[friendly_name]]</f>
        <v>Battery Charger</v>
      </c>
      <c r="T318" s="27" t="s">
        <v>1281</v>
      </c>
      <c r="V318" s="22"/>
      <c r="W318" s="22"/>
      <c r="X318" s="22"/>
      <c r="Y318" s="22"/>
      <c r="AG318" s="22"/>
      <c r="AH318" s="22"/>
      <c r="AS318" s="21"/>
      <c r="AT318" s="23"/>
      <c r="AU318" s="21" t="s">
        <v>134</v>
      </c>
      <c r="AV3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Y318" s="21" t="str">
        <f>IF(ISBLANK(Table2[[#This Row],[device_model]]), "", Table2[[#This Row],[device_suggested_area]])</f>
        <v>Study</v>
      </c>
      <c r="AZ318" s="21" t="s">
        <v>234</v>
      </c>
      <c r="BA318" s="24" t="s">
        <v>380</v>
      </c>
      <c r="BB318" s="21" t="s">
        <v>236</v>
      </c>
      <c r="BC318" s="21" t="s">
        <v>381</v>
      </c>
      <c r="BD318" s="21" t="s">
        <v>376</v>
      </c>
      <c r="BH318" s="21"/>
      <c r="BI318" s="21"/>
      <c r="BJ3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2" ht="16" hidden="1" customHeight="1">
      <c r="A319" s="21">
        <v>2572</v>
      </c>
      <c r="B319" s="21" t="s">
        <v>26</v>
      </c>
      <c r="C319" s="21" t="s">
        <v>236</v>
      </c>
      <c r="D319" s="21" t="s">
        <v>134</v>
      </c>
      <c r="E319" s="21" t="s">
        <v>997</v>
      </c>
      <c r="F319" s="25" t="str">
        <f>IF(ISBLANK(Table2[[#This Row],[unique_id]]), "", Table2[[#This Row],[unique_id]])</f>
        <v>study_battery_charger_plug</v>
      </c>
      <c r="G319" s="21" t="s">
        <v>234</v>
      </c>
      <c r="H319" s="21" t="s">
        <v>603</v>
      </c>
      <c r="I319" s="21" t="s">
        <v>295</v>
      </c>
      <c r="M319" s="21" t="s">
        <v>261</v>
      </c>
      <c r="O319" s="22" t="s">
        <v>933</v>
      </c>
      <c r="P319" s="21" t="s">
        <v>166</v>
      </c>
      <c r="Q319" s="21" t="s">
        <v>903</v>
      </c>
      <c r="R319" s="21" t="s">
        <v>603</v>
      </c>
      <c r="S319" s="21" t="str">
        <f>Table2[[#This Row],[friendly_name]]</f>
        <v>Battery Charger</v>
      </c>
      <c r="T319" s="27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V319" s="22"/>
      <c r="W319" s="22"/>
      <c r="X319" s="22"/>
      <c r="Y319" s="22"/>
      <c r="AE319" s="21" t="s">
        <v>259</v>
      </c>
      <c r="AG319" s="22"/>
      <c r="AH319" s="22"/>
      <c r="AS319" s="21"/>
      <c r="AT319" s="23"/>
      <c r="AV3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Y319" s="21" t="str">
        <f>IF(ISBLANK(Table2[[#This Row],[device_model]]), "", Table2[[#This Row],[device_suggested_area]])</f>
        <v>Study</v>
      </c>
      <c r="AZ319" s="21" t="s">
        <v>234</v>
      </c>
      <c r="BA319" s="24" t="s">
        <v>380</v>
      </c>
      <c r="BB319" s="21" t="s">
        <v>236</v>
      </c>
      <c r="BC319" s="21" t="s">
        <v>381</v>
      </c>
      <c r="BD319" s="21" t="s">
        <v>376</v>
      </c>
      <c r="BF319" s="21" t="s">
        <v>1160</v>
      </c>
      <c r="BG319" s="21" t="s">
        <v>460</v>
      </c>
      <c r="BH319" s="21" t="s">
        <v>360</v>
      </c>
      <c r="BI319" s="21" t="s">
        <v>443</v>
      </c>
      <c r="BJ3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"10.0.6.71"]]</v>
      </c>
    </row>
    <row r="320" spans="1:62" ht="16" hidden="1" customHeight="1">
      <c r="A320" s="21">
        <v>2573</v>
      </c>
      <c r="B320" s="21" t="s">
        <v>26</v>
      </c>
      <c r="C320" s="21" t="s">
        <v>956</v>
      </c>
      <c r="D320" s="21" t="s">
        <v>149</v>
      </c>
      <c r="E320" s="27" t="s">
        <v>1147</v>
      </c>
      <c r="F320" s="25" t="str">
        <f>IF(ISBLANK(Table2[[#This Row],[unique_id]]), "", Table2[[#This Row],[unique_id]])</f>
        <v>template_laundry_vacuum_charger_plug_proxy</v>
      </c>
      <c r="G320" s="21" t="s">
        <v>233</v>
      </c>
      <c r="H320" s="21" t="s">
        <v>603</v>
      </c>
      <c r="I320" s="21" t="s">
        <v>295</v>
      </c>
      <c r="O320" s="22" t="s">
        <v>933</v>
      </c>
      <c r="P320" s="21" t="s">
        <v>166</v>
      </c>
      <c r="Q320" s="21" t="s">
        <v>903</v>
      </c>
      <c r="R320" s="21" t="s">
        <v>603</v>
      </c>
      <c r="S320" s="21" t="str">
        <f>Table2[[#This Row],[friendly_name]]</f>
        <v>Vacuum Charger</v>
      </c>
      <c r="T320" s="27" t="s">
        <v>1281</v>
      </c>
      <c r="V320" s="22"/>
      <c r="W320" s="22"/>
      <c r="X320" s="22"/>
      <c r="Y320" s="22"/>
      <c r="AG320" s="22"/>
      <c r="AH320" s="22"/>
      <c r="AS320" s="21"/>
      <c r="AT320" s="23"/>
      <c r="AU320" s="21" t="s">
        <v>134</v>
      </c>
      <c r="AV3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Y320" s="21" t="str">
        <f>IF(ISBLANK(Table2[[#This Row],[device_model]]), "", Table2[[#This Row],[device_suggested_area]])</f>
        <v>Laundry</v>
      </c>
      <c r="AZ320" s="21" t="s">
        <v>233</v>
      </c>
      <c r="BA320" s="24" t="s">
        <v>380</v>
      </c>
      <c r="BB320" s="21" t="s">
        <v>236</v>
      </c>
      <c r="BC320" s="21" t="s">
        <v>381</v>
      </c>
      <c r="BD320" s="21" t="s">
        <v>216</v>
      </c>
      <c r="BH320" s="21"/>
      <c r="BI320" s="21"/>
      <c r="BJ3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2" ht="16" hidden="1" customHeight="1">
      <c r="A321" s="21">
        <v>2574</v>
      </c>
      <c r="B321" s="21" t="s">
        <v>26</v>
      </c>
      <c r="C321" s="21" t="s">
        <v>236</v>
      </c>
      <c r="D321" s="21" t="s">
        <v>134</v>
      </c>
      <c r="E321" s="21" t="s">
        <v>998</v>
      </c>
      <c r="F321" s="25" t="str">
        <f>IF(ISBLANK(Table2[[#This Row],[unique_id]]), "", Table2[[#This Row],[unique_id]])</f>
        <v>laundry_vacuum_charger_plug</v>
      </c>
      <c r="G321" s="21" t="s">
        <v>233</v>
      </c>
      <c r="H321" s="21" t="s">
        <v>603</v>
      </c>
      <c r="I321" s="21" t="s">
        <v>295</v>
      </c>
      <c r="M321" s="21" t="s">
        <v>261</v>
      </c>
      <c r="O321" s="22" t="s">
        <v>933</v>
      </c>
      <c r="P321" s="21" t="s">
        <v>166</v>
      </c>
      <c r="Q321" s="21" t="s">
        <v>903</v>
      </c>
      <c r="R321" s="21" t="s">
        <v>603</v>
      </c>
      <c r="S321" s="21" t="str">
        <f>Table2[[#This Row],[friendly_name]]</f>
        <v>Vacuum Charger</v>
      </c>
      <c r="T321" s="27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V321" s="22"/>
      <c r="W321" s="22"/>
      <c r="X321" s="22"/>
      <c r="Y321" s="22"/>
      <c r="AE321" s="21" t="s">
        <v>259</v>
      </c>
      <c r="AG321" s="22"/>
      <c r="AH321" s="22"/>
      <c r="AS321" s="21"/>
      <c r="AT321" s="23"/>
      <c r="AV3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Y321" s="21" t="str">
        <f>IF(ISBLANK(Table2[[#This Row],[device_model]]), "", Table2[[#This Row],[device_suggested_area]])</f>
        <v>Laundry</v>
      </c>
      <c r="AZ321" s="21" t="s">
        <v>233</v>
      </c>
      <c r="BA321" s="24" t="s">
        <v>380</v>
      </c>
      <c r="BB321" s="21" t="s">
        <v>236</v>
      </c>
      <c r="BC321" s="21" t="s">
        <v>381</v>
      </c>
      <c r="BD321" s="21" t="s">
        <v>216</v>
      </c>
      <c r="BF321" s="21" t="s">
        <v>1161</v>
      </c>
      <c r="BG321" s="21" t="s">
        <v>460</v>
      </c>
      <c r="BH321" s="21" t="s">
        <v>361</v>
      </c>
      <c r="BI321" s="21" t="s">
        <v>444</v>
      </c>
      <c r="BJ3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"10.0.6.72"]]</v>
      </c>
    </row>
    <row r="322" spans="1:62" ht="16" hidden="1" customHeight="1">
      <c r="A322" s="21">
        <v>2575</v>
      </c>
      <c r="B322" s="21" t="s">
        <v>26</v>
      </c>
      <c r="C322" s="21" t="s">
        <v>956</v>
      </c>
      <c r="D322" s="21" t="s">
        <v>149</v>
      </c>
      <c r="E322" s="27" t="s">
        <v>1286</v>
      </c>
      <c r="F322" s="25" t="str">
        <f>IF(ISBLANK(Table2[[#This Row],[unique_id]]), "", Table2[[#This Row],[unique_id]])</f>
        <v>template_ada_tablet_plug_proxy</v>
      </c>
      <c r="G322" s="21" t="s">
        <v>969</v>
      </c>
      <c r="H322" s="21" t="s">
        <v>603</v>
      </c>
      <c r="I322" s="21" t="s">
        <v>295</v>
      </c>
      <c r="O322" s="22" t="s">
        <v>933</v>
      </c>
      <c r="P322" s="21" t="s">
        <v>166</v>
      </c>
      <c r="Q322" s="21" t="s">
        <v>903</v>
      </c>
      <c r="R322" s="46" t="s">
        <v>888</v>
      </c>
      <c r="S322" s="21" t="str">
        <f>Table2[[#This Row],[friendly_name]]</f>
        <v>Ada Tablet</v>
      </c>
      <c r="T322" s="27" t="s">
        <v>1281</v>
      </c>
      <c r="V322" s="22"/>
      <c r="W322" s="22"/>
      <c r="X322" s="22"/>
      <c r="Y322" s="22"/>
      <c r="AG322" s="22"/>
      <c r="AH322" s="22"/>
      <c r="AR322" s="24"/>
      <c r="AS322" s="21"/>
      <c r="AT322" s="15"/>
      <c r="AU322" s="21" t="s">
        <v>134</v>
      </c>
      <c r="AV3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22" s="21" t="str">
        <f>IF(ISBLANK(Table2[[#This Row],[device_model]]), "", Table2[[#This Row],[device_suggested_area]])</f>
        <v>Lounge</v>
      </c>
      <c r="AZ322" s="21" t="s">
        <v>969</v>
      </c>
      <c r="BA322" s="24" t="s">
        <v>380</v>
      </c>
      <c r="BB322" s="21" t="s">
        <v>236</v>
      </c>
      <c r="BC322" s="21" t="s">
        <v>381</v>
      </c>
      <c r="BD322" s="21" t="s">
        <v>196</v>
      </c>
      <c r="BH322" s="21"/>
      <c r="BI322" s="21"/>
      <c r="BJ3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2" ht="16" hidden="1" customHeight="1">
      <c r="A323" s="21">
        <v>2576</v>
      </c>
      <c r="B323" s="21" t="s">
        <v>26</v>
      </c>
      <c r="C323" s="21" t="s">
        <v>236</v>
      </c>
      <c r="D323" s="21" t="s">
        <v>134</v>
      </c>
      <c r="E323" s="21" t="s">
        <v>1287</v>
      </c>
      <c r="F323" s="25" t="str">
        <f>IF(ISBLANK(Table2[[#This Row],[unique_id]]), "", Table2[[#This Row],[unique_id]])</f>
        <v>ada_tablet_plug</v>
      </c>
      <c r="G323" s="21" t="s">
        <v>969</v>
      </c>
      <c r="H323" s="21" t="s">
        <v>603</v>
      </c>
      <c r="I323" s="21" t="s">
        <v>295</v>
      </c>
      <c r="M323" s="21" t="s">
        <v>261</v>
      </c>
      <c r="O323" s="22" t="s">
        <v>933</v>
      </c>
      <c r="P323" s="21" t="s">
        <v>166</v>
      </c>
      <c r="Q323" s="21" t="s">
        <v>903</v>
      </c>
      <c r="R323" s="46" t="s">
        <v>888</v>
      </c>
      <c r="S323" s="21" t="str">
        <f>Table2[[#This Row],[friendly_name]]</f>
        <v>Ada Tablet</v>
      </c>
      <c r="T323" s="27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V323" s="22"/>
      <c r="W323" s="22"/>
      <c r="X323" s="22"/>
      <c r="Y323" s="22"/>
      <c r="AE323" s="21" t="s">
        <v>970</v>
      </c>
      <c r="AG323" s="22"/>
      <c r="AH323" s="22"/>
      <c r="AR323" s="24"/>
      <c r="AS323" s="21"/>
      <c r="AT323" s="15"/>
      <c r="AV3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23" s="21" t="str">
        <f>IF(ISBLANK(Table2[[#This Row],[device_model]]), "", Table2[[#This Row],[device_suggested_area]])</f>
        <v>Lounge</v>
      </c>
      <c r="AZ323" s="21" t="s">
        <v>969</v>
      </c>
      <c r="BA323" s="24" t="s">
        <v>380</v>
      </c>
      <c r="BB323" s="21" t="s">
        <v>236</v>
      </c>
      <c r="BC323" s="21" t="s">
        <v>381</v>
      </c>
      <c r="BD323" s="21" t="s">
        <v>196</v>
      </c>
      <c r="BF323" s="21" t="s">
        <v>1160</v>
      </c>
      <c r="BG323" s="21" t="s">
        <v>460</v>
      </c>
      <c r="BH323" s="21" t="s">
        <v>945</v>
      </c>
      <c r="BI323" s="21" t="s">
        <v>675</v>
      </c>
      <c r="BJ3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"10.0.6.90"]]</v>
      </c>
    </row>
    <row r="324" spans="1:62" ht="16" hidden="1" customHeight="1">
      <c r="A324" s="21">
        <v>2577</v>
      </c>
      <c r="B324" s="21" t="s">
        <v>26</v>
      </c>
      <c r="C324" s="21" t="s">
        <v>956</v>
      </c>
      <c r="D324" s="21" t="s">
        <v>149</v>
      </c>
      <c r="E324" s="27" t="s">
        <v>1288</v>
      </c>
      <c r="F324" s="25" t="str">
        <f>IF(ISBLANK(Table2[[#This Row],[unique_id]]), "", Table2[[#This Row],[unique_id]])</f>
        <v>template_server_flo_plug_proxy</v>
      </c>
      <c r="G324" s="21" t="s">
        <v>953</v>
      </c>
      <c r="H324" s="21" t="s">
        <v>603</v>
      </c>
      <c r="I324" s="21" t="s">
        <v>295</v>
      </c>
      <c r="O324" s="22" t="s">
        <v>933</v>
      </c>
      <c r="R324" s="21" t="s">
        <v>948</v>
      </c>
      <c r="S324" s="21" t="str">
        <f>Table2[[#This Row],[friendly_name]]</f>
        <v>Server Flo</v>
      </c>
      <c r="T324" s="27" t="s">
        <v>1281</v>
      </c>
      <c r="V324" s="22"/>
      <c r="W324" s="22"/>
      <c r="X324" s="22"/>
      <c r="Y324" s="22"/>
      <c r="AG324" s="22"/>
      <c r="AH324" s="22"/>
      <c r="AR324" s="24"/>
      <c r="AS324" s="21"/>
      <c r="AT324" s="15"/>
      <c r="AU324" s="21" t="s">
        <v>134</v>
      </c>
      <c r="AV3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Y324" s="21" t="str">
        <f>IF(ISBLANK(Table2[[#This Row],[device_model]]), "", Table2[[#This Row],[device_suggested_area]])</f>
        <v>Rack</v>
      </c>
      <c r="AZ324" s="21" t="s">
        <v>1269</v>
      </c>
      <c r="BA324" s="24" t="s">
        <v>380</v>
      </c>
      <c r="BB324" s="21" t="s">
        <v>236</v>
      </c>
      <c r="BC324" s="21" t="s">
        <v>381</v>
      </c>
      <c r="BD324" s="21" t="s">
        <v>28</v>
      </c>
      <c r="BH324" s="21"/>
      <c r="BI324" s="21"/>
      <c r="BJ3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2" ht="16" hidden="1" customHeight="1">
      <c r="A325" s="21">
        <v>2578</v>
      </c>
      <c r="B325" s="21" t="s">
        <v>26</v>
      </c>
      <c r="C325" s="21" t="s">
        <v>236</v>
      </c>
      <c r="D325" s="21" t="s">
        <v>134</v>
      </c>
      <c r="E325" s="21" t="s">
        <v>1289</v>
      </c>
      <c r="F325" s="25" t="str">
        <f>IF(ISBLANK(Table2[[#This Row],[unique_id]]), "", Table2[[#This Row],[unique_id]])</f>
        <v>server_flo_plug</v>
      </c>
      <c r="G325" s="21" t="s">
        <v>953</v>
      </c>
      <c r="H325" s="21" t="s">
        <v>603</v>
      </c>
      <c r="I325" s="21" t="s">
        <v>295</v>
      </c>
      <c r="M325" s="21" t="s">
        <v>261</v>
      </c>
      <c r="O325" s="22" t="s">
        <v>933</v>
      </c>
      <c r="R325" s="21" t="s">
        <v>948</v>
      </c>
      <c r="S325" s="21" t="str">
        <f>Table2[[#This Row],[friendly_name]]</f>
        <v>Server Flo</v>
      </c>
      <c r="T325" s="27" t="str">
        <f>"power_sensor_id: sensor." &amp; Table2[[#This Row],[unique_id]] &amp; "_current_consumption" &amp; CHAR(10) &amp; "force_energy_sensor_creation: true" &amp; CHAR(10)</f>
        <v xml:space="preserve">power_sensor_id: sensor.server_flo_plug_current_consumption
force_energy_sensor_creation: true
</v>
      </c>
      <c r="V325" s="22"/>
      <c r="W325" s="22"/>
      <c r="X325" s="22"/>
      <c r="Y325" s="22"/>
      <c r="AE325" s="21" t="s">
        <v>256</v>
      </c>
      <c r="AG325" s="22"/>
      <c r="AH325" s="22"/>
      <c r="AR325" s="24"/>
      <c r="AS325" s="21"/>
      <c r="AT325" s="15"/>
      <c r="AV3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Y325" s="21" t="str">
        <f>IF(ISBLANK(Table2[[#This Row],[device_model]]), "", Table2[[#This Row],[device_suggested_area]])</f>
        <v>Rack</v>
      </c>
      <c r="AZ325" s="21" t="s">
        <v>1269</v>
      </c>
      <c r="BA325" s="24" t="s">
        <v>380</v>
      </c>
      <c r="BB325" s="21" t="s">
        <v>236</v>
      </c>
      <c r="BC325" s="21" t="s">
        <v>381</v>
      </c>
      <c r="BD325" s="21" t="s">
        <v>28</v>
      </c>
      <c r="BF325" s="21" t="s">
        <v>1161</v>
      </c>
      <c r="BG325" s="21" t="s">
        <v>460</v>
      </c>
      <c r="BH325" s="21" t="s">
        <v>951</v>
      </c>
      <c r="BI325" s="21" t="s">
        <v>946</v>
      </c>
      <c r="BJ3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"10.0.6.91"]]</v>
      </c>
    </row>
    <row r="326" spans="1:62" ht="16" hidden="1" customHeight="1">
      <c r="A326" s="21">
        <v>2579</v>
      </c>
      <c r="B326" s="21" t="s">
        <v>26</v>
      </c>
      <c r="C326" s="21" t="s">
        <v>956</v>
      </c>
      <c r="D326" s="21" t="s">
        <v>149</v>
      </c>
      <c r="E326" s="27" t="s">
        <v>1290</v>
      </c>
      <c r="F326" s="25" t="str">
        <f>IF(ISBLANK(Table2[[#This Row],[unique_id]]), "", Table2[[#This Row],[unique_id]])</f>
        <v>template_server_meg_plug_proxy</v>
      </c>
      <c r="G326" s="24" t="s">
        <v>952</v>
      </c>
      <c r="H326" s="21" t="s">
        <v>603</v>
      </c>
      <c r="I326" s="21" t="s">
        <v>295</v>
      </c>
      <c r="O326" s="22" t="s">
        <v>933</v>
      </c>
      <c r="R326" s="21" t="s">
        <v>948</v>
      </c>
      <c r="S326" s="21" t="str">
        <f>Table2[[#This Row],[friendly_name]]</f>
        <v>Server Meg</v>
      </c>
      <c r="T326" s="27" t="s">
        <v>1281</v>
      </c>
      <c r="V326" s="22"/>
      <c r="W326" s="22"/>
      <c r="X326" s="22"/>
      <c r="Y326" s="22"/>
      <c r="AG326" s="22"/>
      <c r="AH326" s="22"/>
      <c r="AR326" s="24"/>
      <c r="AS326" s="21"/>
      <c r="AT326" s="15"/>
      <c r="AU326" s="21" t="s">
        <v>134</v>
      </c>
      <c r="AV3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Y326" s="21" t="str">
        <f>IF(ISBLANK(Table2[[#This Row],[device_model]]), "", Table2[[#This Row],[device_suggested_area]])</f>
        <v>Rack</v>
      </c>
      <c r="AZ326" s="21" t="s">
        <v>1270</v>
      </c>
      <c r="BA326" s="24" t="s">
        <v>380</v>
      </c>
      <c r="BB326" s="21" t="s">
        <v>236</v>
      </c>
      <c r="BC326" s="21" t="s">
        <v>381</v>
      </c>
      <c r="BD326" s="21" t="s">
        <v>28</v>
      </c>
      <c r="BH326" s="21"/>
      <c r="BI326" s="21"/>
      <c r="BJ3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2" ht="16" hidden="1" customHeight="1">
      <c r="A327" s="21">
        <v>2580</v>
      </c>
      <c r="B327" s="21" t="s">
        <v>26</v>
      </c>
      <c r="C327" s="21" t="s">
        <v>236</v>
      </c>
      <c r="D327" s="21" t="s">
        <v>134</v>
      </c>
      <c r="E327" s="21" t="s">
        <v>1291</v>
      </c>
      <c r="F327" s="25" t="str">
        <f>IF(ISBLANK(Table2[[#This Row],[unique_id]]), "", Table2[[#This Row],[unique_id]])</f>
        <v>server_meg_plug</v>
      </c>
      <c r="G327" s="24" t="s">
        <v>952</v>
      </c>
      <c r="H327" s="21" t="s">
        <v>603</v>
      </c>
      <c r="I327" s="21" t="s">
        <v>295</v>
      </c>
      <c r="M327" s="21" t="s">
        <v>261</v>
      </c>
      <c r="O327" s="22" t="s">
        <v>933</v>
      </c>
      <c r="R327" s="21" t="s">
        <v>948</v>
      </c>
      <c r="S327" s="21" t="str">
        <f>Table2[[#This Row],[friendly_name]]</f>
        <v>Server Meg</v>
      </c>
      <c r="T327" s="27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V327" s="22"/>
      <c r="W327" s="22"/>
      <c r="X327" s="22"/>
      <c r="Y327" s="22"/>
      <c r="AE327" s="21" t="s">
        <v>256</v>
      </c>
      <c r="AG327" s="22"/>
      <c r="AH327" s="22"/>
      <c r="AR327" s="24"/>
      <c r="AS327" s="21"/>
      <c r="AT327" s="15"/>
      <c r="AV3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Y327" s="21" t="str">
        <f>IF(ISBLANK(Table2[[#This Row],[device_model]]), "", Table2[[#This Row],[device_suggested_area]])</f>
        <v>Rack</v>
      </c>
      <c r="AZ327" s="21" t="s">
        <v>1270</v>
      </c>
      <c r="BA327" s="24" t="s">
        <v>380</v>
      </c>
      <c r="BB327" s="21" t="s">
        <v>236</v>
      </c>
      <c r="BC327" s="21" t="s">
        <v>381</v>
      </c>
      <c r="BD327" s="21" t="s">
        <v>28</v>
      </c>
      <c r="BF327" s="21" t="s">
        <v>1161</v>
      </c>
      <c r="BG327" s="21" t="s">
        <v>460</v>
      </c>
      <c r="BH327" s="21" t="s">
        <v>950</v>
      </c>
      <c r="BI327" s="21" t="s">
        <v>947</v>
      </c>
      <c r="BJ3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"10.0.6.92"]]</v>
      </c>
    </row>
    <row r="328" spans="1:62" s="32" customFormat="1" ht="16" hidden="1" customHeight="1">
      <c r="A328" s="21">
        <v>2581</v>
      </c>
      <c r="B328" s="32" t="s">
        <v>26</v>
      </c>
      <c r="C328" s="32" t="s">
        <v>956</v>
      </c>
      <c r="D328" s="32" t="s">
        <v>149</v>
      </c>
      <c r="E328" s="33" t="s">
        <v>1089</v>
      </c>
      <c r="F328" s="34" t="str">
        <f>IF(ISBLANK(Table2[[#This Row],[unique_id]]), "", Table2[[#This Row],[unique_id]])</f>
        <v>template_old_rack_outlet_plug_proxy</v>
      </c>
      <c r="G328" s="32" t="s">
        <v>225</v>
      </c>
      <c r="H328" s="32" t="s">
        <v>603</v>
      </c>
      <c r="I328" s="32" t="s">
        <v>295</v>
      </c>
      <c r="O328" s="35" t="s">
        <v>933</v>
      </c>
      <c r="T328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328" s="35"/>
      <c r="W328" s="35"/>
      <c r="X328" s="35"/>
      <c r="Y328" s="35"/>
      <c r="Z328" s="35"/>
      <c r="AA328" s="35"/>
      <c r="AG328" s="35"/>
      <c r="AH328" s="35"/>
      <c r="AT328" s="36"/>
      <c r="AU328" s="32" t="s">
        <v>134</v>
      </c>
      <c r="AV3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28" s="21" t="str">
        <f>IF(ISBLANK(Table2[[#This Row],[device_model]]), "", Table2[[#This Row],[device_suggested_area]])</f>
        <v>Rack</v>
      </c>
      <c r="AZ328" s="32" t="s">
        <v>1207</v>
      </c>
      <c r="BA328" s="32" t="s">
        <v>379</v>
      </c>
      <c r="BB328" s="32" t="s">
        <v>236</v>
      </c>
      <c r="BC328" s="32" t="s">
        <v>382</v>
      </c>
      <c r="BD328" s="32" t="s">
        <v>28</v>
      </c>
      <c r="BJ3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2" s="32" customFormat="1" ht="16" hidden="1" customHeight="1">
      <c r="A329" s="21">
        <v>2582</v>
      </c>
      <c r="B329" s="32" t="s">
        <v>26</v>
      </c>
      <c r="C329" s="32" t="s">
        <v>236</v>
      </c>
      <c r="D329" s="32" t="s">
        <v>134</v>
      </c>
      <c r="E329" s="32" t="s">
        <v>1087</v>
      </c>
      <c r="F329" s="34" t="str">
        <f>IF(ISBLANK(Table2[[#This Row],[unique_id]]), "", Table2[[#This Row],[unique_id]])</f>
        <v>old_rack_outlet_plug</v>
      </c>
      <c r="G329" s="32" t="s">
        <v>225</v>
      </c>
      <c r="H329" s="32" t="s">
        <v>603</v>
      </c>
      <c r="I329" s="32" t="s">
        <v>295</v>
      </c>
      <c r="O329" s="35" t="s">
        <v>933</v>
      </c>
      <c r="T329" s="33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V329" s="35"/>
      <c r="W329" s="35"/>
      <c r="X329" s="35"/>
      <c r="Y329" s="35"/>
      <c r="Z329" s="35"/>
      <c r="AA329" s="35"/>
      <c r="AG329" s="35"/>
      <c r="AH329" s="35"/>
      <c r="AT329" s="36"/>
      <c r="AV3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29" s="21" t="str">
        <f>IF(ISBLANK(Table2[[#This Row],[device_model]]), "", Table2[[#This Row],[device_suggested_area]])</f>
        <v>Rack</v>
      </c>
      <c r="AZ329" s="32" t="s">
        <v>1207</v>
      </c>
      <c r="BA329" s="32" t="s">
        <v>379</v>
      </c>
      <c r="BB329" s="32" t="s">
        <v>236</v>
      </c>
      <c r="BC329" s="32" t="s">
        <v>382</v>
      </c>
      <c r="BD329" s="32" t="s">
        <v>28</v>
      </c>
      <c r="BF329" s="32" t="s">
        <v>1161</v>
      </c>
      <c r="BG329" s="32" t="s">
        <v>460</v>
      </c>
      <c r="BH329" s="32" t="s">
        <v>375</v>
      </c>
      <c r="BI329" s="32" t="s">
        <v>458</v>
      </c>
      <c r="BJ3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"10.0.6.86"]]</v>
      </c>
    </row>
    <row r="330" spans="1:62" s="37" customFormat="1" ht="16" hidden="1" customHeight="1">
      <c r="A330" s="21">
        <v>2583</v>
      </c>
      <c r="B330" s="37" t="s">
        <v>26</v>
      </c>
      <c r="C330" s="37" t="s">
        <v>956</v>
      </c>
      <c r="D330" s="37" t="s">
        <v>149</v>
      </c>
      <c r="E330" s="38" t="s">
        <v>1148</v>
      </c>
      <c r="F330" s="39" t="str">
        <f>IF(ISBLANK(Table2[[#This Row],[unique_id]]), "", Table2[[#This Row],[unique_id]])</f>
        <v>template_rack_outlet_plug_proxy</v>
      </c>
      <c r="G330" s="37" t="s">
        <v>225</v>
      </c>
      <c r="H330" s="37" t="s">
        <v>603</v>
      </c>
      <c r="I330" s="37" t="s">
        <v>295</v>
      </c>
      <c r="O330" s="40" t="s">
        <v>933</v>
      </c>
      <c r="P330" s="37" t="s">
        <v>166</v>
      </c>
      <c r="Q330" s="37" t="s">
        <v>903</v>
      </c>
      <c r="R330" s="37" t="s">
        <v>905</v>
      </c>
      <c r="S330" s="37" t="str">
        <f>Table2[[#This Row],[friendly_name]]</f>
        <v>Server Rack</v>
      </c>
      <c r="T330" s="38" t="s">
        <v>1283</v>
      </c>
      <c r="V330" s="40"/>
      <c r="W330" s="40"/>
      <c r="X330" s="40"/>
      <c r="Y330" s="40"/>
      <c r="Z330" s="40"/>
      <c r="AA330" s="40"/>
      <c r="AG330" s="40"/>
      <c r="AH330" s="40"/>
      <c r="AT330" s="41"/>
      <c r="AU330" s="37" t="s">
        <v>134</v>
      </c>
      <c r="AV3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0" s="21" t="str">
        <f>IF(ISBLANK(Table2[[#This Row],[device_model]]), "", Table2[[#This Row],[device_suggested_area]])</f>
        <v>Rack</v>
      </c>
      <c r="AZ330" s="37" t="s">
        <v>1207</v>
      </c>
      <c r="BA330" s="37" t="s">
        <v>1080</v>
      </c>
      <c r="BB330" s="37" t="s">
        <v>1330</v>
      </c>
      <c r="BC330" s="37" t="s">
        <v>1049</v>
      </c>
      <c r="BD330" s="37" t="s">
        <v>28</v>
      </c>
      <c r="BJ3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2" s="37" customFormat="1" ht="16" hidden="1" customHeight="1">
      <c r="A331" s="21">
        <v>2584</v>
      </c>
      <c r="B331" s="37" t="s">
        <v>26</v>
      </c>
      <c r="C331" s="37" t="s">
        <v>833</v>
      </c>
      <c r="D331" s="37" t="s">
        <v>134</v>
      </c>
      <c r="E331" s="37" t="s">
        <v>999</v>
      </c>
      <c r="F331" s="39" t="str">
        <f>IF(ISBLANK(Table2[[#This Row],[unique_id]]), "", Table2[[#This Row],[unique_id]])</f>
        <v>rack_outlet_plug</v>
      </c>
      <c r="G331" s="37" t="s">
        <v>225</v>
      </c>
      <c r="H331" s="37" t="s">
        <v>603</v>
      </c>
      <c r="I331" s="37" t="s">
        <v>295</v>
      </c>
      <c r="M331" s="37" t="s">
        <v>261</v>
      </c>
      <c r="O331" s="40" t="s">
        <v>933</v>
      </c>
      <c r="P331" s="37" t="s">
        <v>166</v>
      </c>
      <c r="Q331" s="37" t="s">
        <v>903</v>
      </c>
      <c r="R331" s="37" t="s">
        <v>905</v>
      </c>
      <c r="S331" s="37" t="str">
        <f>Table2[[#This Row],[friendly_name]]</f>
        <v>Server Rack</v>
      </c>
      <c r="T331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V331" s="40"/>
      <c r="W331" s="40"/>
      <c r="X331" s="40"/>
      <c r="Y331" s="40"/>
      <c r="Z331" s="40"/>
      <c r="AA331" s="56" t="s">
        <v>1328</v>
      </c>
      <c r="AE331" s="37" t="s">
        <v>256</v>
      </c>
      <c r="AF331" s="37">
        <v>10</v>
      </c>
      <c r="AG331" s="40" t="s">
        <v>34</v>
      </c>
      <c r="AH331" s="40" t="s">
        <v>1061</v>
      </c>
      <c r="AJ331" s="37" t="str">
        <f>_xlfn.CONCAT("homeassistant/entity/", Table2[[#This Row],[entity_namespace]], "/tasmota/",Table2[[#This Row],[unique_id]], "/config")</f>
        <v>homeassistant/entity/switch/tasmota/rack_outlet_plug/config</v>
      </c>
      <c r="AK331" s="37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31" s="37" t="str">
        <f>_xlfn.CONCAT("tasmota/device/",Table2[[#This Row],[unique_id]], "/cmnd/POWER")</f>
        <v>tasmota/device/rack_outlet_plug/cmnd/POWER</v>
      </c>
      <c r="AM331" s="37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31" s="37" t="s">
        <v>1081</v>
      </c>
      <c r="AO331" s="37" t="s">
        <v>1082</v>
      </c>
      <c r="AP331" s="37" t="s">
        <v>1070</v>
      </c>
      <c r="AQ331" s="37" t="s">
        <v>1071</v>
      </c>
      <c r="AR331" s="37" t="s">
        <v>1152</v>
      </c>
      <c r="AS331" s="37">
        <v>1</v>
      </c>
      <c r="AT331" s="42" t="str">
        <f>HYPERLINK(_xlfn.CONCAT("http://", Table2[[#This Row],[connection_ip]], "/?"))</f>
        <v>http://10.0.6.102/?</v>
      </c>
      <c r="AV3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1" s="21" t="str">
        <f>IF(ISBLANK(Table2[[#This Row],[device_model]]), "", Table2[[#This Row],[device_suggested_area]])</f>
        <v>Rack</v>
      </c>
      <c r="AZ331" s="37" t="s">
        <v>1207</v>
      </c>
      <c r="BA331" s="37" t="s">
        <v>1080</v>
      </c>
      <c r="BB331" s="37" t="s">
        <v>1330</v>
      </c>
      <c r="BC331" s="37" t="s">
        <v>1049</v>
      </c>
      <c r="BD331" s="37" t="s">
        <v>28</v>
      </c>
      <c r="BG331" s="37" t="s">
        <v>460</v>
      </c>
      <c r="BH331" s="37" t="s">
        <v>1079</v>
      </c>
      <c r="BI331" s="37" t="s">
        <v>1078</v>
      </c>
      <c r="BJ3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"10.0.6.102"]]</v>
      </c>
    </row>
    <row r="332" spans="1:62" s="37" customFormat="1" ht="16" hidden="1" customHeight="1">
      <c r="A332" s="21">
        <v>2585</v>
      </c>
      <c r="B332" s="37" t="s">
        <v>26</v>
      </c>
      <c r="C332" s="37" t="s">
        <v>833</v>
      </c>
      <c r="D332" s="37" t="s">
        <v>27</v>
      </c>
      <c r="E332" s="37" t="s">
        <v>1149</v>
      </c>
      <c r="F332" s="39" t="str">
        <f>IF(ISBLANK(Table2[[#This Row],[unique_id]]), "", Table2[[#This Row],[unique_id]])</f>
        <v>rack_outlet_plug_energy_power</v>
      </c>
      <c r="G332" s="37" t="s">
        <v>225</v>
      </c>
      <c r="H332" s="37" t="s">
        <v>603</v>
      </c>
      <c r="I332" s="37" t="s">
        <v>295</v>
      </c>
      <c r="O332" s="40"/>
      <c r="T332" s="38"/>
      <c r="V332" s="40"/>
      <c r="W332" s="40"/>
      <c r="X332" s="40"/>
      <c r="Y332" s="40"/>
      <c r="Z332" s="40"/>
      <c r="AA332" s="40"/>
      <c r="AB332" s="37" t="s">
        <v>31</v>
      </c>
      <c r="AC332" s="37" t="s">
        <v>346</v>
      </c>
      <c r="AD332" s="37" t="s">
        <v>1062</v>
      </c>
      <c r="AF332" s="37">
        <v>10</v>
      </c>
      <c r="AG332" s="40" t="s">
        <v>34</v>
      </c>
      <c r="AH332" s="40" t="s">
        <v>1061</v>
      </c>
      <c r="AJ332" s="37" t="str">
        <f>_xlfn.CONCAT("homeassistant/entity/", Table2[[#This Row],[entity_namespace]], "/tasmota/",Table2[[#This Row],[unique_id]], "/config")</f>
        <v>homeassistant/entity/sensor/tasmota/rack_outlet_plug_energy_power/config</v>
      </c>
      <c r="AK332" s="37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32" s="37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32" s="37" t="s">
        <v>1081</v>
      </c>
      <c r="AO332" s="37" t="s">
        <v>1082</v>
      </c>
      <c r="AP332" s="37" t="s">
        <v>1070</v>
      </c>
      <c r="AQ332" s="37" t="s">
        <v>1071</v>
      </c>
      <c r="AR332" s="37" t="s">
        <v>1324</v>
      </c>
      <c r="AS332" s="37">
        <v>1</v>
      </c>
      <c r="AT332" s="42"/>
      <c r="AV3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2" s="21" t="str">
        <f>IF(ISBLANK(Table2[[#This Row],[device_model]]), "", Table2[[#This Row],[device_suggested_area]])</f>
        <v>Rack</v>
      </c>
      <c r="AZ332" s="37" t="s">
        <v>1207</v>
      </c>
      <c r="BA332" s="37" t="s">
        <v>1080</v>
      </c>
      <c r="BB332" s="37" t="s">
        <v>1330</v>
      </c>
      <c r="BC332" s="37" t="s">
        <v>1049</v>
      </c>
      <c r="BD332" s="37" t="s">
        <v>28</v>
      </c>
      <c r="BJ3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2" s="37" customFormat="1" ht="16" hidden="1" customHeight="1">
      <c r="A333" s="21">
        <v>2586</v>
      </c>
      <c r="B333" s="37" t="s">
        <v>26</v>
      </c>
      <c r="C333" s="37" t="s">
        <v>833</v>
      </c>
      <c r="D333" s="37" t="s">
        <v>27</v>
      </c>
      <c r="E333" s="37" t="s">
        <v>1150</v>
      </c>
      <c r="F333" s="39" t="str">
        <f>IF(ISBLANK(Table2[[#This Row],[unique_id]]), "", Table2[[#This Row],[unique_id]])</f>
        <v>rack_outlet_plug_energy_total</v>
      </c>
      <c r="G333" s="37" t="s">
        <v>225</v>
      </c>
      <c r="H333" s="37" t="s">
        <v>603</v>
      </c>
      <c r="I333" s="37" t="s">
        <v>295</v>
      </c>
      <c r="O333" s="40"/>
      <c r="T333" s="38"/>
      <c r="V333" s="40"/>
      <c r="W333" s="40"/>
      <c r="X333" s="40"/>
      <c r="Y333" s="40"/>
      <c r="Z333" s="40"/>
      <c r="AA333" s="40"/>
      <c r="AB333" s="37" t="s">
        <v>76</v>
      </c>
      <c r="AC333" s="37" t="s">
        <v>347</v>
      </c>
      <c r="AD333" s="37" t="s">
        <v>1063</v>
      </c>
      <c r="AF333" s="37">
        <v>10</v>
      </c>
      <c r="AG333" s="40" t="s">
        <v>34</v>
      </c>
      <c r="AH333" s="40" t="s">
        <v>1061</v>
      </c>
      <c r="AJ333" s="37" t="str">
        <f>_xlfn.CONCAT("homeassistant/entity/", Table2[[#This Row],[entity_namespace]], "/tasmota/",Table2[[#This Row],[unique_id]], "/config")</f>
        <v>homeassistant/entity/sensor/tasmota/rack_outlet_plug_energy_total/config</v>
      </c>
      <c r="AK333" s="37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33" s="37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33" s="37" t="s">
        <v>1081</v>
      </c>
      <c r="AO333" s="37" t="s">
        <v>1082</v>
      </c>
      <c r="AP333" s="37" t="s">
        <v>1070</v>
      </c>
      <c r="AQ333" s="37" t="s">
        <v>1071</v>
      </c>
      <c r="AR333" s="37" t="s">
        <v>1325</v>
      </c>
      <c r="AS333" s="37">
        <v>1</v>
      </c>
      <c r="AT333" s="42"/>
      <c r="AV3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3" s="21" t="str">
        <f>IF(ISBLANK(Table2[[#This Row],[device_model]]), "", Table2[[#This Row],[device_suggested_area]])</f>
        <v>Rack</v>
      </c>
      <c r="AZ333" s="37" t="s">
        <v>1207</v>
      </c>
      <c r="BA333" s="37" t="s">
        <v>1080</v>
      </c>
      <c r="BB333" s="37" t="s">
        <v>1330</v>
      </c>
      <c r="BC333" s="37" t="s">
        <v>1049</v>
      </c>
      <c r="BD333" s="37" t="s">
        <v>28</v>
      </c>
      <c r="BJ3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2" s="32" customFormat="1" ht="16" hidden="1" customHeight="1">
      <c r="A334" s="21">
        <v>2587</v>
      </c>
      <c r="B334" s="32" t="s">
        <v>26</v>
      </c>
      <c r="C334" s="32" t="s">
        <v>956</v>
      </c>
      <c r="D334" s="32" t="s">
        <v>149</v>
      </c>
      <c r="E334" s="33" t="s">
        <v>1163</v>
      </c>
      <c r="F334" s="34" t="str">
        <f>IF(ISBLANK(Table2[[#This Row],[unique_id]]), "", Table2[[#This Row],[unique_id]])</f>
        <v>template_old_roof_network_switch_plug_proxy</v>
      </c>
      <c r="G334" s="32" t="s">
        <v>223</v>
      </c>
      <c r="H334" s="32" t="s">
        <v>603</v>
      </c>
      <c r="I334" s="32" t="s">
        <v>295</v>
      </c>
      <c r="O334" s="35" t="s">
        <v>933</v>
      </c>
      <c r="T334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334" s="35"/>
      <c r="W334" s="35"/>
      <c r="X334" s="35"/>
      <c r="Y334" s="35"/>
      <c r="Z334" s="35"/>
      <c r="AA334" s="35"/>
      <c r="AG334" s="35"/>
      <c r="AH334" s="35"/>
      <c r="AT334" s="36"/>
      <c r="AU334" s="32" t="s">
        <v>134</v>
      </c>
      <c r="AV3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4" s="21" t="str">
        <f>IF(ISBLANK(Table2[[#This Row],[device_model]]), "", Table2[[#This Row],[device_suggested_area]])</f>
        <v>Ceiling</v>
      </c>
      <c r="AZ334" s="32" t="s">
        <v>223</v>
      </c>
      <c r="BA334" s="32" t="s">
        <v>379</v>
      </c>
      <c r="BB334" s="32" t="s">
        <v>236</v>
      </c>
      <c r="BC334" s="32" t="s">
        <v>382</v>
      </c>
      <c r="BD334" s="32" t="s">
        <v>430</v>
      </c>
      <c r="BJ3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2" s="32" customFormat="1" ht="16" hidden="1" customHeight="1">
      <c r="A335" s="21">
        <v>2588</v>
      </c>
      <c r="B335" s="32" t="s">
        <v>26</v>
      </c>
      <c r="C335" s="32" t="s">
        <v>236</v>
      </c>
      <c r="D335" s="32" t="s">
        <v>134</v>
      </c>
      <c r="E335" s="32" t="s">
        <v>1164</v>
      </c>
      <c r="F335" s="34" t="str">
        <f>IF(ISBLANK(Table2[[#This Row],[unique_id]]), "", Table2[[#This Row],[unique_id]])</f>
        <v>old_roof_network_switch_plug</v>
      </c>
      <c r="G335" s="32" t="s">
        <v>223</v>
      </c>
      <c r="H335" s="32" t="s">
        <v>603</v>
      </c>
      <c r="I335" s="32" t="s">
        <v>295</v>
      </c>
      <c r="O335" s="35" t="s">
        <v>933</v>
      </c>
      <c r="T335" s="33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V335" s="35"/>
      <c r="W335" s="35"/>
      <c r="X335" s="35"/>
      <c r="Y335" s="35"/>
      <c r="Z335" s="35"/>
      <c r="AA335" s="35"/>
      <c r="AE335" s="32" t="s">
        <v>257</v>
      </c>
      <c r="AG335" s="35"/>
      <c r="AH335" s="35"/>
      <c r="AT335" s="36"/>
      <c r="AV3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5" s="21" t="str">
        <f>IF(ISBLANK(Table2[[#This Row],[device_model]]), "", Table2[[#This Row],[device_suggested_area]])</f>
        <v>Ceiling</v>
      </c>
      <c r="AZ335" s="32" t="s">
        <v>223</v>
      </c>
      <c r="BA335" s="32" t="s">
        <v>379</v>
      </c>
      <c r="BB335" s="32" t="s">
        <v>236</v>
      </c>
      <c r="BC335" s="32" t="s">
        <v>382</v>
      </c>
      <c r="BD335" s="32" t="s">
        <v>430</v>
      </c>
      <c r="BF335" s="32" t="s">
        <v>1160</v>
      </c>
      <c r="BG335" s="32" t="s">
        <v>460</v>
      </c>
      <c r="BH335" s="32" t="s">
        <v>373</v>
      </c>
      <c r="BI335" s="32" t="s">
        <v>456</v>
      </c>
      <c r="BJ3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"10.0.6.84"]]</v>
      </c>
    </row>
    <row r="336" spans="1:62" s="37" customFormat="1" ht="16" hidden="1" customHeight="1">
      <c r="A336" s="21">
        <v>2589</v>
      </c>
      <c r="B336" s="37" t="s">
        <v>26</v>
      </c>
      <c r="C336" s="37" t="s">
        <v>956</v>
      </c>
      <c r="D336" s="37" t="s">
        <v>149</v>
      </c>
      <c r="E336" s="38" t="s">
        <v>1314</v>
      </c>
      <c r="F336" s="39" t="str">
        <f>IF(ISBLANK(Table2[[#This Row],[unique_id]]), "", Table2[[#This Row],[unique_id]])</f>
        <v>template_ceiling_network_switch_plug_proxy</v>
      </c>
      <c r="G336" s="37" t="s">
        <v>223</v>
      </c>
      <c r="H336" s="37" t="s">
        <v>603</v>
      </c>
      <c r="I336" s="37" t="s">
        <v>295</v>
      </c>
      <c r="O336" s="40" t="s">
        <v>933</v>
      </c>
      <c r="P336" s="37" t="s">
        <v>166</v>
      </c>
      <c r="Q336" s="37" t="s">
        <v>903</v>
      </c>
      <c r="R336" s="37" t="s">
        <v>905</v>
      </c>
      <c r="S336" s="37" t="str">
        <f>Table2[[#This Row],[friendly_name]]</f>
        <v>Network Switch</v>
      </c>
      <c r="T336" s="38" t="s">
        <v>1283</v>
      </c>
      <c r="V336" s="40"/>
      <c r="W336" s="40"/>
      <c r="X336" s="40"/>
      <c r="Y336" s="40"/>
      <c r="Z336" s="40"/>
      <c r="AA336" s="40"/>
      <c r="AG336" s="40"/>
      <c r="AH336" s="40"/>
      <c r="AT336" s="41"/>
      <c r="AU336" s="37" t="s">
        <v>134</v>
      </c>
      <c r="AV3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6" s="21" t="str">
        <f>IF(ISBLANK(Table2[[#This Row],[device_model]]), "", Table2[[#This Row],[device_suggested_area]])</f>
        <v>Ceiling</v>
      </c>
      <c r="AZ336" s="37" t="s">
        <v>223</v>
      </c>
      <c r="BA336" s="37" t="s">
        <v>1080</v>
      </c>
      <c r="BB336" s="37" t="s">
        <v>1330</v>
      </c>
      <c r="BC336" s="37" t="s">
        <v>1049</v>
      </c>
      <c r="BD336" s="37" t="s">
        <v>430</v>
      </c>
      <c r="BJ3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2" s="37" customFormat="1" ht="16" hidden="1" customHeight="1">
      <c r="A337" s="21">
        <v>2590</v>
      </c>
      <c r="B337" s="37" t="s">
        <v>26</v>
      </c>
      <c r="C337" s="37" t="s">
        <v>833</v>
      </c>
      <c r="D337" s="37" t="s">
        <v>134</v>
      </c>
      <c r="E337" s="37" t="s">
        <v>1315</v>
      </c>
      <c r="F337" s="39" t="str">
        <f>IF(ISBLANK(Table2[[#This Row],[unique_id]]), "", Table2[[#This Row],[unique_id]])</f>
        <v>ceiling_network_switch_plug</v>
      </c>
      <c r="G337" s="37" t="s">
        <v>223</v>
      </c>
      <c r="H337" s="37" t="s">
        <v>603</v>
      </c>
      <c r="I337" s="37" t="s">
        <v>295</v>
      </c>
      <c r="M337" s="37" t="s">
        <v>261</v>
      </c>
      <c r="O337" s="40" t="s">
        <v>933</v>
      </c>
      <c r="P337" s="37" t="s">
        <v>166</v>
      </c>
      <c r="Q337" s="37" t="s">
        <v>903</v>
      </c>
      <c r="R337" s="37" t="s">
        <v>905</v>
      </c>
      <c r="S337" s="37" t="str">
        <f>Table2[[#This Row],[friendly_name]]</f>
        <v>Network Switch</v>
      </c>
      <c r="T337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V337" s="40"/>
      <c r="W337" s="40"/>
      <c r="X337" s="40"/>
      <c r="Y337" s="40"/>
      <c r="Z337" s="40"/>
      <c r="AA337" s="56" t="s">
        <v>1328</v>
      </c>
      <c r="AE337" s="37" t="s">
        <v>257</v>
      </c>
      <c r="AF337" s="37">
        <v>10</v>
      </c>
      <c r="AG337" s="40" t="s">
        <v>34</v>
      </c>
      <c r="AH337" s="40" t="s">
        <v>1061</v>
      </c>
      <c r="AJ337" s="37" t="str">
        <f>_xlfn.CONCAT("homeassistant/entity/", Table2[[#This Row],[entity_namespace]], "/tasmota/",Table2[[#This Row],[unique_id]], "/config")</f>
        <v>homeassistant/entity/switch/tasmota/ceiling_network_switch_plug/config</v>
      </c>
      <c r="AK337" s="37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37" s="37" t="str">
        <f>_xlfn.CONCAT("tasmota/device/",Table2[[#This Row],[unique_id]], "/cmnd/POWER")</f>
        <v>tasmota/device/ceiling_network_switch_plug/cmnd/POWER</v>
      </c>
      <c r="AM337" s="37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37" s="37" t="s">
        <v>1081</v>
      </c>
      <c r="AO337" s="37" t="s">
        <v>1082</v>
      </c>
      <c r="AP337" s="37" t="s">
        <v>1070</v>
      </c>
      <c r="AQ337" s="37" t="s">
        <v>1071</v>
      </c>
      <c r="AR337" s="37" t="s">
        <v>1152</v>
      </c>
      <c r="AS337" s="37">
        <v>1</v>
      </c>
      <c r="AT337" s="42" t="str">
        <f>HYPERLINK(_xlfn.CONCAT("http://", Table2[[#This Row],[connection_ip]], "/?"))</f>
        <v>http://10.0.6.105/?</v>
      </c>
      <c r="AV3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7" s="21" t="str">
        <f>IF(ISBLANK(Table2[[#This Row],[device_model]]), "", Table2[[#This Row],[device_suggested_area]])</f>
        <v>Ceiling</v>
      </c>
      <c r="AZ337" s="37" t="s">
        <v>223</v>
      </c>
      <c r="BA337" s="37" t="s">
        <v>1080</v>
      </c>
      <c r="BB337" s="37" t="s">
        <v>1330</v>
      </c>
      <c r="BC337" s="37" t="s">
        <v>1049</v>
      </c>
      <c r="BD337" s="37" t="s">
        <v>430</v>
      </c>
      <c r="BG337" s="37" t="s">
        <v>460</v>
      </c>
      <c r="BH337" s="57" t="s">
        <v>1166</v>
      </c>
      <c r="BI337" s="37" t="s">
        <v>1165</v>
      </c>
      <c r="BJ3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"10.0.6.105"]]</v>
      </c>
    </row>
    <row r="338" spans="1:62" s="37" customFormat="1" ht="16" hidden="1" customHeight="1">
      <c r="A338" s="21">
        <v>2591</v>
      </c>
      <c r="B338" s="37" t="s">
        <v>26</v>
      </c>
      <c r="C338" s="37" t="s">
        <v>833</v>
      </c>
      <c r="D338" s="37" t="s">
        <v>27</v>
      </c>
      <c r="E338" s="37" t="s">
        <v>1316</v>
      </c>
      <c r="F338" s="39" t="str">
        <f>IF(ISBLANK(Table2[[#This Row],[unique_id]]), "", Table2[[#This Row],[unique_id]])</f>
        <v>ceiling_network_switch_plug_energy_power</v>
      </c>
      <c r="G338" s="37" t="s">
        <v>223</v>
      </c>
      <c r="H338" s="37" t="s">
        <v>603</v>
      </c>
      <c r="I338" s="37" t="s">
        <v>295</v>
      </c>
      <c r="O338" s="40"/>
      <c r="T338" s="38"/>
      <c r="V338" s="40"/>
      <c r="W338" s="40"/>
      <c r="X338" s="40"/>
      <c r="Y338" s="40"/>
      <c r="Z338" s="40"/>
      <c r="AA338" s="40"/>
      <c r="AB338" s="37" t="s">
        <v>31</v>
      </c>
      <c r="AC338" s="37" t="s">
        <v>346</v>
      </c>
      <c r="AD338" s="37" t="s">
        <v>1062</v>
      </c>
      <c r="AF338" s="37">
        <v>10</v>
      </c>
      <c r="AG338" s="40" t="s">
        <v>34</v>
      </c>
      <c r="AH338" s="40" t="s">
        <v>1061</v>
      </c>
      <c r="AJ338" s="37" t="str">
        <f>_xlfn.CONCAT("homeassistant/entity/", Table2[[#This Row],[entity_namespace]], "/tasmota/",Table2[[#This Row],[unique_id]], "/config")</f>
        <v>homeassistant/entity/sensor/tasmota/ceiling_network_switch_plug_energy_power/config</v>
      </c>
      <c r="AK338" s="37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38" s="37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38" s="37" t="s">
        <v>1081</v>
      </c>
      <c r="AO338" s="37" t="s">
        <v>1082</v>
      </c>
      <c r="AP338" s="37" t="s">
        <v>1070</v>
      </c>
      <c r="AQ338" s="37" t="s">
        <v>1071</v>
      </c>
      <c r="AR338" s="37" t="s">
        <v>1324</v>
      </c>
      <c r="AS338" s="37">
        <v>1</v>
      </c>
      <c r="AT338" s="42"/>
      <c r="AV3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8" s="21" t="str">
        <f>IF(ISBLANK(Table2[[#This Row],[device_model]]), "", Table2[[#This Row],[device_suggested_area]])</f>
        <v>Ceiling</v>
      </c>
      <c r="AZ338" s="37" t="s">
        <v>223</v>
      </c>
      <c r="BA338" s="37" t="s">
        <v>1080</v>
      </c>
      <c r="BB338" s="37" t="s">
        <v>1330</v>
      </c>
      <c r="BC338" s="37" t="s">
        <v>1049</v>
      </c>
      <c r="BD338" s="37" t="s">
        <v>430</v>
      </c>
      <c r="BJ3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2" s="37" customFormat="1" ht="16" hidden="1" customHeight="1">
      <c r="A339" s="21">
        <v>2592</v>
      </c>
      <c r="B339" s="37" t="s">
        <v>26</v>
      </c>
      <c r="C339" s="37" t="s">
        <v>833</v>
      </c>
      <c r="D339" s="37" t="s">
        <v>27</v>
      </c>
      <c r="E339" s="37" t="s">
        <v>1317</v>
      </c>
      <c r="F339" s="39" t="str">
        <f>IF(ISBLANK(Table2[[#This Row],[unique_id]]), "", Table2[[#This Row],[unique_id]])</f>
        <v>ceiling_network_switch_plug_energy_total</v>
      </c>
      <c r="G339" s="37" t="s">
        <v>223</v>
      </c>
      <c r="H339" s="37" t="s">
        <v>603</v>
      </c>
      <c r="I339" s="37" t="s">
        <v>295</v>
      </c>
      <c r="O339" s="40"/>
      <c r="T339" s="38"/>
      <c r="V339" s="40"/>
      <c r="W339" s="40"/>
      <c r="X339" s="40"/>
      <c r="Y339" s="40"/>
      <c r="Z339" s="40"/>
      <c r="AA339" s="40"/>
      <c r="AB339" s="37" t="s">
        <v>76</v>
      </c>
      <c r="AC339" s="37" t="s">
        <v>347</v>
      </c>
      <c r="AD339" s="37" t="s">
        <v>1063</v>
      </c>
      <c r="AF339" s="37">
        <v>10</v>
      </c>
      <c r="AG339" s="40" t="s">
        <v>34</v>
      </c>
      <c r="AH339" s="40" t="s">
        <v>1061</v>
      </c>
      <c r="AJ339" s="37" t="str">
        <f>_xlfn.CONCAT("homeassistant/entity/", Table2[[#This Row],[entity_namespace]], "/tasmota/",Table2[[#This Row],[unique_id]], "/config")</f>
        <v>homeassistant/entity/sensor/tasmota/ceiling_network_switch_plug_energy_total/config</v>
      </c>
      <c r="AK339" s="37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39" s="37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39" s="37" t="s">
        <v>1081</v>
      </c>
      <c r="AO339" s="37" t="s">
        <v>1082</v>
      </c>
      <c r="AP339" s="37" t="s">
        <v>1070</v>
      </c>
      <c r="AQ339" s="37" t="s">
        <v>1071</v>
      </c>
      <c r="AR339" s="37" t="s">
        <v>1325</v>
      </c>
      <c r="AS339" s="37">
        <v>1</v>
      </c>
      <c r="AT339" s="42"/>
      <c r="AV3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9" s="21" t="str">
        <f>IF(ISBLANK(Table2[[#This Row],[device_model]]), "", Table2[[#This Row],[device_suggested_area]])</f>
        <v>Ceiling</v>
      </c>
      <c r="AZ339" s="37" t="s">
        <v>223</v>
      </c>
      <c r="BA339" s="37" t="s">
        <v>1080</v>
      </c>
      <c r="BB339" s="37" t="s">
        <v>1330</v>
      </c>
      <c r="BC339" s="37" t="s">
        <v>1049</v>
      </c>
      <c r="BD339" s="37" t="s">
        <v>430</v>
      </c>
      <c r="BJ3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2" ht="16" hidden="1" customHeight="1">
      <c r="A340" s="21">
        <v>2593</v>
      </c>
      <c r="B340" s="21" t="s">
        <v>26</v>
      </c>
      <c r="C340" s="21" t="s">
        <v>956</v>
      </c>
      <c r="D340" s="21" t="s">
        <v>149</v>
      </c>
      <c r="E340" s="27" t="s">
        <v>1151</v>
      </c>
      <c r="F340" s="25" t="str">
        <f>IF(ISBLANK(Table2[[#This Row],[unique_id]]), "", Table2[[#This Row],[unique_id]])</f>
        <v>template_rack_internet_modem_plug_proxy</v>
      </c>
      <c r="G340" s="21" t="s">
        <v>224</v>
      </c>
      <c r="H340" s="21" t="s">
        <v>603</v>
      </c>
      <c r="I340" s="21" t="s">
        <v>295</v>
      </c>
      <c r="O340" s="22" t="s">
        <v>933</v>
      </c>
      <c r="R340" s="21" t="s">
        <v>949</v>
      </c>
      <c r="S340" s="21" t="str">
        <f>Table2[[#This Row],[friendly_name]]</f>
        <v>Internet Modem</v>
      </c>
      <c r="T340" s="27" t="s">
        <v>1281</v>
      </c>
      <c r="V340" s="22"/>
      <c r="W340" s="22"/>
      <c r="X340" s="22"/>
      <c r="Y340" s="22"/>
      <c r="AG340" s="22"/>
      <c r="AH340" s="22"/>
      <c r="AS340" s="21"/>
      <c r="AT340" s="23"/>
      <c r="AU340" s="21" t="s">
        <v>134</v>
      </c>
      <c r="AV3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Y340" s="21" t="str">
        <f>IF(ISBLANK(Table2[[#This Row],[device_model]]), "", Table2[[#This Row],[device_suggested_area]])</f>
        <v>Rack</v>
      </c>
      <c r="AZ340" s="21" t="s">
        <v>1213</v>
      </c>
      <c r="BA340" s="24" t="s">
        <v>380</v>
      </c>
      <c r="BB340" s="21" t="s">
        <v>236</v>
      </c>
      <c r="BC340" s="21" t="s">
        <v>381</v>
      </c>
      <c r="BD340" s="21" t="s">
        <v>28</v>
      </c>
      <c r="BH340" s="21"/>
      <c r="BI340" s="21"/>
      <c r="BJ3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2" s="37" customFormat="1" ht="16" hidden="1" customHeight="1">
      <c r="A341" s="21">
        <v>2594</v>
      </c>
      <c r="B341" s="21" t="s">
        <v>26</v>
      </c>
      <c r="C341" s="21" t="s">
        <v>236</v>
      </c>
      <c r="D341" s="21" t="s">
        <v>134</v>
      </c>
      <c r="E341" s="21" t="s">
        <v>1000</v>
      </c>
      <c r="F341" s="25" t="str">
        <f>IF(ISBLANK(Table2[[#This Row],[unique_id]]), "", Table2[[#This Row],[unique_id]])</f>
        <v>rack_internet_modem_plug</v>
      </c>
      <c r="G341" s="21" t="s">
        <v>224</v>
      </c>
      <c r="H341" s="21" t="s">
        <v>603</v>
      </c>
      <c r="I341" s="21" t="s">
        <v>295</v>
      </c>
      <c r="J341" s="21"/>
      <c r="K341" s="21"/>
      <c r="L341" s="21"/>
      <c r="M341" s="21" t="s">
        <v>261</v>
      </c>
      <c r="N341" s="21"/>
      <c r="O341" s="22" t="s">
        <v>933</v>
      </c>
      <c r="P341" s="21"/>
      <c r="Q341" s="21"/>
      <c r="R341" s="21" t="s">
        <v>949</v>
      </c>
      <c r="S341" s="21" t="str">
        <f>Table2[[#This Row],[friendly_name]]</f>
        <v>Internet Modem</v>
      </c>
      <c r="T341" s="27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41" s="21"/>
      <c r="V341" s="22"/>
      <c r="W341" s="22"/>
      <c r="X341" s="22"/>
      <c r="Y341" s="22"/>
      <c r="Z341" s="22"/>
      <c r="AA341" s="22"/>
      <c r="AB341" s="21"/>
      <c r="AC341" s="21"/>
      <c r="AD341" s="21"/>
      <c r="AE341" s="21" t="s">
        <v>258</v>
      </c>
      <c r="AF341" s="21"/>
      <c r="AG341" s="22"/>
      <c r="AH341" s="22"/>
      <c r="AI341" s="21"/>
      <c r="AJ341" s="21"/>
      <c r="AK341" s="21"/>
      <c r="AL341" s="21"/>
      <c r="AM341" s="21"/>
      <c r="AN341" s="21"/>
      <c r="AO341" s="21"/>
      <c r="AP341" s="21"/>
      <c r="AQ341" s="21"/>
      <c r="AR341" s="21"/>
      <c r="AS341" s="21"/>
      <c r="AT341" s="23"/>
      <c r="AU341" s="21"/>
      <c r="AV3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41" s="21"/>
      <c r="AY341" s="21" t="str">
        <f>IF(ISBLANK(Table2[[#This Row],[device_model]]), "", Table2[[#This Row],[device_suggested_area]])</f>
        <v>Rack</v>
      </c>
      <c r="AZ341" s="21" t="s">
        <v>1213</v>
      </c>
      <c r="BA341" s="24" t="s">
        <v>380</v>
      </c>
      <c r="BB341" s="21" t="s">
        <v>236</v>
      </c>
      <c r="BC341" s="21" t="s">
        <v>381</v>
      </c>
      <c r="BD341" s="21" t="s">
        <v>28</v>
      </c>
      <c r="BE341" s="21"/>
      <c r="BF341" s="21" t="s">
        <v>1160</v>
      </c>
      <c r="BG341" s="21" t="s">
        <v>460</v>
      </c>
      <c r="BH341" s="21" t="s">
        <v>374</v>
      </c>
      <c r="BI341" s="21" t="s">
        <v>457</v>
      </c>
      <c r="BJ3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"10.0.6.85"]]</v>
      </c>
    </row>
    <row r="342" spans="1:62" ht="16" hidden="1" customHeight="1">
      <c r="A342" s="21">
        <v>2595</v>
      </c>
      <c r="B342" s="37" t="s">
        <v>26</v>
      </c>
      <c r="C342" s="37" t="s">
        <v>833</v>
      </c>
      <c r="D342" s="37" t="s">
        <v>129</v>
      </c>
      <c r="E342" s="37" t="s">
        <v>1051</v>
      </c>
      <c r="F342" s="39" t="str">
        <f>IF(ISBLANK(Table2[[#This Row],[unique_id]]), "", Table2[[#This Row],[unique_id]])</f>
        <v>rack_fans_plug</v>
      </c>
      <c r="G342" s="37" t="s">
        <v>672</v>
      </c>
      <c r="H342" s="37" t="s">
        <v>603</v>
      </c>
      <c r="I342" s="37" t="s">
        <v>295</v>
      </c>
      <c r="J342" s="37"/>
      <c r="K342" s="37"/>
      <c r="L342" s="37"/>
      <c r="M342" s="37" t="s">
        <v>261</v>
      </c>
      <c r="N342" s="37"/>
      <c r="O342" s="40" t="s">
        <v>933</v>
      </c>
      <c r="P342" s="37"/>
      <c r="Q342" s="37"/>
      <c r="R342" s="37"/>
      <c r="S342" s="37"/>
      <c r="T342" s="38" t="s">
        <v>1153</v>
      </c>
      <c r="U342" s="37"/>
      <c r="V342" s="40"/>
      <c r="W342" s="40"/>
      <c r="X342" s="40"/>
      <c r="Y342" s="40"/>
      <c r="Z342" s="40"/>
      <c r="AA342" s="40" t="s">
        <v>1329</v>
      </c>
      <c r="AB342" s="37"/>
      <c r="AC342" s="37"/>
      <c r="AD342" s="37"/>
      <c r="AE342" s="37" t="s">
        <v>674</v>
      </c>
      <c r="AF342" s="37">
        <v>10</v>
      </c>
      <c r="AG342" s="40" t="s">
        <v>34</v>
      </c>
      <c r="AH342" s="40" t="s">
        <v>1061</v>
      </c>
      <c r="AI342" s="37"/>
      <c r="AJ342" s="37" t="str">
        <f>_xlfn.CONCAT("homeassistant/entity/", Table2[[#This Row],[entity_namespace]], "/tasmota/",Table2[[#This Row],[unique_id]], "/config")</f>
        <v>homeassistant/entity/fan/tasmota/rack_fans_plug/config</v>
      </c>
      <c r="AK342" s="37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42" s="37" t="str">
        <f>_xlfn.CONCAT("tasmota/device/",Table2[[#This Row],[unique_id]], "/cmnd/POWER")</f>
        <v>tasmota/device/rack_fans_plug/cmnd/POWER</v>
      </c>
      <c r="AM342" s="37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42" s="37" t="s">
        <v>1081</v>
      </c>
      <c r="AO342" s="37" t="s">
        <v>1082</v>
      </c>
      <c r="AP342" s="37" t="s">
        <v>1070</v>
      </c>
      <c r="AQ342" s="37" t="s">
        <v>1071</v>
      </c>
      <c r="AR342" s="37" t="s">
        <v>1152</v>
      </c>
      <c r="AS342" s="37">
        <v>1</v>
      </c>
      <c r="AT342" s="42" t="str">
        <f>HYPERLINK(_xlfn.CONCAT("http://", Table2[[#This Row],[connection_ip]], "/?"))</f>
        <v>http://10.0.6.101/?</v>
      </c>
      <c r="AU342" s="37"/>
      <c r="AV3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42" s="37"/>
      <c r="AY342" s="21" t="str">
        <f>IF(ISBLANK(Table2[[#This Row],[device_model]]), "", Table2[[#This Row],[device_suggested_area]])</f>
        <v>Rack</v>
      </c>
      <c r="AZ342" s="37" t="s">
        <v>131</v>
      </c>
      <c r="BA342" s="43" t="s">
        <v>910</v>
      </c>
      <c r="BB342" s="37" t="s">
        <v>1330</v>
      </c>
      <c r="BC342" s="37" t="s">
        <v>1049</v>
      </c>
      <c r="BD342" s="37" t="s">
        <v>28</v>
      </c>
      <c r="BE342" s="37"/>
      <c r="BF342" s="37"/>
      <c r="BG342" s="37" t="s">
        <v>460</v>
      </c>
      <c r="BH342" s="37" t="s">
        <v>673</v>
      </c>
      <c r="BI342" s="37" t="s">
        <v>1052</v>
      </c>
      <c r="BJ3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"10.0.6.101"]]</v>
      </c>
    </row>
    <row r="343" spans="1:62" ht="16" hidden="1" customHeight="1">
      <c r="A343" s="21">
        <v>2596</v>
      </c>
      <c r="B343" s="21" t="s">
        <v>26</v>
      </c>
      <c r="C343" s="21" t="s">
        <v>397</v>
      </c>
      <c r="D343" s="21" t="s">
        <v>134</v>
      </c>
      <c r="E343" s="24" t="s">
        <v>743</v>
      </c>
      <c r="F343" s="25" t="str">
        <f>IF(ISBLANK(Table2[[#This Row],[unique_id]]), "", Table2[[#This Row],[unique_id]])</f>
        <v>deck_fans_outlet</v>
      </c>
      <c r="G343" s="21" t="s">
        <v>746</v>
      </c>
      <c r="H343" s="21" t="s">
        <v>603</v>
      </c>
      <c r="I343" s="21" t="s">
        <v>295</v>
      </c>
      <c r="M343" s="21" t="s">
        <v>261</v>
      </c>
      <c r="O343" s="22" t="s">
        <v>933</v>
      </c>
      <c r="P343" s="21" t="s">
        <v>166</v>
      </c>
      <c r="Q343" s="21" t="s">
        <v>903</v>
      </c>
      <c r="R343" s="21" t="s">
        <v>905</v>
      </c>
      <c r="S343" s="21" t="s">
        <v>967</v>
      </c>
      <c r="T343" s="27" t="s">
        <v>966</v>
      </c>
      <c r="V343" s="22"/>
      <c r="W343" s="22" t="s">
        <v>565</v>
      </c>
      <c r="X343" s="22"/>
      <c r="Y343" s="30" t="s">
        <v>900</v>
      </c>
      <c r="AE343" s="21" t="s">
        <v>255</v>
      </c>
      <c r="AG343" s="22"/>
      <c r="AH343" s="22"/>
      <c r="AS343" s="21"/>
      <c r="AT34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43" s="27"/>
      <c r="AV3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43" s="21" t="str">
        <f>Table2[[#This Row],[device_suggested_area]]</f>
        <v>Deck</v>
      </c>
      <c r="AY343" s="21" t="str">
        <f>IF(ISBLANK(Table2[[#This Row],[device_model]]), "", Table2[[#This Row],[device_suggested_area]])</f>
        <v>Deck</v>
      </c>
      <c r="AZ343" s="27" t="s">
        <v>1202</v>
      </c>
      <c r="BA343" s="27" t="s">
        <v>748</v>
      </c>
      <c r="BB343" s="21" t="s">
        <v>397</v>
      </c>
      <c r="BC343" s="27" t="s">
        <v>749</v>
      </c>
      <c r="BD343" s="21" t="s">
        <v>377</v>
      </c>
      <c r="BH343" s="21" t="s">
        <v>750</v>
      </c>
      <c r="BI343" s="21"/>
      <c r="BJ3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44" spans="1:62" ht="16" hidden="1" customHeight="1">
      <c r="A344" s="21">
        <v>2597</v>
      </c>
      <c r="B344" s="21" t="s">
        <v>26</v>
      </c>
      <c r="C344" s="21" t="s">
        <v>397</v>
      </c>
      <c r="D344" s="21" t="s">
        <v>134</v>
      </c>
      <c r="E344" s="24" t="s">
        <v>744</v>
      </c>
      <c r="F344" s="25" t="str">
        <f>IF(ISBLANK(Table2[[#This Row],[unique_id]]), "", Table2[[#This Row],[unique_id]])</f>
        <v>kitchen_fan_outlet</v>
      </c>
      <c r="G344" s="21" t="s">
        <v>745</v>
      </c>
      <c r="H344" s="21" t="s">
        <v>603</v>
      </c>
      <c r="I344" s="21" t="s">
        <v>295</v>
      </c>
      <c r="M344" s="21" t="s">
        <v>261</v>
      </c>
      <c r="O344" s="22" t="s">
        <v>933</v>
      </c>
      <c r="P344" s="21" t="s">
        <v>166</v>
      </c>
      <c r="Q344" s="21" t="s">
        <v>903</v>
      </c>
      <c r="R344" s="21" t="s">
        <v>905</v>
      </c>
      <c r="S344" s="21" t="s">
        <v>967</v>
      </c>
      <c r="T344" s="27" t="s">
        <v>966</v>
      </c>
      <c r="V344" s="22"/>
      <c r="W344" s="22" t="s">
        <v>565</v>
      </c>
      <c r="X344" s="22"/>
      <c r="Y344" s="30" t="s">
        <v>900</v>
      </c>
      <c r="AE344" s="21" t="s">
        <v>255</v>
      </c>
      <c r="AG344" s="22"/>
      <c r="AH344" s="22"/>
      <c r="AS344" s="21"/>
      <c r="AT34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44" s="27"/>
      <c r="AV3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44" s="21" t="str">
        <f>Table2[[#This Row],[device_suggested_area]]</f>
        <v>Kitchen</v>
      </c>
      <c r="AY344" s="21" t="str">
        <f>IF(ISBLANK(Table2[[#This Row],[device_model]]), "", Table2[[#This Row],[device_suggested_area]])</f>
        <v>Kitchen</v>
      </c>
      <c r="AZ344" s="27" t="s">
        <v>1203</v>
      </c>
      <c r="BA344" s="27" t="s">
        <v>748</v>
      </c>
      <c r="BB344" s="21" t="s">
        <v>397</v>
      </c>
      <c r="BC344" s="27" t="s">
        <v>749</v>
      </c>
      <c r="BD344" s="21" t="s">
        <v>208</v>
      </c>
      <c r="BH344" s="21" t="s">
        <v>751</v>
      </c>
      <c r="BI344" s="21"/>
      <c r="BJ3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45" spans="1:62" ht="16" hidden="1" customHeight="1">
      <c r="A345" s="21">
        <v>2598</v>
      </c>
      <c r="B345" s="21" t="s">
        <v>26</v>
      </c>
      <c r="C345" s="21" t="s">
        <v>397</v>
      </c>
      <c r="D345" s="21" t="s">
        <v>134</v>
      </c>
      <c r="E345" s="24" t="s">
        <v>742</v>
      </c>
      <c r="F345" s="25" t="str">
        <f>IF(ISBLANK(Table2[[#This Row],[unique_id]]), "", Table2[[#This Row],[unique_id]])</f>
        <v>edwin_wardrobe_outlet</v>
      </c>
      <c r="G345" s="21" t="s">
        <v>752</v>
      </c>
      <c r="H345" s="21" t="s">
        <v>603</v>
      </c>
      <c r="I345" s="21" t="s">
        <v>295</v>
      </c>
      <c r="M345" s="21" t="s">
        <v>261</v>
      </c>
      <c r="O345" s="22" t="s">
        <v>933</v>
      </c>
      <c r="P345" s="21" t="s">
        <v>166</v>
      </c>
      <c r="Q345" s="21" t="s">
        <v>903</v>
      </c>
      <c r="R345" s="21" t="s">
        <v>905</v>
      </c>
      <c r="S345" s="21" t="s">
        <v>967</v>
      </c>
      <c r="T345" s="27" t="s">
        <v>966</v>
      </c>
      <c r="V345" s="22"/>
      <c r="W345" s="22" t="s">
        <v>565</v>
      </c>
      <c r="X345" s="22"/>
      <c r="Y345" s="30" t="s">
        <v>900</v>
      </c>
      <c r="Z345" s="30"/>
      <c r="AA345" s="30"/>
      <c r="AE345" s="21" t="s">
        <v>255</v>
      </c>
      <c r="AG345" s="22"/>
      <c r="AH345" s="22"/>
      <c r="AS345" s="21"/>
      <c r="AT34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45" s="27"/>
      <c r="AV3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45" s="21" t="str">
        <f>Table2[[#This Row],[device_suggested_area]]</f>
        <v>Edwin</v>
      </c>
      <c r="AY345" s="21" t="str">
        <f>IF(ISBLANK(Table2[[#This Row],[device_model]]), "", Table2[[#This Row],[device_suggested_area]])</f>
        <v>Edwin</v>
      </c>
      <c r="AZ345" s="27" t="s">
        <v>1204</v>
      </c>
      <c r="BA345" s="27" t="s">
        <v>748</v>
      </c>
      <c r="BB345" s="21" t="s">
        <v>397</v>
      </c>
      <c r="BC345" s="27" t="s">
        <v>749</v>
      </c>
      <c r="BD345" s="21" t="s">
        <v>127</v>
      </c>
      <c r="BH345" s="21" t="s">
        <v>747</v>
      </c>
      <c r="BI345" s="21"/>
      <c r="BJ3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46" spans="1:62" ht="16" hidden="1" customHeight="1">
      <c r="A346" s="21">
        <v>2599</v>
      </c>
      <c r="B346" s="21" t="s">
        <v>26</v>
      </c>
      <c r="C346" s="21" t="s">
        <v>525</v>
      </c>
      <c r="D346" s="21" t="s">
        <v>27</v>
      </c>
      <c r="E346" s="21" t="s">
        <v>962</v>
      </c>
      <c r="F346" s="25" t="str">
        <f>IF(ISBLANK(Table2[[#This Row],[unique_id]]), "", Table2[[#This Row],[unique_id]])</f>
        <v>garden_repeater_linkquality</v>
      </c>
      <c r="G346" s="21" t="s">
        <v>837</v>
      </c>
      <c r="H346" s="21" t="s">
        <v>603</v>
      </c>
      <c r="I346" s="21" t="s">
        <v>295</v>
      </c>
      <c r="O346" s="22" t="s">
        <v>933</v>
      </c>
      <c r="P346" s="21" t="s">
        <v>166</v>
      </c>
      <c r="Q346" s="21" t="s">
        <v>903</v>
      </c>
      <c r="R346" s="21" t="s">
        <v>905</v>
      </c>
      <c r="S346" s="21" t="s">
        <v>967</v>
      </c>
      <c r="T346" s="27" t="s">
        <v>965</v>
      </c>
      <c r="V346" s="22"/>
      <c r="W346" s="22" t="s">
        <v>565</v>
      </c>
      <c r="X346" s="22"/>
      <c r="Y346" s="30" t="s">
        <v>900</v>
      </c>
      <c r="AG346" s="22"/>
      <c r="AH346" s="22"/>
      <c r="AS346" s="21"/>
      <c r="AT34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46" s="21" t="str">
        <f>Table2[[#This Row],[device_suggested_area]]</f>
        <v>Garden</v>
      </c>
      <c r="AY346" s="21" t="str">
        <f>IF(ISBLANK(Table2[[#This Row],[device_model]]), "", Table2[[#This Row],[device_suggested_area]])</f>
        <v>Garden</v>
      </c>
      <c r="AZ346" s="21" t="s">
        <v>1176</v>
      </c>
      <c r="BA346" s="24" t="s">
        <v>835</v>
      </c>
      <c r="BB346" s="21" t="s">
        <v>525</v>
      </c>
      <c r="BC346" s="21" t="s">
        <v>834</v>
      </c>
      <c r="BD346" s="21" t="s">
        <v>656</v>
      </c>
      <c r="BH346" s="21" t="s">
        <v>836</v>
      </c>
      <c r="BI346" s="21"/>
      <c r="BJ3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47" spans="1:62" ht="16" hidden="1" customHeight="1">
      <c r="A347" s="21">
        <v>2600</v>
      </c>
      <c r="B347" s="21" t="s">
        <v>26</v>
      </c>
      <c r="C347" s="21" t="s">
        <v>525</v>
      </c>
      <c r="D347" s="21" t="s">
        <v>27</v>
      </c>
      <c r="E347" s="21" t="s">
        <v>963</v>
      </c>
      <c r="F347" s="25" t="str">
        <f>IF(ISBLANK(Table2[[#This Row],[unique_id]]), "", Table2[[#This Row],[unique_id]])</f>
        <v>landing_repeater_linkquality</v>
      </c>
      <c r="G347" s="21" t="s">
        <v>839</v>
      </c>
      <c r="H347" s="21" t="s">
        <v>603</v>
      </c>
      <c r="I347" s="21" t="s">
        <v>295</v>
      </c>
      <c r="O347" s="22" t="s">
        <v>933</v>
      </c>
      <c r="P347" s="21" t="s">
        <v>166</v>
      </c>
      <c r="Q347" s="21" t="s">
        <v>903</v>
      </c>
      <c r="R347" s="21" t="s">
        <v>905</v>
      </c>
      <c r="S347" s="21" t="s">
        <v>967</v>
      </c>
      <c r="T347" s="27" t="s">
        <v>965</v>
      </c>
      <c r="V347" s="22"/>
      <c r="W347" s="22" t="s">
        <v>565</v>
      </c>
      <c r="X347" s="22"/>
      <c r="Y347" s="30" t="s">
        <v>900</v>
      </c>
      <c r="AG347" s="22"/>
      <c r="AH347" s="22"/>
      <c r="AS347" s="21"/>
      <c r="AT34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47" s="21" t="str">
        <f>Table2[[#This Row],[device_suggested_area]]</f>
        <v>Landing</v>
      </c>
      <c r="AY347" s="21" t="str">
        <f>IF(ISBLANK(Table2[[#This Row],[device_model]]), "", Table2[[#This Row],[device_suggested_area]])</f>
        <v>Landing</v>
      </c>
      <c r="AZ347" s="21" t="s">
        <v>1176</v>
      </c>
      <c r="BA347" s="24" t="s">
        <v>835</v>
      </c>
      <c r="BB347" s="21" t="s">
        <v>525</v>
      </c>
      <c r="BC347" s="21" t="s">
        <v>834</v>
      </c>
      <c r="BD347" s="21" t="s">
        <v>637</v>
      </c>
      <c r="BH347" s="21" t="s">
        <v>841</v>
      </c>
      <c r="BI347" s="21"/>
      <c r="BJ3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48" spans="1:62" ht="16" hidden="1" customHeight="1">
      <c r="A348" s="21">
        <v>2601</v>
      </c>
      <c r="B348" s="21" t="s">
        <v>26</v>
      </c>
      <c r="C348" s="21" t="s">
        <v>525</v>
      </c>
      <c r="D348" s="21" t="s">
        <v>27</v>
      </c>
      <c r="E348" s="21" t="s">
        <v>964</v>
      </c>
      <c r="F348" s="25" t="str">
        <f>IF(ISBLANK(Table2[[#This Row],[unique_id]]), "", Table2[[#This Row],[unique_id]])</f>
        <v>driveway_repeater_linkquality</v>
      </c>
      <c r="G348" s="21" t="s">
        <v>838</v>
      </c>
      <c r="H348" s="21" t="s">
        <v>603</v>
      </c>
      <c r="I348" s="21" t="s">
        <v>295</v>
      </c>
      <c r="O348" s="22" t="s">
        <v>933</v>
      </c>
      <c r="P348" s="21" t="s">
        <v>166</v>
      </c>
      <c r="Q348" s="21" t="s">
        <v>903</v>
      </c>
      <c r="R348" s="21" t="s">
        <v>905</v>
      </c>
      <c r="S348" s="21" t="s">
        <v>967</v>
      </c>
      <c r="T348" s="27" t="s">
        <v>965</v>
      </c>
      <c r="V348" s="22"/>
      <c r="W348" s="22" t="s">
        <v>565</v>
      </c>
      <c r="X348" s="22"/>
      <c r="Y348" s="30" t="s">
        <v>900</v>
      </c>
      <c r="AG348" s="22"/>
      <c r="AH348" s="22"/>
      <c r="AS348" s="21"/>
      <c r="AT34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48" s="21" t="str">
        <f>Table2[[#This Row],[device_suggested_area]]</f>
        <v>Driveway</v>
      </c>
      <c r="AY348" s="21" t="str">
        <f>IF(ISBLANK(Table2[[#This Row],[device_model]]), "", Table2[[#This Row],[device_suggested_area]])</f>
        <v>Driveway</v>
      </c>
      <c r="AZ348" s="21" t="s">
        <v>1176</v>
      </c>
      <c r="BA348" s="24" t="s">
        <v>835</v>
      </c>
      <c r="BB348" s="21" t="s">
        <v>525</v>
      </c>
      <c r="BC348" s="21" t="s">
        <v>834</v>
      </c>
      <c r="BD348" s="21" t="s">
        <v>840</v>
      </c>
      <c r="BH348" s="21" t="s">
        <v>842</v>
      </c>
      <c r="BI348" s="21"/>
      <c r="BJ3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49" spans="1:62" ht="16" hidden="1" customHeight="1">
      <c r="A349" s="21">
        <v>2602</v>
      </c>
      <c r="B349" s="21" t="s">
        <v>26</v>
      </c>
      <c r="C349" s="21" t="s">
        <v>515</v>
      </c>
      <c r="D349" s="21" t="s">
        <v>352</v>
      </c>
      <c r="E349" s="21" t="s">
        <v>351</v>
      </c>
      <c r="F349" s="25" t="str">
        <f>IF(ISBLANK(Table2[[#This Row],[unique_id]]), "", Table2[[#This Row],[unique_id]])</f>
        <v>column_break</v>
      </c>
      <c r="G349" s="21" t="s">
        <v>348</v>
      </c>
      <c r="H349" s="21" t="s">
        <v>603</v>
      </c>
      <c r="I349" s="21" t="s">
        <v>295</v>
      </c>
      <c r="M349" s="21" t="s">
        <v>349</v>
      </c>
      <c r="N349" s="21" t="s">
        <v>350</v>
      </c>
      <c r="T349" s="27"/>
      <c r="V349" s="22"/>
      <c r="W349" s="22"/>
      <c r="X349" s="22"/>
      <c r="Y349" s="22"/>
      <c r="AG349" s="22"/>
      <c r="AH349" s="22"/>
      <c r="AS349" s="21"/>
      <c r="AT349" s="23"/>
      <c r="AU349" s="22"/>
      <c r="AV3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49" s="21" t="str">
        <f>IF(ISBLANK(Table2[[#This Row],[device_model]]), "", Table2[[#This Row],[device_suggested_area]])</f>
        <v/>
      </c>
      <c r="BC349" s="22"/>
      <c r="BH349" s="21"/>
      <c r="BI349" s="21"/>
      <c r="BJ3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2" ht="16" hidden="1" customHeight="1">
      <c r="A350" s="24">
        <v>2620</v>
      </c>
      <c r="B350" s="21" t="s">
        <v>26</v>
      </c>
      <c r="C350" s="21" t="s">
        <v>151</v>
      </c>
      <c r="D350" s="21" t="s">
        <v>318</v>
      </c>
      <c r="E350" s="21" t="s">
        <v>1048</v>
      </c>
      <c r="F350" s="25" t="str">
        <f>IF(ISBLANK(Table2[[#This Row],[unique_id]]), "", Table2[[#This Row],[unique_id]])</f>
        <v>lighting_reset_adaptive_lighting_all</v>
      </c>
      <c r="G350" s="21" t="s">
        <v>935</v>
      </c>
      <c r="H350" s="21" t="s">
        <v>622</v>
      </c>
      <c r="I350" s="21" t="s">
        <v>295</v>
      </c>
      <c r="M350" s="21" t="s">
        <v>261</v>
      </c>
      <c r="T350" s="27"/>
      <c r="V350" s="22"/>
      <c r="W350" s="22"/>
      <c r="X350" s="22"/>
      <c r="Y350" s="22"/>
      <c r="AE350" s="21" t="s">
        <v>296</v>
      </c>
      <c r="AG350" s="22"/>
      <c r="AH350" s="22"/>
      <c r="AS350" s="21"/>
      <c r="AT350" s="23"/>
      <c r="AU350" s="22"/>
      <c r="AV3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0" s="21" t="str">
        <f>IF(ISBLANK(Table2[[#This Row],[device_model]]), "", Table2[[#This Row],[device_suggested_area]])</f>
        <v/>
      </c>
      <c r="BC350" s="22"/>
      <c r="BD350" s="21" t="s">
        <v>166</v>
      </c>
      <c r="BH350" s="21"/>
      <c r="BI350" s="21"/>
      <c r="BJ3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2" ht="16" hidden="1" customHeight="1">
      <c r="A351" s="24">
        <v>2621</v>
      </c>
      <c r="B351" s="21" t="s">
        <v>26</v>
      </c>
      <c r="C351" s="21" t="s">
        <v>151</v>
      </c>
      <c r="D351" s="21" t="s">
        <v>318</v>
      </c>
      <c r="E351" t="s">
        <v>608</v>
      </c>
      <c r="F351" s="25" t="str">
        <f>IF(ISBLANK(Table2[[#This Row],[unique_id]]), "", Table2[[#This Row],[unique_id]])</f>
        <v>lighting_reset_adaptive_lighting_ada_lamp</v>
      </c>
      <c r="G351" t="s">
        <v>197</v>
      </c>
      <c r="H351" s="21" t="s">
        <v>622</v>
      </c>
      <c r="I351" s="21" t="s">
        <v>295</v>
      </c>
      <c r="J351" s="21" t="s">
        <v>607</v>
      </c>
      <c r="M351" s="21" t="s">
        <v>261</v>
      </c>
      <c r="T351" s="27"/>
      <c r="V351" s="22"/>
      <c r="W351" s="22"/>
      <c r="X351" s="22"/>
      <c r="Y351" s="22"/>
      <c r="AE351" s="21" t="s">
        <v>296</v>
      </c>
      <c r="AG351" s="22"/>
      <c r="AH351" s="22"/>
      <c r="AS351" s="21"/>
      <c r="AT351" s="15"/>
      <c r="AU351" s="22"/>
      <c r="AV3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1" s="21" t="str">
        <f>IF(ISBLANK(Table2[[#This Row],[device_model]]), "", Table2[[#This Row],[device_suggested_area]])</f>
        <v/>
      </c>
      <c r="BC351" s="22"/>
      <c r="BD351" s="21" t="s">
        <v>130</v>
      </c>
      <c r="BE351" s="21" t="s">
        <v>824</v>
      </c>
      <c r="BH351" s="21"/>
      <c r="BI351" s="21"/>
      <c r="BJ3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2" ht="16" hidden="1" customHeight="1">
      <c r="A352" s="24">
        <v>2622</v>
      </c>
      <c r="B352" s="21" t="s">
        <v>26</v>
      </c>
      <c r="C352" s="21" t="s">
        <v>151</v>
      </c>
      <c r="D352" s="21" t="s">
        <v>318</v>
      </c>
      <c r="E352" t="s">
        <v>601</v>
      </c>
      <c r="F352" s="25" t="str">
        <f>IF(ISBLANK(Table2[[#This Row],[unique_id]]), "", Table2[[#This Row],[unique_id]])</f>
        <v>lighting_reset_adaptive_lighting_edwin_lamp</v>
      </c>
      <c r="G352" t="s">
        <v>207</v>
      </c>
      <c r="H352" s="21" t="s">
        <v>622</v>
      </c>
      <c r="I352" s="21" t="s">
        <v>295</v>
      </c>
      <c r="J352" s="21" t="s">
        <v>607</v>
      </c>
      <c r="M352" s="21" t="s">
        <v>261</v>
      </c>
      <c r="T352" s="27"/>
      <c r="V352" s="22"/>
      <c r="W352" s="22"/>
      <c r="X352" s="22"/>
      <c r="Y352" s="22"/>
      <c r="AE352" s="21" t="s">
        <v>296</v>
      </c>
      <c r="AG352" s="22"/>
      <c r="AH352" s="22"/>
      <c r="AS352" s="21"/>
      <c r="AT352" s="23"/>
      <c r="AU352" s="22"/>
      <c r="AV3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2" s="21" t="str">
        <f>IF(ISBLANK(Table2[[#This Row],[device_model]]), "", Table2[[#This Row],[device_suggested_area]])</f>
        <v/>
      </c>
      <c r="BC352" s="22"/>
      <c r="BD352" s="21" t="s">
        <v>127</v>
      </c>
      <c r="BE352" s="21" t="s">
        <v>824</v>
      </c>
      <c r="BH352" s="21"/>
      <c r="BI352" s="21"/>
      <c r="BJ3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2" ht="16" hidden="1" customHeight="1">
      <c r="A353" s="24">
        <v>2623</v>
      </c>
      <c r="B353" s="21" t="s">
        <v>26</v>
      </c>
      <c r="C353" s="21" t="s">
        <v>151</v>
      </c>
      <c r="D353" s="21" t="s">
        <v>318</v>
      </c>
      <c r="E353" t="s">
        <v>609</v>
      </c>
      <c r="F353" s="25" t="str">
        <f>IF(ISBLANK(Table2[[#This Row],[unique_id]]), "", Table2[[#This Row],[unique_id]])</f>
        <v>lighting_reset_adaptive_lighting_edwin_night_light</v>
      </c>
      <c r="G353" t="s">
        <v>461</v>
      </c>
      <c r="H353" s="21" t="s">
        <v>622</v>
      </c>
      <c r="I353" s="21" t="s">
        <v>295</v>
      </c>
      <c r="J353" s="21" t="s">
        <v>620</v>
      </c>
      <c r="M353" s="21" t="s">
        <v>261</v>
      </c>
      <c r="T353" s="27"/>
      <c r="V353" s="22"/>
      <c r="W353" s="22"/>
      <c r="X353" s="22"/>
      <c r="Y353" s="22"/>
      <c r="AE353" s="21" t="s">
        <v>296</v>
      </c>
      <c r="AG353" s="22"/>
      <c r="AH353" s="22"/>
      <c r="AS353" s="21"/>
      <c r="AT353" s="23"/>
      <c r="AU353" s="22"/>
      <c r="AV3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3" s="21" t="str">
        <f>IF(ISBLANK(Table2[[#This Row],[device_model]]), "", Table2[[#This Row],[device_suggested_area]])</f>
        <v/>
      </c>
      <c r="BC353" s="22"/>
      <c r="BD353" s="21" t="s">
        <v>127</v>
      </c>
      <c r="BE353" s="21" t="s">
        <v>824</v>
      </c>
      <c r="BH353" s="21"/>
      <c r="BI353" s="21"/>
      <c r="BJ3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2" ht="16" hidden="1" customHeight="1">
      <c r="A354" s="24">
        <v>2624</v>
      </c>
      <c r="B354" s="21" t="s">
        <v>26</v>
      </c>
      <c r="C354" s="21" t="s">
        <v>151</v>
      </c>
      <c r="D354" s="21" t="s">
        <v>318</v>
      </c>
      <c r="E354" t="s">
        <v>610</v>
      </c>
      <c r="F354" s="25" t="str">
        <f>IF(ISBLANK(Table2[[#This Row],[unique_id]]), "", Table2[[#This Row],[unique_id]])</f>
        <v>lighting_reset_adaptive_lighting_hallway_main</v>
      </c>
      <c r="G354" t="s">
        <v>202</v>
      </c>
      <c r="H354" s="21" t="s">
        <v>622</v>
      </c>
      <c r="I354" s="21" t="s">
        <v>295</v>
      </c>
      <c r="J354" s="21" t="s">
        <v>629</v>
      </c>
      <c r="M354" s="21" t="s">
        <v>261</v>
      </c>
      <c r="T354" s="27"/>
      <c r="V354" s="22"/>
      <c r="W354" s="22"/>
      <c r="X354" s="22"/>
      <c r="Y354" s="22"/>
      <c r="AE354" s="21" t="s">
        <v>296</v>
      </c>
      <c r="AG354" s="22"/>
      <c r="AH354" s="22"/>
      <c r="AS354" s="21"/>
      <c r="AT354" s="23"/>
      <c r="AU354" s="22"/>
      <c r="AV3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4" s="21" t="str">
        <f>IF(ISBLANK(Table2[[#This Row],[device_model]]), "", Table2[[#This Row],[device_suggested_area]])</f>
        <v/>
      </c>
      <c r="BC354" s="22"/>
      <c r="BD354" s="21" t="s">
        <v>431</v>
      </c>
      <c r="BH354" s="21"/>
      <c r="BI354" s="21"/>
      <c r="BJ3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2" ht="16" hidden="1" customHeight="1">
      <c r="A355" s="24">
        <v>2625</v>
      </c>
      <c r="B355" s="21" t="s">
        <v>26</v>
      </c>
      <c r="C355" s="21" t="s">
        <v>151</v>
      </c>
      <c r="D355" s="21" t="s">
        <v>318</v>
      </c>
      <c r="E355" t="s">
        <v>1032</v>
      </c>
      <c r="F355" s="25" t="str">
        <f>IF(ISBLANK(Table2[[#This Row],[unique_id]]), "", Table2[[#This Row],[unique_id]])</f>
        <v>lighting_reset_adaptive_lighting_hallway_sconces</v>
      </c>
      <c r="G355" t="s">
        <v>1017</v>
      </c>
      <c r="H355" s="21" t="s">
        <v>622</v>
      </c>
      <c r="I355" s="21" t="s">
        <v>295</v>
      </c>
      <c r="J355" s="21" t="s">
        <v>1033</v>
      </c>
      <c r="M355" s="21" t="s">
        <v>261</v>
      </c>
      <c r="T355" s="27"/>
      <c r="V355" s="22"/>
      <c r="W355" s="22"/>
      <c r="X355" s="22"/>
      <c r="Y355" s="22"/>
      <c r="AE355" s="21" t="s">
        <v>296</v>
      </c>
      <c r="AG355" s="22"/>
      <c r="AH355" s="22"/>
      <c r="AS355" s="21"/>
      <c r="AT355" s="23"/>
      <c r="AU355" s="22"/>
      <c r="AV3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5" s="21" t="str">
        <f>IF(ISBLANK(Table2[[#This Row],[device_model]]), "", Table2[[#This Row],[device_suggested_area]])</f>
        <v/>
      </c>
      <c r="BC355" s="22"/>
      <c r="BD355" s="21" t="s">
        <v>431</v>
      </c>
      <c r="BH355" s="21"/>
      <c r="BI355" s="21"/>
      <c r="BJ3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2" ht="16" hidden="1" customHeight="1">
      <c r="A356" s="24">
        <v>2626</v>
      </c>
      <c r="B356" s="21" t="s">
        <v>26</v>
      </c>
      <c r="C356" s="21" t="s">
        <v>151</v>
      </c>
      <c r="D356" s="21" t="s">
        <v>318</v>
      </c>
      <c r="E356" t="s">
        <v>611</v>
      </c>
      <c r="F356" s="25" t="str">
        <f>IF(ISBLANK(Table2[[#This Row],[unique_id]]), "", Table2[[#This Row],[unique_id]])</f>
        <v>lighting_reset_adaptive_lighting_dining_main</v>
      </c>
      <c r="G356" t="s">
        <v>138</v>
      </c>
      <c r="H356" s="21" t="s">
        <v>622</v>
      </c>
      <c r="I356" s="21" t="s">
        <v>295</v>
      </c>
      <c r="J356" s="21" t="s">
        <v>629</v>
      </c>
      <c r="M356" s="21" t="s">
        <v>261</v>
      </c>
      <c r="T356" s="27"/>
      <c r="V356" s="22"/>
      <c r="W356" s="22"/>
      <c r="X356" s="22"/>
      <c r="Y356" s="22"/>
      <c r="AE356" s="21" t="s">
        <v>296</v>
      </c>
      <c r="AG356" s="22"/>
      <c r="AH356" s="22"/>
      <c r="AS356" s="21"/>
      <c r="AT356" s="23"/>
      <c r="AU356" s="22"/>
      <c r="AV3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6" s="21" t="str">
        <f>IF(ISBLANK(Table2[[#This Row],[device_model]]), "", Table2[[#This Row],[device_suggested_area]])</f>
        <v/>
      </c>
      <c r="BC356" s="22"/>
      <c r="BD356" s="21" t="s">
        <v>195</v>
      </c>
      <c r="BH356" s="21"/>
      <c r="BI356" s="21"/>
      <c r="BJ3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2" ht="16" hidden="1" customHeight="1">
      <c r="A357" s="24">
        <v>2627</v>
      </c>
      <c r="B357" s="21" t="s">
        <v>26</v>
      </c>
      <c r="C357" s="21" t="s">
        <v>151</v>
      </c>
      <c r="D357" s="21" t="s">
        <v>318</v>
      </c>
      <c r="E357" t="s">
        <v>612</v>
      </c>
      <c r="F357" s="25" t="str">
        <f>IF(ISBLANK(Table2[[#This Row],[unique_id]]), "", Table2[[#This Row],[unique_id]])</f>
        <v>lighting_reset_adaptive_lighting_lounge_main</v>
      </c>
      <c r="G357" t="s">
        <v>209</v>
      </c>
      <c r="H357" s="21" t="s">
        <v>622</v>
      </c>
      <c r="I357" s="21" t="s">
        <v>295</v>
      </c>
      <c r="J357" s="21" t="s">
        <v>629</v>
      </c>
      <c r="M357" s="21" t="s">
        <v>261</v>
      </c>
      <c r="T357" s="27"/>
      <c r="V357" s="22"/>
      <c r="W357" s="22"/>
      <c r="X357" s="22"/>
      <c r="Y357" s="22"/>
      <c r="AE357" s="21" t="s">
        <v>296</v>
      </c>
      <c r="AG357" s="22"/>
      <c r="AH357" s="22"/>
      <c r="AS357" s="21"/>
      <c r="AT357" s="23"/>
      <c r="AU357" s="22"/>
      <c r="AV3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7" s="21" t="str">
        <f>IF(ISBLANK(Table2[[#This Row],[device_model]]), "", Table2[[#This Row],[device_suggested_area]])</f>
        <v/>
      </c>
      <c r="BC357" s="22"/>
      <c r="BD357" s="21" t="s">
        <v>196</v>
      </c>
      <c r="BH357" s="21"/>
      <c r="BI357" s="21"/>
      <c r="BJ3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2" ht="16" hidden="1" customHeight="1">
      <c r="A358" s="24">
        <v>2628</v>
      </c>
      <c r="B358" s="21" t="s">
        <v>26</v>
      </c>
      <c r="C358" s="21" t="s">
        <v>151</v>
      </c>
      <c r="D358" s="21" t="s">
        <v>318</v>
      </c>
      <c r="E358" t="s">
        <v>669</v>
      </c>
      <c r="F358" s="25" t="str">
        <f>IF(ISBLANK(Table2[[#This Row],[unique_id]]), "", Table2[[#This Row],[unique_id]])</f>
        <v>lighting_reset_adaptive_lighting_lounge_lamp</v>
      </c>
      <c r="G358" t="s">
        <v>634</v>
      </c>
      <c r="H358" s="21" t="s">
        <v>622</v>
      </c>
      <c r="I358" s="21" t="s">
        <v>295</v>
      </c>
      <c r="J358" s="21" t="s">
        <v>607</v>
      </c>
      <c r="M358" s="21" t="s">
        <v>261</v>
      </c>
      <c r="T358" s="27"/>
      <c r="V358" s="22"/>
      <c r="W358" s="22"/>
      <c r="X358" s="22"/>
      <c r="Y358" s="22"/>
      <c r="AE358" s="21" t="s">
        <v>296</v>
      </c>
      <c r="AG358" s="22"/>
      <c r="AH358" s="22"/>
      <c r="AS358" s="21"/>
      <c r="AT358" s="23"/>
      <c r="AU358" s="22"/>
      <c r="AV3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8" s="21" t="str">
        <f>IF(ISBLANK(Table2[[#This Row],[device_model]]), "", Table2[[#This Row],[device_suggested_area]])</f>
        <v/>
      </c>
      <c r="BC358" s="22"/>
      <c r="BD358" s="21" t="s">
        <v>166</v>
      </c>
      <c r="BE358" s="21" t="s">
        <v>824</v>
      </c>
      <c r="BH358" s="21"/>
      <c r="BI358" s="21"/>
      <c r="BJ3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2" ht="16" hidden="1" customHeight="1">
      <c r="A359" s="24">
        <v>2629</v>
      </c>
      <c r="B359" s="21" t="s">
        <v>26</v>
      </c>
      <c r="C359" s="21" t="s">
        <v>151</v>
      </c>
      <c r="D359" s="21" t="s">
        <v>318</v>
      </c>
      <c r="E359" t="s">
        <v>613</v>
      </c>
      <c r="F359" s="25" t="str">
        <f>IF(ISBLANK(Table2[[#This Row],[unique_id]]), "", Table2[[#This Row],[unique_id]])</f>
        <v>lighting_reset_adaptive_lighting_parents_main</v>
      </c>
      <c r="G359" t="s">
        <v>198</v>
      </c>
      <c r="H359" s="21" t="s">
        <v>622</v>
      </c>
      <c r="I359" s="21" t="s">
        <v>295</v>
      </c>
      <c r="J359" s="21" t="s">
        <v>629</v>
      </c>
      <c r="M359" s="21" t="s">
        <v>261</v>
      </c>
      <c r="T359" s="27"/>
      <c r="V359" s="22"/>
      <c r="W359" s="22"/>
      <c r="X359" s="22"/>
      <c r="Y359" s="22"/>
      <c r="AE359" s="21" t="s">
        <v>296</v>
      </c>
      <c r="AG359" s="22"/>
      <c r="AH359" s="22"/>
      <c r="AS359" s="21"/>
      <c r="AT359" s="23"/>
      <c r="AU359" s="22"/>
      <c r="AV3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9" s="21" t="str">
        <f>IF(ISBLANK(Table2[[#This Row],[device_model]]), "", Table2[[#This Row],[device_suggested_area]])</f>
        <v/>
      </c>
      <c r="BC359" s="22"/>
      <c r="BD359" s="21" t="s">
        <v>194</v>
      </c>
      <c r="BH359" s="21"/>
      <c r="BI359" s="21"/>
      <c r="BJ3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2" ht="16" hidden="1" customHeight="1">
      <c r="A360" s="24">
        <v>2630</v>
      </c>
      <c r="B360" s="21" t="s">
        <v>26</v>
      </c>
      <c r="C360" s="21" t="s">
        <v>151</v>
      </c>
      <c r="D360" s="21" t="s">
        <v>318</v>
      </c>
      <c r="E360" t="s">
        <v>1034</v>
      </c>
      <c r="F360" s="25" t="str">
        <f>IF(ISBLANK(Table2[[#This Row],[unique_id]]), "", Table2[[#This Row],[unique_id]])</f>
        <v>lighting_reset_adaptive_lighting_parents_jane_bedside</v>
      </c>
      <c r="G360" t="s">
        <v>1026</v>
      </c>
      <c r="H360" s="21" t="s">
        <v>622</v>
      </c>
      <c r="I360" s="21" t="s">
        <v>295</v>
      </c>
      <c r="J360" s="21" t="s">
        <v>1036</v>
      </c>
      <c r="M360" s="21" t="s">
        <v>261</v>
      </c>
      <c r="T360" s="27"/>
      <c r="V360" s="22"/>
      <c r="W360" s="22"/>
      <c r="X360" s="22"/>
      <c r="Y360" s="22"/>
      <c r="AE360" s="21" t="s">
        <v>296</v>
      </c>
      <c r="AG360" s="22"/>
      <c r="AH360" s="22"/>
      <c r="AS360" s="21"/>
      <c r="AT360" s="23"/>
      <c r="AU360" s="22"/>
      <c r="AV3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0" s="21" t="str">
        <f>IF(ISBLANK(Table2[[#This Row],[device_model]]), "", Table2[[#This Row],[device_suggested_area]])</f>
        <v/>
      </c>
      <c r="BC360" s="22"/>
      <c r="BD360" s="21" t="s">
        <v>194</v>
      </c>
      <c r="BH360" s="21"/>
      <c r="BI360" s="21"/>
      <c r="BJ3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2" ht="16" hidden="1" customHeight="1">
      <c r="A361" s="24">
        <v>2631</v>
      </c>
      <c r="B361" s="21" t="s">
        <v>26</v>
      </c>
      <c r="C361" s="21" t="s">
        <v>151</v>
      </c>
      <c r="D361" s="21" t="s">
        <v>318</v>
      </c>
      <c r="E361" t="s">
        <v>1035</v>
      </c>
      <c r="F361" s="25" t="str">
        <f>IF(ISBLANK(Table2[[#This Row],[unique_id]]), "", Table2[[#This Row],[unique_id]])</f>
        <v>lighting_reset_adaptive_lighting_parents_graham_bedside</v>
      </c>
      <c r="G361" t="s">
        <v>1027</v>
      </c>
      <c r="H361" s="21" t="s">
        <v>622</v>
      </c>
      <c r="I361" s="21" t="s">
        <v>295</v>
      </c>
      <c r="J361" s="21" t="s">
        <v>1037</v>
      </c>
      <c r="M361" s="21" t="s">
        <v>261</v>
      </c>
      <c r="T361" s="27"/>
      <c r="V361" s="22"/>
      <c r="W361" s="22"/>
      <c r="X361" s="22"/>
      <c r="Y361" s="22"/>
      <c r="AE361" s="21" t="s">
        <v>296</v>
      </c>
      <c r="AG361" s="22"/>
      <c r="AH361" s="22"/>
      <c r="AS361" s="21"/>
      <c r="AT361" s="23"/>
      <c r="AU361" s="22"/>
      <c r="AV3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1" s="21" t="str">
        <f>IF(ISBLANK(Table2[[#This Row],[device_model]]), "", Table2[[#This Row],[device_suggested_area]])</f>
        <v/>
      </c>
      <c r="BC361" s="22"/>
      <c r="BD361" s="21" t="s">
        <v>194</v>
      </c>
      <c r="BH361" s="21"/>
      <c r="BI361" s="21"/>
      <c r="BJ3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2" ht="16" hidden="1" customHeight="1">
      <c r="A362" s="24">
        <v>2632</v>
      </c>
      <c r="B362" s="21" t="s">
        <v>26</v>
      </c>
      <c r="C362" s="21" t="s">
        <v>151</v>
      </c>
      <c r="D362" s="21" t="s">
        <v>318</v>
      </c>
      <c r="E362" t="s">
        <v>1038</v>
      </c>
      <c r="F362" s="25" t="str">
        <f>IF(ISBLANK(Table2[[#This Row],[unique_id]]), "", Table2[[#This Row],[unique_id]])</f>
        <v>lighting_reset_adaptive_lighting_study_lamp</v>
      </c>
      <c r="G362" t="s">
        <v>885</v>
      </c>
      <c r="H362" s="21" t="s">
        <v>622</v>
      </c>
      <c r="I362" s="21" t="s">
        <v>295</v>
      </c>
      <c r="J362" s="21" t="s">
        <v>607</v>
      </c>
      <c r="M362" s="21" t="s">
        <v>261</v>
      </c>
      <c r="T362" s="27"/>
      <c r="V362" s="22"/>
      <c r="W362" s="22"/>
      <c r="X362" s="22"/>
      <c r="Y362" s="22"/>
      <c r="AE362" s="21" t="s">
        <v>296</v>
      </c>
      <c r="AG362" s="22"/>
      <c r="AH362" s="22"/>
      <c r="AS362" s="21"/>
      <c r="AT362" s="23"/>
      <c r="AU362" s="22"/>
      <c r="AV3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2" s="21" t="str">
        <f>IF(ISBLANK(Table2[[#This Row],[device_model]]), "", Table2[[#This Row],[device_suggested_area]])</f>
        <v/>
      </c>
      <c r="BC362" s="22"/>
      <c r="BD362" s="21" t="s">
        <v>376</v>
      </c>
      <c r="BH362" s="21"/>
      <c r="BI362" s="21"/>
      <c r="BJ3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2" ht="16" hidden="1" customHeight="1">
      <c r="A363" s="24">
        <v>2633</v>
      </c>
      <c r="B363" s="21" t="s">
        <v>26</v>
      </c>
      <c r="C363" s="21" t="s">
        <v>151</v>
      </c>
      <c r="D363" s="21" t="s">
        <v>318</v>
      </c>
      <c r="E363" t="s">
        <v>614</v>
      </c>
      <c r="F363" s="25" t="str">
        <f>IF(ISBLANK(Table2[[#This Row],[unique_id]]), "", Table2[[#This Row],[unique_id]])</f>
        <v>lighting_reset_adaptive_lighting_kitchen_main</v>
      </c>
      <c r="G363" t="s">
        <v>204</v>
      </c>
      <c r="H363" s="21" t="s">
        <v>622</v>
      </c>
      <c r="I363" s="21" t="s">
        <v>295</v>
      </c>
      <c r="J363" s="21" t="s">
        <v>629</v>
      </c>
      <c r="M363" s="21" t="s">
        <v>261</v>
      </c>
      <c r="T363" s="27"/>
      <c r="V363" s="22"/>
      <c r="W363" s="22"/>
      <c r="X363" s="22"/>
      <c r="Y363" s="22"/>
      <c r="AE363" s="21" t="s">
        <v>296</v>
      </c>
      <c r="AG363" s="22"/>
      <c r="AH363" s="22"/>
      <c r="AS363" s="21"/>
      <c r="AT363" s="23"/>
      <c r="AU363" s="22"/>
      <c r="AV3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3" s="21" t="str">
        <f>IF(ISBLANK(Table2[[#This Row],[device_model]]), "", Table2[[#This Row],[device_suggested_area]])</f>
        <v/>
      </c>
      <c r="BC363" s="22"/>
      <c r="BD363" s="21" t="s">
        <v>208</v>
      </c>
      <c r="BH363" s="21"/>
      <c r="BI363" s="21"/>
      <c r="BJ3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2" ht="16" hidden="1" customHeight="1">
      <c r="A364" s="24">
        <v>2634</v>
      </c>
      <c r="B364" s="21" t="s">
        <v>26</v>
      </c>
      <c r="C364" s="21" t="s">
        <v>151</v>
      </c>
      <c r="D364" s="21" t="s">
        <v>318</v>
      </c>
      <c r="E364" t="s">
        <v>615</v>
      </c>
      <c r="F364" s="25" t="str">
        <f>IF(ISBLANK(Table2[[#This Row],[unique_id]]), "", Table2[[#This Row],[unique_id]])</f>
        <v>lighting_reset_adaptive_lighting_laundry_main</v>
      </c>
      <c r="G364" t="s">
        <v>206</v>
      </c>
      <c r="H364" s="21" t="s">
        <v>622</v>
      </c>
      <c r="I364" s="21" t="s">
        <v>295</v>
      </c>
      <c r="J364" s="21" t="s">
        <v>629</v>
      </c>
      <c r="M364" s="21" t="s">
        <v>261</v>
      </c>
      <c r="T364" s="27"/>
      <c r="V364" s="22"/>
      <c r="W364" s="22"/>
      <c r="X364" s="22"/>
      <c r="Y364" s="22"/>
      <c r="AE364" s="21" t="s">
        <v>296</v>
      </c>
      <c r="AG364" s="22"/>
      <c r="AH364" s="22"/>
      <c r="AS364" s="21"/>
      <c r="AT364" s="23"/>
      <c r="AU364" s="22"/>
      <c r="AV3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4" s="21" t="str">
        <f>IF(ISBLANK(Table2[[#This Row],[device_model]]), "", Table2[[#This Row],[device_suggested_area]])</f>
        <v/>
      </c>
      <c r="BC364" s="22"/>
      <c r="BD364" s="21" t="s">
        <v>216</v>
      </c>
      <c r="BH364" s="21"/>
      <c r="BI364" s="21"/>
      <c r="BJ3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2" ht="16" hidden="1" customHeight="1">
      <c r="A365" s="24">
        <v>2635</v>
      </c>
      <c r="B365" s="21" t="s">
        <v>26</v>
      </c>
      <c r="C365" s="21" t="s">
        <v>151</v>
      </c>
      <c r="D365" s="21" t="s">
        <v>318</v>
      </c>
      <c r="E365" t="s">
        <v>616</v>
      </c>
      <c r="F365" s="25" t="str">
        <f>IF(ISBLANK(Table2[[#This Row],[unique_id]]), "", Table2[[#This Row],[unique_id]])</f>
        <v>lighting_reset_adaptive_lighting_pantry_main</v>
      </c>
      <c r="G365" t="s">
        <v>205</v>
      </c>
      <c r="H365" s="21" t="s">
        <v>622</v>
      </c>
      <c r="I365" s="21" t="s">
        <v>295</v>
      </c>
      <c r="J365" s="21" t="s">
        <v>629</v>
      </c>
      <c r="M365" s="21" t="s">
        <v>261</v>
      </c>
      <c r="T365" s="27"/>
      <c r="V365" s="22"/>
      <c r="W365" s="22"/>
      <c r="X365" s="22"/>
      <c r="Y365" s="22"/>
      <c r="AE365" s="21" t="s">
        <v>296</v>
      </c>
      <c r="AG365" s="22"/>
      <c r="AH365" s="22"/>
      <c r="AS365" s="21"/>
      <c r="AT365" s="23"/>
      <c r="AU365" s="22"/>
      <c r="AV3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5" s="21" t="str">
        <f>IF(ISBLANK(Table2[[#This Row],[device_model]]), "", Table2[[#This Row],[device_suggested_area]])</f>
        <v/>
      </c>
      <c r="BC365" s="22"/>
      <c r="BD365" s="21" t="s">
        <v>214</v>
      </c>
      <c r="BH365" s="21"/>
      <c r="BI365" s="21"/>
      <c r="BJ3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2" ht="16" hidden="1" customHeight="1">
      <c r="A366" s="24">
        <v>2636</v>
      </c>
      <c r="B366" s="21" t="s">
        <v>26</v>
      </c>
      <c r="C366" s="21" t="s">
        <v>151</v>
      </c>
      <c r="D366" s="21" t="s">
        <v>318</v>
      </c>
      <c r="E366" t="s">
        <v>630</v>
      </c>
      <c r="F366" s="25" t="str">
        <f>IF(ISBLANK(Table2[[#This Row],[unique_id]]), "", Table2[[#This Row],[unique_id]])</f>
        <v>lighting_reset_adaptive_lighting_office_main</v>
      </c>
      <c r="G366" t="s">
        <v>201</v>
      </c>
      <c r="H366" s="21" t="s">
        <v>622</v>
      </c>
      <c r="I366" s="21" t="s">
        <v>295</v>
      </c>
      <c r="J366" s="21" t="s">
        <v>629</v>
      </c>
      <c r="M366" s="21" t="s">
        <v>261</v>
      </c>
      <c r="T366" s="27"/>
      <c r="V366" s="22"/>
      <c r="W366" s="22"/>
      <c r="X366" s="22"/>
      <c r="Y366" s="22"/>
      <c r="AE366" s="21" t="s">
        <v>296</v>
      </c>
      <c r="AG366" s="22"/>
      <c r="AH366" s="22"/>
      <c r="AS366" s="21"/>
      <c r="AT366" s="23"/>
      <c r="AU366" s="22"/>
      <c r="AV3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6" s="21" t="str">
        <f>IF(ISBLANK(Table2[[#This Row],[device_model]]), "", Table2[[#This Row],[device_suggested_area]])</f>
        <v/>
      </c>
      <c r="BC366" s="22"/>
      <c r="BD366" s="21" t="s">
        <v>215</v>
      </c>
      <c r="BH366" s="21"/>
      <c r="BI366" s="21"/>
      <c r="BJ3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2" ht="16" hidden="1" customHeight="1">
      <c r="A367" s="24">
        <v>2637</v>
      </c>
      <c r="B367" s="21" t="s">
        <v>26</v>
      </c>
      <c r="C367" s="21" t="s">
        <v>151</v>
      </c>
      <c r="D367" s="21" t="s">
        <v>318</v>
      </c>
      <c r="E367" t="s">
        <v>617</v>
      </c>
      <c r="F367" s="25" t="str">
        <f>IF(ISBLANK(Table2[[#This Row],[unique_id]]), "", Table2[[#This Row],[unique_id]])</f>
        <v>lighting_reset_adaptive_lighting_bathroom_main</v>
      </c>
      <c r="G367" t="s">
        <v>200</v>
      </c>
      <c r="H367" s="21" t="s">
        <v>622</v>
      </c>
      <c r="I367" s="21" t="s">
        <v>295</v>
      </c>
      <c r="J367" s="21" t="s">
        <v>629</v>
      </c>
      <c r="M367" s="21" t="s">
        <v>261</v>
      </c>
      <c r="T367" s="27"/>
      <c r="V367" s="22"/>
      <c r="W367" s="22"/>
      <c r="X367" s="22"/>
      <c r="Y367" s="22"/>
      <c r="AE367" s="21" t="s">
        <v>296</v>
      </c>
      <c r="AG367" s="22"/>
      <c r="AH367" s="22"/>
      <c r="AS367" s="21"/>
      <c r="AT367" s="23"/>
      <c r="AU367" s="22"/>
      <c r="AV3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7" s="21" t="str">
        <f>IF(ISBLANK(Table2[[#This Row],[device_model]]), "", Table2[[#This Row],[device_suggested_area]])</f>
        <v/>
      </c>
      <c r="BC367" s="22"/>
      <c r="BD367" s="21" t="s">
        <v>378</v>
      </c>
      <c r="BH367" s="21"/>
      <c r="BI367" s="21"/>
      <c r="BJ3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2" ht="16" hidden="1" customHeight="1">
      <c r="A368" s="24">
        <v>2638</v>
      </c>
      <c r="B368" s="21" t="s">
        <v>26</v>
      </c>
      <c r="C368" s="21" t="s">
        <v>151</v>
      </c>
      <c r="D368" s="21" t="s">
        <v>318</v>
      </c>
      <c r="E368" t="s">
        <v>1039</v>
      </c>
      <c r="F368" s="25" t="str">
        <f>IF(ISBLANK(Table2[[#This Row],[unique_id]]), "", Table2[[#This Row],[unique_id]])</f>
        <v>lighting_reset_adaptive_lighting_bathroom_sconces</v>
      </c>
      <c r="G368" t="s">
        <v>1023</v>
      </c>
      <c r="H368" s="21" t="s">
        <v>622</v>
      </c>
      <c r="I368" s="21" t="s">
        <v>295</v>
      </c>
      <c r="J368" s="21" t="s">
        <v>1033</v>
      </c>
      <c r="M368" s="21" t="s">
        <v>261</v>
      </c>
      <c r="T368" s="27"/>
      <c r="V368" s="22"/>
      <c r="W368" s="22"/>
      <c r="X368" s="22"/>
      <c r="Y368" s="22"/>
      <c r="AE368" s="21" t="s">
        <v>296</v>
      </c>
      <c r="AG368" s="22"/>
      <c r="AH368" s="22"/>
      <c r="AS368" s="21"/>
      <c r="AT368" s="23"/>
      <c r="AU368" s="22"/>
      <c r="AV3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8" s="21" t="str">
        <f>IF(ISBLANK(Table2[[#This Row],[device_model]]), "", Table2[[#This Row],[device_suggested_area]])</f>
        <v/>
      </c>
      <c r="BC368" s="22"/>
      <c r="BD368" s="21" t="s">
        <v>378</v>
      </c>
      <c r="BH368" s="21"/>
      <c r="BI368" s="21"/>
      <c r="BJ3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2" ht="16" hidden="1" customHeight="1">
      <c r="A369" s="24">
        <v>2639</v>
      </c>
      <c r="B369" s="21" t="s">
        <v>26</v>
      </c>
      <c r="C369" s="21" t="s">
        <v>151</v>
      </c>
      <c r="D369" s="21" t="s">
        <v>318</v>
      </c>
      <c r="E369" t="s">
        <v>618</v>
      </c>
      <c r="F369" s="25" t="str">
        <f>IF(ISBLANK(Table2[[#This Row],[unique_id]]), "", Table2[[#This Row],[unique_id]])</f>
        <v>lighting_reset_adaptive_lighting_ensuite_main</v>
      </c>
      <c r="G369" t="s">
        <v>199</v>
      </c>
      <c r="H369" s="21" t="s">
        <v>622</v>
      </c>
      <c r="I369" s="21" t="s">
        <v>295</v>
      </c>
      <c r="J369" s="21" t="s">
        <v>629</v>
      </c>
      <c r="M369" s="21" t="s">
        <v>261</v>
      </c>
      <c r="T369" s="27"/>
      <c r="V369" s="22"/>
      <c r="W369" s="22"/>
      <c r="X369" s="22"/>
      <c r="Y369" s="22"/>
      <c r="AE369" s="21" t="s">
        <v>296</v>
      </c>
      <c r="AG369" s="22"/>
      <c r="AH369" s="22"/>
      <c r="AS369" s="21"/>
      <c r="AT369" s="23"/>
      <c r="AU369" s="22"/>
      <c r="AV3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9" s="21" t="str">
        <f>IF(ISBLANK(Table2[[#This Row],[device_model]]), "", Table2[[#This Row],[device_suggested_area]])</f>
        <v/>
      </c>
      <c r="BC369" s="22"/>
      <c r="BD369" s="21" t="s">
        <v>416</v>
      </c>
      <c r="BH369" s="21"/>
      <c r="BI369" s="21"/>
      <c r="BJ3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2" ht="16" hidden="1" customHeight="1">
      <c r="A370" s="24">
        <v>2640</v>
      </c>
      <c r="B370" s="21" t="s">
        <v>26</v>
      </c>
      <c r="C370" s="21" t="s">
        <v>151</v>
      </c>
      <c r="D370" s="21" t="s">
        <v>318</v>
      </c>
      <c r="E370" t="s">
        <v>1040</v>
      </c>
      <c r="F370" s="25" t="str">
        <f>IF(ISBLANK(Table2[[#This Row],[unique_id]]), "", Table2[[#This Row],[unique_id]])</f>
        <v>lighting_reset_adaptive_lighting_ensuite_sconces</v>
      </c>
      <c r="G370" t="s">
        <v>1006</v>
      </c>
      <c r="H370" s="21" t="s">
        <v>622</v>
      </c>
      <c r="I370" s="21" t="s">
        <v>295</v>
      </c>
      <c r="J370" s="21" t="s">
        <v>1033</v>
      </c>
      <c r="M370" s="21" t="s">
        <v>261</v>
      </c>
      <c r="T370" s="27"/>
      <c r="V370" s="22"/>
      <c r="W370" s="22"/>
      <c r="X370" s="22"/>
      <c r="Y370" s="22"/>
      <c r="AE370" s="21" t="s">
        <v>296</v>
      </c>
      <c r="AG370" s="22"/>
      <c r="AH370" s="22"/>
      <c r="AS370" s="21"/>
      <c r="AT370" s="23"/>
      <c r="AU370" s="22"/>
      <c r="AV3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0" s="21" t="str">
        <f>IF(ISBLANK(Table2[[#This Row],[device_model]]), "", Table2[[#This Row],[device_suggested_area]])</f>
        <v/>
      </c>
      <c r="BC370" s="22"/>
      <c r="BD370" s="21" t="s">
        <v>416</v>
      </c>
      <c r="BH370" s="21"/>
      <c r="BI370" s="21"/>
      <c r="BJ3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2" ht="16" hidden="1" customHeight="1">
      <c r="A371" s="24">
        <v>2641</v>
      </c>
      <c r="B371" s="21" t="s">
        <v>26</v>
      </c>
      <c r="C371" s="21" t="s">
        <v>151</v>
      </c>
      <c r="D371" s="21" t="s">
        <v>318</v>
      </c>
      <c r="E371" t="s">
        <v>619</v>
      </c>
      <c r="F371" s="25" t="str">
        <f>IF(ISBLANK(Table2[[#This Row],[unique_id]]), "", Table2[[#This Row],[unique_id]])</f>
        <v>lighting_reset_adaptive_lighting_wardrobe_main</v>
      </c>
      <c r="G371" t="s">
        <v>203</v>
      </c>
      <c r="H371" s="21" t="s">
        <v>622</v>
      </c>
      <c r="I371" s="21" t="s">
        <v>295</v>
      </c>
      <c r="J371" s="21" t="s">
        <v>629</v>
      </c>
      <c r="M371" s="21" t="s">
        <v>261</v>
      </c>
      <c r="T371" s="27"/>
      <c r="V371" s="22"/>
      <c r="W371" s="22"/>
      <c r="X371" s="22"/>
      <c r="Y371" s="22"/>
      <c r="AE371" s="21" t="s">
        <v>296</v>
      </c>
      <c r="AG371" s="22"/>
      <c r="AH371" s="22"/>
      <c r="AS371" s="21"/>
      <c r="AT371" s="23"/>
      <c r="AU371" s="22"/>
      <c r="AV3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1" s="21" t="str">
        <f>IF(ISBLANK(Table2[[#This Row],[device_model]]), "", Table2[[#This Row],[device_suggested_area]])</f>
        <v/>
      </c>
      <c r="BC371" s="22"/>
      <c r="BD371" s="21" t="s">
        <v>571</v>
      </c>
      <c r="BH371" s="21"/>
      <c r="BI371" s="21"/>
      <c r="BJ3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2" ht="16" hidden="1" customHeight="1">
      <c r="A372" s="24">
        <v>2642</v>
      </c>
      <c r="B372" s="21" t="s">
        <v>26</v>
      </c>
      <c r="C372" s="21" t="s">
        <v>515</v>
      </c>
      <c r="D372" s="21" t="s">
        <v>352</v>
      </c>
      <c r="E372" s="21" t="s">
        <v>351</v>
      </c>
      <c r="F372" s="25" t="str">
        <f>IF(ISBLANK(Table2[[#This Row],[unique_id]]), "", Table2[[#This Row],[unique_id]])</f>
        <v>column_break</v>
      </c>
      <c r="G372" s="21" t="s">
        <v>348</v>
      </c>
      <c r="H372" s="21" t="s">
        <v>622</v>
      </c>
      <c r="I372" s="21" t="s">
        <v>295</v>
      </c>
      <c r="M372" s="21" t="s">
        <v>349</v>
      </c>
      <c r="N372" s="21" t="s">
        <v>350</v>
      </c>
      <c r="T372" s="27"/>
      <c r="V372" s="22"/>
      <c r="W372" s="22"/>
      <c r="X372" s="22"/>
      <c r="Y372" s="22"/>
      <c r="AG372" s="22"/>
      <c r="AH372" s="22"/>
      <c r="AS372" s="21"/>
      <c r="AT372" s="23"/>
      <c r="AU372" s="22"/>
      <c r="AV3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2" s="21" t="str">
        <f>IF(ISBLANK(Table2[[#This Row],[device_model]]), "", Table2[[#This Row],[device_suggested_area]])</f>
        <v/>
      </c>
      <c r="BC372" s="22"/>
      <c r="BH372" s="21"/>
      <c r="BI372" s="21"/>
      <c r="BJ3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3" spans="1:62" ht="16" hidden="1" customHeight="1">
      <c r="A373" s="24">
        <v>2643</v>
      </c>
      <c r="B373" s="21" t="s">
        <v>26</v>
      </c>
      <c r="C373" s="21" t="s">
        <v>151</v>
      </c>
      <c r="D373" s="21" t="s">
        <v>733</v>
      </c>
      <c r="E373" s="21" t="s">
        <v>734</v>
      </c>
      <c r="F373" s="25" t="str">
        <f>IF(ISBLANK(Table2[[#This Row],[unique_id]]), "", Table2[[#This Row],[unique_id]])</f>
        <v>synchronize_devices</v>
      </c>
      <c r="G373" s="21" t="s">
        <v>736</v>
      </c>
      <c r="H373" s="21" t="s">
        <v>735</v>
      </c>
      <c r="I373" s="21" t="s">
        <v>295</v>
      </c>
      <c r="M373" s="21" t="s">
        <v>261</v>
      </c>
      <c r="T373" s="27"/>
      <c r="V373" s="22"/>
      <c r="W373" s="22"/>
      <c r="X373" s="22"/>
      <c r="Y373" s="22"/>
      <c r="AG373" s="22"/>
      <c r="AH373" s="22"/>
      <c r="AR373" s="24"/>
      <c r="AS373" s="21"/>
      <c r="AT373" s="15"/>
      <c r="AU373" s="22"/>
      <c r="AV3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3" s="21" t="str">
        <f>IF(ISBLANK(Table2[[#This Row],[device_model]]), "", Table2[[#This Row],[device_suggested_area]])</f>
        <v/>
      </c>
      <c r="BC373" s="22"/>
      <c r="BH373" s="21"/>
      <c r="BI373" s="21"/>
      <c r="BJ3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4" spans="1:62" ht="16" hidden="1" customHeight="1">
      <c r="A374" s="21">
        <v>2650</v>
      </c>
      <c r="B374" s="21" t="s">
        <v>26</v>
      </c>
      <c r="C374" s="21" t="s">
        <v>238</v>
      </c>
      <c r="D374" s="21" t="s">
        <v>145</v>
      </c>
      <c r="E374" s="21" t="s">
        <v>146</v>
      </c>
      <c r="F374" s="25" t="str">
        <f>IF(ISBLANK(Table2[[#This Row],[unique_id]]), "", Table2[[#This Row],[unique_id]])</f>
        <v>ada_home</v>
      </c>
      <c r="G374" s="21" t="s">
        <v>187</v>
      </c>
      <c r="H374" s="21" t="s">
        <v>888</v>
      </c>
      <c r="I374" s="21" t="s">
        <v>144</v>
      </c>
      <c r="M374" s="21" t="s">
        <v>136</v>
      </c>
      <c r="N374" s="21" t="s">
        <v>274</v>
      </c>
      <c r="O374" s="22" t="s">
        <v>933</v>
      </c>
      <c r="P374" s="21" t="s">
        <v>166</v>
      </c>
      <c r="Q374" s="21" t="s">
        <v>903</v>
      </c>
      <c r="R374" s="46" t="s">
        <v>888</v>
      </c>
      <c r="S374" s="21" t="str">
        <f>_xlfn.CONCAT( Table2[[#This Row],[friendly_name]], " Devices")</f>
        <v>Ada Home Devices</v>
      </c>
      <c r="T374" s="27"/>
      <c r="V374" s="22"/>
      <c r="W374" s="22"/>
      <c r="X374" s="22"/>
      <c r="Y374" s="22"/>
      <c r="AG374" s="22"/>
      <c r="AH374" s="22"/>
      <c r="AS374" s="21"/>
      <c r="AT374" s="23"/>
      <c r="AV3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3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Y374" s="21" t="str">
        <f>IF(ISBLANK(Table2[[#This Row],[device_model]]), "", Table2[[#This Row],[device_suggested_area]])</f>
        <v>Ada</v>
      </c>
      <c r="AZ374" s="21" t="s">
        <v>166</v>
      </c>
      <c r="BA374" s="21" t="s">
        <v>413</v>
      </c>
      <c r="BB374" s="21" t="s">
        <v>238</v>
      </c>
      <c r="BC374" s="21" t="s">
        <v>1244</v>
      </c>
      <c r="BD374" s="21" t="s">
        <v>130</v>
      </c>
      <c r="BG374" s="21" t="s">
        <v>440</v>
      </c>
      <c r="BH374" s="28" t="s">
        <v>484</v>
      </c>
      <c r="BI374" s="24" t="s">
        <v>476</v>
      </c>
      <c r="BJ3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"10.0.4.50"]]</v>
      </c>
    </row>
    <row r="375" spans="1:62" ht="16" hidden="1" customHeight="1">
      <c r="A375" s="21">
        <v>2651</v>
      </c>
      <c r="B375" s="21" t="s">
        <v>26</v>
      </c>
      <c r="C375" s="21" t="s">
        <v>238</v>
      </c>
      <c r="D375" s="21" t="s">
        <v>145</v>
      </c>
      <c r="E375" s="21" t="s">
        <v>262</v>
      </c>
      <c r="F375" s="25" t="str">
        <f>IF(ISBLANK(Table2[[#This Row],[unique_id]]), "", Table2[[#This Row],[unique_id]])</f>
        <v>edwin_home</v>
      </c>
      <c r="G375" s="21" t="s">
        <v>263</v>
      </c>
      <c r="H375" s="21" t="s">
        <v>888</v>
      </c>
      <c r="I375" s="21" t="s">
        <v>144</v>
      </c>
      <c r="M375" s="21" t="s">
        <v>136</v>
      </c>
      <c r="N375" s="21" t="s">
        <v>274</v>
      </c>
      <c r="O375" s="22" t="s">
        <v>933</v>
      </c>
      <c r="P375" s="21" t="s">
        <v>166</v>
      </c>
      <c r="Q375" s="21" t="s">
        <v>903</v>
      </c>
      <c r="R375" s="46" t="s">
        <v>888</v>
      </c>
      <c r="S375" s="21" t="str">
        <f>_xlfn.CONCAT( Table2[[#This Row],[friendly_name]], " Devices")</f>
        <v>Edwin Home Devices</v>
      </c>
      <c r="T375" s="27"/>
      <c r="V375" s="22"/>
      <c r="W375" s="22"/>
      <c r="X375" s="22"/>
      <c r="Y375" s="22"/>
      <c r="AG375" s="22"/>
      <c r="AH375" s="22"/>
      <c r="AS375" s="21"/>
      <c r="AT375" s="23"/>
      <c r="AV3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3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Y375" s="21" t="str">
        <f>IF(ISBLANK(Table2[[#This Row],[device_model]]), "", Table2[[#This Row],[device_suggested_area]])</f>
        <v>Edwin</v>
      </c>
      <c r="AZ375" s="21" t="s">
        <v>166</v>
      </c>
      <c r="BA375" s="21" t="s">
        <v>413</v>
      </c>
      <c r="BB375" s="21" t="s">
        <v>238</v>
      </c>
      <c r="BC375" s="21" t="s">
        <v>1244</v>
      </c>
      <c r="BD375" s="21" t="s">
        <v>127</v>
      </c>
      <c r="BG375" s="21" t="s">
        <v>440</v>
      </c>
      <c r="BH375" s="28" t="s">
        <v>483</v>
      </c>
      <c r="BI375" s="24" t="s">
        <v>477</v>
      </c>
      <c r="BJ3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"10.0.4.51"]]</v>
      </c>
    </row>
    <row r="376" spans="1:62" ht="16" hidden="1" customHeight="1">
      <c r="A376" s="21">
        <v>2652</v>
      </c>
      <c r="B376" s="21" t="s">
        <v>26</v>
      </c>
      <c r="C376" s="21" t="s">
        <v>238</v>
      </c>
      <c r="D376" s="21" t="s">
        <v>145</v>
      </c>
      <c r="E376" s="21" t="s">
        <v>270</v>
      </c>
      <c r="F376" s="25" t="str">
        <f>IF(ISBLANK(Table2[[#This Row],[unique_id]]), "", Table2[[#This Row],[unique_id]])</f>
        <v>parents_home</v>
      </c>
      <c r="G376" s="21" t="s">
        <v>264</v>
      </c>
      <c r="H376" s="21" t="s">
        <v>888</v>
      </c>
      <c r="I376" s="21" t="s">
        <v>144</v>
      </c>
      <c r="M376" s="21" t="s">
        <v>136</v>
      </c>
      <c r="N376" s="21" t="s">
        <v>274</v>
      </c>
      <c r="O376" s="22" t="s">
        <v>933</v>
      </c>
      <c r="P376" s="21" t="s">
        <v>166</v>
      </c>
      <c r="Q376" s="21" t="s">
        <v>903</v>
      </c>
      <c r="R376" s="46" t="s">
        <v>888</v>
      </c>
      <c r="S376" s="21" t="str">
        <f>_xlfn.CONCAT( Table2[[#This Row],[friendly_name]], " Devices")</f>
        <v>Parents Home Devices</v>
      </c>
      <c r="T376" s="27" t="s">
        <v>913</v>
      </c>
      <c r="V376" s="22"/>
      <c r="W376" s="22"/>
      <c r="X376" s="22"/>
      <c r="Y376" s="22"/>
      <c r="AG376" s="22"/>
      <c r="AH376" s="22"/>
      <c r="AS376" s="21"/>
      <c r="AT376" s="23"/>
      <c r="AV3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3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Y376" s="21" t="str">
        <f>IF(ISBLANK(Table2[[#This Row],[device_model]]), "", Table2[[#This Row],[device_suggested_area]])</f>
        <v>Parents</v>
      </c>
      <c r="AZ376" s="21" t="s">
        <v>166</v>
      </c>
      <c r="BA376" s="21" t="s">
        <v>1238</v>
      </c>
      <c r="BB376" s="21" t="s">
        <v>238</v>
      </c>
      <c r="BC376" s="21" t="s">
        <v>1245</v>
      </c>
      <c r="BD376" s="21" t="s">
        <v>194</v>
      </c>
      <c r="BG376" s="21" t="s">
        <v>440</v>
      </c>
      <c r="BH376" s="28" t="s">
        <v>770</v>
      </c>
      <c r="BI376" s="24" t="s">
        <v>769</v>
      </c>
      <c r="BJ3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"10.0.4.55"]]</v>
      </c>
    </row>
    <row r="377" spans="1:62" ht="16" hidden="1" customHeight="1">
      <c r="A377" s="21">
        <v>2653</v>
      </c>
      <c r="B377" s="21" t="s">
        <v>26</v>
      </c>
      <c r="C377" s="21" t="s">
        <v>238</v>
      </c>
      <c r="D377" s="21" t="s">
        <v>145</v>
      </c>
      <c r="E377" s="21" t="s">
        <v>266</v>
      </c>
      <c r="F377" s="25" t="str">
        <f>IF(ISBLANK(Table2[[#This Row],[unique_id]]), "", Table2[[#This Row],[unique_id]])</f>
        <v>kitchen_home</v>
      </c>
      <c r="G377" s="21" t="s">
        <v>265</v>
      </c>
      <c r="H377" s="21" t="s">
        <v>888</v>
      </c>
      <c r="I377" s="21" t="s">
        <v>144</v>
      </c>
      <c r="M377" s="21" t="s">
        <v>136</v>
      </c>
      <c r="N377" s="21" t="s">
        <v>274</v>
      </c>
      <c r="O377" s="22" t="s">
        <v>933</v>
      </c>
      <c r="P377" s="21" t="s">
        <v>166</v>
      </c>
      <c r="Q377" s="21" t="s">
        <v>903</v>
      </c>
      <c r="R377" s="46" t="s">
        <v>888</v>
      </c>
      <c r="S377" s="21" t="str">
        <f>_xlfn.CONCAT( Table2[[#This Row],[friendly_name]], " Devices")</f>
        <v>Kitchen Home Devices</v>
      </c>
      <c r="T377" s="27" t="s">
        <v>913</v>
      </c>
      <c r="V377" s="22"/>
      <c r="W377" s="22"/>
      <c r="X377" s="22"/>
      <c r="Y377" s="22"/>
      <c r="AG377" s="22"/>
      <c r="AH377" s="22"/>
      <c r="AS377" s="21"/>
      <c r="AT377" s="23"/>
      <c r="AV3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3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Y377" s="21" t="str">
        <f>IF(ISBLANK(Table2[[#This Row],[device_model]]), "", Table2[[#This Row],[device_suggested_area]])</f>
        <v>Kitchen</v>
      </c>
      <c r="AZ377" s="21" t="s">
        <v>166</v>
      </c>
      <c r="BA377" s="21" t="s">
        <v>1238</v>
      </c>
      <c r="BB377" s="21" t="s">
        <v>238</v>
      </c>
      <c r="BC377" s="21" t="s">
        <v>1245</v>
      </c>
      <c r="BD377" s="21" t="s">
        <v>208</v>
      </c>
      <c r="BG377" s="21" t="s">
        <v>440</v>
      </c>
      <c r="BH377" s="28" t="s">
        <v>873</v>
      </c>
      <c r="BI377" s="24" t="s">
        <v>872</v>
      </c>
      <c r="BJ3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"10.0.4.56"]]</v>
      </c>
    </row>
    <row r="378" spans="1:62" ht="16" hidden="1" customHeight="1">
      <c r="A378" s="21">
        <v>2654</v>
      </c>
      <c r="B378" s="21" t="s">
        <v>26</v>
      </c>
      <c r="C378" s="21" t="s">
        <v>238</v>
      </c>
      <c r="D378" s="21" t="s">
        <v>145</v>
      </c>
      <c r="E378" s="21" t="s">
        <v>737</v>
      </c>
      <c r="F378" s="25" t="str">
        <f>IF(ISBLANK(Table2[[#This Row],[unique_id]]), "", Table2[[#This Row],[unique_id]])</f>
        <v>office_home</v>
      </c>
      <c r="G378" s="21" t="s">
        <v>738</v>
      </c>
      <c r="H378" s="21" t="s">
        <v>888</v>
      </c>
      <c r="I378" s="21" t="s">
        <v>144</v>
      </c>
      <c r="M378" s="21" t="s">
        <v>136</v>
      </c>
      <c r="N378" s="21" t="s">
        <v>274</v>
      </c>
      <c r="O378" s="22" t="s">
        <v>933</v>
      </c>
      <c r="P378" s="21" t="s">
        <v>166</v>
      </c>
      <c r="Q378" s="21" t="s">
        <v>903</v>
      </c>
      <c r="R378" s="46" t="s">
        <v>888</v>
      </c>
      <c r="S378" s="21" t="str">
        <f>_xlfn.CONCAT( Table2[[#This Row],[friendly_name]], " Devices")</f>
        <v>Office Home Devices</v>
      </c>
      <c r="T378" s="27"/>
      <c r="V378" s="22"/>
      <c r="W378" s="22"/>
      <c r="X378" s="22"/>
      <c r="Y378" s="22"/>
      <c r="AG378" s="22"/>
      <c r="AH378" s="22"/>
      <c r="AS378" s="21"/>
      <c r="AT378" s="23"/>
      <c r="AV3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3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Y378" s="21" t="str">
        <f>IF(ISBLANK(Table2[[#This Row],[device_model]]), "", Table2[[#This Row],[device_suggested_area]])</f>
        <v>Office</v>
      </c>
      <c r="AZ378" s="21" t="s">
        <v>166</v>
      </c>
      <c r="BA378" s="21" t="s">
        <v>413</v>
      </c>
      <c r="BB378" s="21" t="s">
        <v>238</v>
      </c>
      <c r="BC378" s="21" t="s">
        <v>1244</v>
      </c>
      <c r="BD378" s="21" t="s">
        <v>215</v>
      </c>
      <c r="BG378" s="21" t="s">
        <v>440</v>
      </c>
      <c r="BH378" s="28" t="s">
        <v>481</v>
      </c>
      <c r="BI378" s="24" t="s">
        <v>480</v>
      </c>
      <c r="BJ3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"10.0.4.54"]]</v>
      </c>
    </row>
    <row r="379" spans="1:62" ht="16" hidden="1" customHeight="1">
      <c r="A379" s="21">
        <v>2655</v>
      </c>
      <c r="B379" s="21" t="s">
        <v>26</v>
      </c>
      <c r="C379" s="21" t="s">
        <v>238</v>
      </c>
      <c r="D379" s="21" t="s">
        <v>145</v>
      </c>
      <c r="E379" s="21" t="s">
        <v>775</v>
      </c>
      <c r="F379" s="25" t="str">
        <f>IF(ISBLANK(Table2[[#This Row],[unique_id]]), "", Table2[[#This Row],[unique_id]])</f>
        <v>lounge_home</v>
      </c>
      <c r="G379" s="21" t="s">
        <v>776</v>
      </c>
      <c r="H379" s="21" t="s">
        <v>888</v>
      </c>
      <c r="I379" s="21" t="s">
        <v>144</v>
      </c>
      <c r="M379" s="21" t="s">
        <v>136</v>
      </c>
      <c r="N379" s="21" t="s">
        <v>274</v>
      </c>
      <c r="O379" s="22" t="s">
        <v>933</v>
      </c>
      <c r="P379" s="21" t="s">
        <v>166</v>
      </c>
      <c r="Q379" s="21" t="s">
        <v>903</v>
      </c>
      <c r="R379" s="46" t="s">
        <v>888</v>
      </c>
      <c r="S379" s="21" t="str">
        <f>_xlfn.CONCAT( Table2[[#This Row],[friendly_name]], " Devices")</f>
        <v>Lounge Home Devices</v>
      </c>
      <c r="T379" s="27"/>
      <c r="V379" s="22"/>
      <c r="W379" s="22"/>
      <c r="X379" s="22"/>
      <c r="Y379" s="22"/>
      <c r="AG379" s="22"/>
      <c r="AH379" s="22"/>
      <c r="AS379" s="21"/>
      <c r="AT379" s="23"/>
      <c r="AV3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3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Y379" s="21" t="str">
        <f>IF(ISBLANK(Table2[[#This Row],[device_model]]), "", Table2[[#This Row],[device_suggested_area]])</f>
        <v>Lounge</v>
      </c>
      <c r="AZ379" s="21" t="s">
        <v>166</v>
      </c>
      <c r="BA379" s="21" t="s">
        <v>413</v>
      </c>
      <c r="BB379" s="21" t="s">
        <v>238</v>
      </c>
      <c r="BC379" s="21" t="s">
        <v>1244</v>
      </c>
      <c r="BD379" s="21" t="s">
        <v>196</v>
      </c>
      <c r="BG379" s="21" t="s">
        <v>440</v>
      </c>
      <c r="BH379" s="28" t="s">
        <v>482</v>
      </c>
      <c r="BI379" s="24" t="s">
        <v>478</v>
      </c>
      <c r="BJ3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"10.0.4.52"]]</v>
      </c>
    </row>
    <row r="380" spans="1:62" ht="16" hidden="1" customHeight="1">
      <c r="A380" s="21">
        <v>2656</v>
      </c>
      <c r="B380" s="21" t="s">
        <v>26</v>
      </c>
      <c r="C380" s="21" t="s">
        <v>238</v>
      </c>
      <c r="D380" s="21" t="s">
        <v>145</v>
      </c>
      <c r="E380" s="21" t="s">
        <v>968</v>
      </c>
      <c r="F380" s="25" t="str">
        <f>IF(ISBLANK(Table2[[#This Row],[unique_id]]), "", Table2[[#This Row],[unique_id]])</f>
        <v>ada_tablet</v>
      </c>
      <c r="G380" s="21" t="s">
        <v>969</v>
      </c>
      <c r="H380" s="21" t="s">
        <v>888</v>
      </c>
      <c r="I380" s="21" t="s">
        <v>144</v>
      </c>
      <c r="M380" s="21" t="s">
        <v>136</v>
      </c>
      <c r="N380" s="21" t="s">
        <v>274</v>
      </c>
      <c r="R380" s="46"/>
      <c r="T380" s="27"/>
      <c r="V380" s="22"/>
      <c r="W380" s="22"/>
      <c r="X380" s="22"/>
      <c r="Y380" s="22"/>
      <c r="AG380" s="22"/>
      <c r="AH380" s="22"/>
      <c r="AS380" s="21"/>
      <c r="AT380" s="23"/>
      <c r="AV3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3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80" s="21" t="str">
        <f>IF(ISBLANK(Table2[[#This Row],[device_model]]), "", Table2[[#This Row],[device_suggested_area]])</f>
        <v>Lounge</v>
      </c>
      <c r="AZ380" s="21" t="s">
        <v>969</v>
      </c>
      <c r="BA380" s="21" t="s">
        <v>1246</v>
      </c>
      <c r="BB380" s="21" t="s">
        <v>238</v>
      </c>
      <c r="BC380" s="21" t="s">
        <v>974</v>
      </c>
      <c r="BD380" s="21" t="s">
        <v>196</v>
      </c>
      <c r="BG380" s="21" t="s">
        <v>440</v>
      </c>
      <c r="BH380" s="28" t="s">
        <v>971</v>
      </c>
      <c r="BI380" s="24" t="s">
        <v>972</v>
      </c>
      <c r="BJ3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"32:4c:57:35:08:8d"], ["ip", "10.0.4.57"]]</v>
      </c>
    </row>
    <row r="381" spans="1:62" ht="16" hidden="1" customHeight="1">
      <c r="A381" s="21">
        <v>2657</v>
      </c>
      <c r="B381" s="21" t="s">
        <v>26</v>
      </c>
      <c r="C381" s="21" t="s">
        <v>515</v>
      </c>
      <c r="D381" s="21" t="s">
        <v>352</v>
      </c>
      <c r="E381" s="21" t="s">
        <v>351</v>
      </c>
      <c r="F381" s="25" t="str">
        <f>IF(ISBLANK(Table2[[#This Row],[unique_id]]), "", Table2[[#This Row],[unique_id]])</f>
        <v>column_break</v>
      </c>
      <c r="G381" s="21" t="s">
        <v>348</v>
      </c>
      <c r="H381" s="21" t="s">
        <v>888</v>
      </c>
      <c r="I381" s="21" t="s">
        <v>144</v>
      </c>
      <c r="M381" s="21" t="s">
        <v>349</v>
      </c>
      <c r="N381" s="21" t="s">
        <v>350</v>
      </c>
      <c r="O381" s="47"/>
      <c r="T381" s="27"/>
      <c r="V381" s="22"/>
      <c r="W381" s="22"/>
      <c r="X381" s="22"/>
      <c r="Y381" s="22"/>
      <c r="AG381" s="22"/>
      <c r="AH381" s="22"/>
      <c r="AS381" s="21"/>
      <c r="AT381" s="23"/>
      <c r="AU381" s="22"/>
      <c r="AV3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1" s="21" t="str">
        <f>IF(ISBLANK(Table2[[#This Row],[device_model]]), "", Table2[[#This Row],[device_suggested_area]])</f>
        <v/>
      </c>
      <c r="BC381" s="22"/>
      <c r="BH381" s="21"/>
      <c r="BI381" s="21"/>
      <c r="BJ3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2" spans="1:62" ht="16" hidden="1" customHeight="1">
      <c r="A382" s="21">
        <v>2658</v>
      </c>
      <c r="B382" s="21" t="s">
        <v>26</v>
      </c>
      <c r="C382" s="21" t="s">
        <v>661</v>
      </c>
      <c r="D382" s="21" t="s">
        <v>145</v>
      </c>
      <c r="E382" s="21" t="s">
        <v>732</v>
      </c>
      <c r="F382" s="25" t="str">
        <f>IF(ISBLANK(Table2[[#This Row],[unique_id]]), "", Table2[[#This Row],[unique_id]])</f>
        <v>lg_webos_smart_tv</v>
      </c>
      <c r="G382" s="21" t="s">
        <v>181</v>
      </c>
      <c r="H382" s="21" t="s">
        <v>888</v>
      </c>
      <c r="I382" s="21" t="s">
        <v>144</v>
      </c>
      <c r="M382" s="21" t="s">
        <v>136</v>
      </c>
      <c r="N382" s="21" t="s">
        <v>274</v>
      </c>
      <c r="R382" s="46"/>
      <c r="T382" s="27"/>
      <c r="V382" s="22"/>
      <c r="W382" s="22"/>
      <c r="X382" s="22"/>
      <c r="Y382" s="22"/>
      <c r="AG382" s="22"/>
      <c r="AH382" s="22"/>
      <c r="AS382" s="21"/>
      <c r="AT382" s="23"/>
      <c r="AV3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3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382" s="21" t="str">
        <f>IF(ISBLANK(Table2[[#This Row],[device_model]]), "", Table2[[#This Row],[device_suggested_area]])</f>
        <v>Lounge</v>
      </c>
      <c r="AZ382" s="21" t="s">
        <v>1167</v>
      </c>
      <c r="BA382" s="21" t="s">
        <v>665</v>
      </c>
      <c r="BB382" s="21" t="s">
        <v>661</v>
      </c>
      <c r="BC382" s="21" t="s">
        <v>664</v>
      </c>
      <c r="BD382" s="21" t="s">
        <v>196</v>
      </c>
      <c r="BG382" s="21" t="s">
        <v>440</v>
      </c>
      <c r="BH382" s="28" t="s">
        <v>662</v>
      </c>
      <c r="BI382" s="24" t="s">
        <v>663</v>
      </c>
      <c r="BJ3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"10.0.4.49"]]</v>
      </c>
    </row>
    <row r="383" spans="1:62" ht="16" hidden="1" customHeight="1">
      <c r="A383" s="21">
        <v>2659</v>
      </c>
      <c r="B383" s="21" t="s">
        <v>660</v>
      </c>
      <c r="C383" s="21" t="s">
        <v>268</v>
      </c>
      <c r="D383" s="21" t="s">
        <v>145</v>
      </c>
      <c r="E383" s="21" t="s">
        <v>269</v>
      </c>
      <c r="F383" s="25" t="str">
        <f>IF(ISBLANK(Table2[[#This Row],[unique_id]]), "", Table2[[#This Row],[unique_id]])</f>
        <v>parents_tv</v>
      </c>
      <c r="G383" s="21" t="s">
        <v>267</v>
      </c>
      <c r="H383" s="21" t="s">
        <v>888</v>
      </c>
      <c r="I383" s="21" t="s">
        <v>144</v>
      </c>
      <c r="M383" s="21" t="s">
        <v>136</v>
      </c>
      <c r="N383" s="21" t="s">
        <v>274</v>
      </c>
      <c r="T383" s="27"/>
      <c r="V383" s="22"/>
      <c r="W383" s="22"/>
      <c r="X383" s="22"/>
      <c r="Y383" s="22"/>
      <c r="AG383" s="22"/>
      <c r="AH383" s="22"/>
      <c r="AS383" s="21"/>
      <c r="AT383" s="23"/>
      <c r="AV3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3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Y383" s="21" t="str">
        <f>IF(ISBLANK(Table2[[#This Row],[device_model]]), "", Table2[[#This Row],[device_suggested_area]])</f>
        <v>Parents</v>
      </c>
      <c r="AZ383" s="21" t="s">
        <v>1167</v>
      </c>
      <c r="BA383" s="21" t="s">
        <v>1239</v>
      </c>
      <c r="BB383" s="21" t="s">
        <v>268</v>
      </c>
      <c r="BC383" s="21" t="s">
        <v>419</v>
      </c>
      <c r="BD383" s="21" t="s">
        <v>194</v>
      </c>
      <c r="BG383" s="21" t="s">
        <v>440</v>
      </c>
      <c r="BH383" s="28" t="s">
        <v>421</v>
      </c>
      <c r="BI383" s="24" t="s">
        <v>486</v>
      </c>
      <c r="BJ3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"10.0.4.47"]]</v>
      </c>
    </row>
    <row r="384" spans="1:62" ht="16" hidden="1" customHeight="1">
      <c r="A384" s="21">
        <v>2660</v>
      </c>
      <c r="B384" s="21" t="s">
        <v>26</v>
      </c>
      <c r="C384" s="21" t="s">
        <v>238</v>
      </c>
      <c r="D384" s="21" t="s">
        <v>145</v>
      </c>
      <c r="E384" s="21" t="s">
        <v>975</v>
      </c>
      <c r="F384" s="25" t="str">
        <f>IF(ISBLANK(Table2[[#This Row],[unique_id]]), "", Table2[[#This Row],[unique_id]])</f>
        <v>edwin_tablet</v>
      </c>
      <c r="G384" s="21" t="s">
        <v>976</v>
      </c>
      <c r="H384" s="21" t="s">
        <v>888</v>
      </c>
      <c r="I384" s="21" t="s">
        <v>144</v>
      </c>
      <c r="M384" s="21" t="s">
        <v>136</v>
      </c>
      <c r="N384" s="21" t="s">
        <v>274</v>
      </c>
      <c r="R384" s="46"/>
      <c r="T384" s="27"/>
      <c r="V384" s="22"/>
      <c r="W384" s="22"/>
      <c r="X384" s="22"/>
      <c r="Y384" s="22"/>
      <c r="AG384" s="22"/>
      <c r="AH384" s="22"/>
      <c r="AS384" s="21"/>
      <c r="AT384" s="23"/>
      <c r="AV3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3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Y384" s="21" t="str">
        <f>IF(ISBLANK(Table2[[#This Row],[device_model]]), "", Table2[[#This Row],[device_suggested_area]])</f>
        <v>Kitchen</v>
      </c>
      <c r="AZ384" s="21" t="s">
        <v>976</v>
      </c>
      <c r="BA384" s="21" t="s">
        <v>1246</v>
      </c>
      <c r="BB384" s="21" t="s">
        <v>238</v>
      </c>
      <c r="BC384" s="21" t="s">
        <v>974</v>
      </c>
      <c r="BD384" s="21" t="s">
        <v>208</v>
      </c>
      <c r="BG384" s="21" t="s">
        <v>440</v>
      </c>
      <c r="BH384" s="28" t="s">
        <v>982</v>
      </c>
      <c r="BI384" s="24" t="s">
        <v>973</v>
      </c>
      <c r="BJ3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"12:93:f0:d4:3f:cb"], ["ip", "10.0.4.58"]]</v>
      </c>
    </row>
    <row r="385" spans="1:62" ht="16" hidden="1" customHeight="1">
      <c r="A385" s="21">
        <v>2661</v>
      </c>
      <c r="B385" s="21" t="s">
        <v>660</v>
      </c>
      <c r="C385" s="21" t="s">
        <v>238</v>
      </c>
      <c r="D385" s="21" t="s">
        <v>145</v>
      </c>
      <c r="E385" s="21" t="s">
        <v>822</v>
      </c>
      <c r="F385" s="25" t="str">
        <f>IF(ISBLANK(Table2[[#This Row],[unique_id]]), "", Table2[[#This Row],[unique_id]])</f>
        <v>office_tv</v>
      </c>
      <c r="G385" s="21" t="s">
        <v>823</v>
      </c>
      <c r="H385" s="21" t="s">
        <v>888</v>
      </c>
      <c r="I385" s="21" t="s">
        <v>144</v>
      </c>
      <c r="M385" s="21" t="s">
        <v>136</v>
      </c>
      <c r="N385" s="21" t="s">
        <v>274</v>
      </c>
      <c r="T385" s="27"/>
      <c r="V385" s="22"/>
      <c r="W385" s="22"/>
      <c r="X385" s="22"/>
      <c r="Y385" s="22"/>
      <c r="AG385" s="22"/>
      <c r="AH385" s="22"/>
      <c r="AS385" s="21"/>
      <c r="AT385" s="23"/>
      <c r="AV3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3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Y385" s="21" t="str">
        <f>IF(ISBLANK(Table2[[#This Row],[device_model]]), "", Table2[[#This Row],[device_suggested_area]])</f>
        <v>Office</v>
      </c>
      <c r="AZ385" s="21" t="s">
        <v>1167</v>
      </c>
      <c r="BA385" s="21" t="s">
        <v>414</v>
      </c>
      <c r="BB385" s="21" t="s">
        <v>238</v>
      </c>
      <c r="BC385" s="21" t="s">
        <v>415</v>
      </c>
      <c r="BD385" s="21" t="s">
        <v>215</v>
      </c>
      <c r="BG385" s="21" t="s">
        <v>440</v>
      </c>
      <c r="BH385" s="28" t="s">
        <v>485</v>
      </c>
      <c r="BI385" s="24" t="s">
        <v>479</v>
      </c>
      <c r="BJ3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"10.0.4.53"]]</v>
      </c>
    </row>
    <row r="386" spans="1:62" ht="16" hidden="1" customHeight="1">
      <c r="A386" s="21">
        <v>2662</v>
      </c>
      <c r="B386" s="21" t="s">
        <v>26</v>
      </c>
      <c r="C386" s="21" t="s">
        <v>515</v>
      </c>
      <c r="D386" s="21" t="s">
        <v>352</v>
      </c>
      <c r="E386" s="21" t="s">
        <v>351</v>
      </c>
      <c r="F386" s="25" t="str">
        <f>IF(ISBLANK(Table2[[#This Row],[unique_id]]), "", Table2[[#This Row],[unique_id]])</f>
        <v>column_break</v>
      </c>
      <c r="G386" s="21" t="s">
        <v>348</v>
      </c>
      <c r="H386" s="21" t="s">
        <v>888</v>
      </c>
      <c r="I386" s="21" t="s">
        <v>144</v>
      </c>
      <c r="M386" s="21" t="s">
        <v>349</v>
      </c>
      <c r="N386" s="21" t="s">
        <v>350</v>
      </c>
      <c r="T386" s="27"/>
      <c r="V386" s="22"/>
      <c r="W386" s="22"/>
      <c r="X386" s="22"/>
      <c r="Y386" s="22"/>
      <c r="AG386" s="22"/>
      <c r="AH386" s="22"/>
      <c r="AS386" s="21"/>
      <c r="AT386" s="23"/>
      <c r="AU386" s="22"/>
      <c r="AV3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6" s="21" t="str">
        <f>IF(ISBLANK(Table2[[#This Row],[device_model]]), "", Table2[[#This Row],[device_suggested_area]])</f>
        <v/>
      </c>
      <c r="BC386" s="22"/>
      <c r="BH386" s="21"/>
      <c r="BI386" s="21"/>
      <c r="BJ3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7" spans="1:62" ht="16" hidden="1" customHeight="1">
      <c r="A387" s="21">
        <v>2663</v>
      </c>
      <c r="B387" s="21" t="s">
        <v>26</v>
      </c>
      <c r="C387" s="21" t="s">
        <v>183</v>
      </c>
      <c r="D387" s="21" t="s">
        <v>145</v>
      </c>
      <c r="E387" s="21" t="s">
        <v>877</v>
      </c>
      <c r="F387" s="25" t="str">
        <f>IF(ISBLANK(Table2[[#This Row],[unique_id]]), "", Table2[[#This Row],[unique_id]])</f>
        <v>lounge_arc</v>
      </c>
      <c r="G387" s="21" t="s">
        <v>880</v>
      </c>
      <c r="H387" s="21" t="s">
        <v>888</v>
      </c>
      <c r="I387" s="21" t="s">
        <v>144</v>
      </c>
      <c r="M387" s="21" t="s">
        <v>136</v>
      </c>
      <c r="N387" s="21" t="s">
        <v>274</v>
      </c>
      <c r="O387" s="22" t="s">
        <v>933</v>
      </c>
      <c r="R387" s="46"/>
      <c r="T387" s="27" t="str">
        <f>_xlfn.CONCAT("name: ", Table2[[#This Row],[friendly_name]])</f>
        <v>name: Lounge Arc</v>
      </c>
      <c r="V387" s="22"/>
      <c r="W387" s="22"/>
      <c r="X387" s="22"/>
      <c r="Y387" s="22"/>
      <c r="AG387" s="22"/>
      <c r="AH387" s="22"/>
      <c r="AS387" s="21"/>
      <c r="AT387" s="23"/>
      <c r="AV3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3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Y387" s="21" t="str">
        <f>IF(ISBLANK(Table2[[#This Row],[device_model]]), "", Table2[[#This Row],[device_suggested_area]])</f>
        <v>Lounge</v>
      </c>
      <c r="AZ387" s="21" t="s">
        <v>666</v>
      </c>
      <c r="BA387" s="21" t="s">
        <v>1242</v>
      </c>
      <c r="BB387" s="21" t="s">
        <v>183</v>
      </c>
      <c r="BC387" s="21">
        <v>15.4</v>
      </c>
      <c r="BD387" s="21" t="s">
        <v>196</v>
      </c>
      <c r="BG387" s="21" t="s">
        <v>440</v>
      </c>
      <c r="BH387" s="21" t="s">
        <v>667</v>
      </c>
      <c r="BI387" s="24" t="s">
        <v>668</v>
      </c>
      <c r="BJ3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"10.0.4.43"]]</v>
      </c>
    </row>
    <row r="388" spans="1:62" ht="16" hidden="1" customHeight="1">
      <c r="A388" s="21">
        <v>2664</v>
      </c>
      <c r="B388" s="21" t="s">
        <v>660</v>
      </c>
      <c r="C388" s="21" t="s">
        <v>956</v>
      </c>
      <c r="D388" s="21" t="s">
        <v>149</v>
      </c>
      <c r="E388" s="21" t="s">
        <v>958</v>
      </c>
      <c r="F388" s="25" t="str">
        <f>IF(ISBLANK(Table2[[#This Row],[unique_id]]), "", Table2[[#This Row],[unique_id]])</f>
        <v>template_kitchen_move_proxy</v>
      </c>
      <c r="G388" s="21" t="s">
        <v>881</v>
      </c>
      <c r="H388" s="21" t="s">
        <v>888</v>
      </c>
      <c r="I388" s="21" t="s">
        <v>144</v>
      </c>
      <c r="O388" s="22" t="s">
        <v>933</v>
      </c>
      <c r="P388" s="21" t="s">
        <v>166</v>
      </c>
      <c r="Q388" s="21" t="s">
        <v>903</v>
      </c>
      <c r="R388" s="46" t="s">
        <v>888</v>
      </c>
      <c r="S388" s="21" t="str">
        <f>_xlfn.CONCAT( Table2[[#This Row],[friendly_name]], " Devices")</f>
        <v>Kitchen Move Devices</v>
      </c>
      <c r="T388" s="27" t="s">
        <v>961</v>
      </c>
      <c r="V388" s="22"/>
      <c r="W388" s="22"/>
      <c r="X388" s="22"/>
      <c r="Y388" s="22"/>
      <c r="AG388" s="22"/>
      <c r="AH388" s="22"/>
      <c r="AS388" s="21"/>
      <c r="AT388" s="23"/>
      <c r="AU388" s="21" t="s">
        <v>145</v>
      </c>
      <c r="AV3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3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Y388" s="21" t="str">
        <f>IF(ISBLANK(Table2[[#This Row],[device_model]]), "", Table2[[#This Row],[device_suggested_area]])</f>
        <v>Kitchen</v>
      </c>
      <c r="AZ388" s="21" t="s">
        <v>385</v>
      </c>
      <c r="BA388" s="21" t="s">
        <v>1240</v>
      </c>
      <c r="BB388" s="21" t="s">
        <v>183</v>
      </c>
      <c r="BC388" s="21">
        <v>15.4</v>
      </c>
      <c r="BD388" s="21" t="s">
        <v>208</v>
      </c>
      <c r="BH388" s="21"/>
      <c r="BI388" s="24"/>
      <c r="BJ3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62" ht="16" hidden="1" customHeight="1">
      <c r="A389" s="21">
        <v>2665</v>
      </c>
      <c r="B389" s="21" t="s">
        <v>26</v>
      </c>
      <c r="C389" s="21" t="s">
        <v>183</v>
      </c>
      <c r="D389" s="21" t="s">
        <v>145</v>
      </c>
      <c r="E389" s="21" t="s">
        <v>876</v>
      </c>
      <c r="F389" s="25" t="str">
        <f>IF(ISBLANK(Table2[[#This Row],[unique_id]]), "", Table2[[#This Row],[unique_id]])</f>
        <v>kitchen_move</v>
      </c>
      <c r="G389" s="21" t="s">
        <v>881</v>
      </c>
      <c r="H389" s="21" t="s">
        <v>888</v>
      </c>
      <c r="I389" s="21" t="s">
        <v>144</v>
      </c>
      <c r="M389" s="21" t="s">
        <v>136</v>
      </c>
      <c r="N389" s="21" t="s">
        <v>274</v>
      </c>
      <c r="O389" s="22" t="s">
        <v>933</v>
      </c>
      <c r="P389" s="21" t="s">
        <v>166</v>
      </c>
      <c r="Q389" s="21" t="s">
        <v>903</v>
      </c>
      <c r="R389" s="46" t="s">
        <v>888</v>
      </c>
      <c r="S389" s="21" t="str">
        <f>_xlfn.CONCAT( Table2[[#This Row],[friendly_name]], " Devices")</f>
        <v>Kitchen Move Devices</v>
      </c>
      <c r="T389" s="27"/>
      <c r="V389" s="22"/>
      <c r="W389" s="22"/>
      <c r="X389" s="22"/>
      <c r="Y389" s="22"/>
      <c r="AG389" s="22"/>
      <c r="AH389" s="22"/>
      <c r="AS389" s="21"/>
      <c r="AT389" s="23"/>
      <c r="AV3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3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Y389" s="21" t="str">
        <f>IF(ISBLANK(Table2[[#This Row],[device_model]]), "", Table2[[#This Row],[device_suggested_area]])</f>
        <v>Kitchen</v>
      </c>
      <c r="AZ389" s="21" t="s">
        <v>385</v>
      </c>
      <c r="BA389" s="21" t="s">
        <v>1240</v>
      </c>
      <c r="BB389" s="21" t="s">
        <v>183</v>
      </c>
      <c r="BC389" s="21">
        <v>15.4</v>
      </c>
      <c r="BD389" s="21" t="s">
        <v>208</v>
      </c>
      <c r="BG389" s="21" t="s">
        <v>440</v>
      </c>
      <c r="BH389" s="21" t="s">
        <v>388</v>
      </c>
      <c r="BI389" s="24" t="s">
        <v>509</v>
      </c>
      <c r="BJ3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"10.0.4.41"]]</v>
      </c>
    </row>
    <row r="390" spans="1:62" ht="16" hidden="1" customHeight="1">
      <c r="A390" s="21">
        <v>2666</v>
      </c>
      <c r="B390" s="21" t="s">
        <v>26</v>
      </c>
      <c r="C390" s="21" t="s">
        <v>183</v>
      </c>
      <c r="D390" s="21" t="s">
        <v>145</v>
      </c>
      <c r="E390" s="21" t="s">
        <v>875</v>
      </c>
      <c r="F390" s="25" t="str">
        <f>IF(ISBLANK(Table2[[#This Row],[unique_id]]), "", Table2[[#This Row],[unique_id]])</f>
        <v>kitchen_five</v>
      </c>
      <c r="G390" s="21" t="s">
        <v>882</v>
      </c>
      <c r="H390" s="21" t="s">
        <v>888</v>
      </c>
      <c r="I390" s="21" t="s">
        <v>144</v>
      </c>
      <c r="M390" s="21" t="s">
        <v>136</v>
      </c>
      <c r="N390" s="21" t="s">
        <v>274</v>
      </c>
      <c r="O390" s="22" t="s">
        <v>933</v>
      </c>
      <c r="P390" s="21" t="s">
        <v>166</v>
      </c>
      <c r="Q390" s="21" t="s">
        <v>903</v>
      </c>
      <c r="R390" s="46" t="s">
        <v>888</v>
      </c>
      <c r="S390" s="21" t="str">
        <f>_xlfn.CONCAT( Table2[[#This Row],[friendly_name]], " Devices")</f>
        <v>Kitchen Five Devices</v>
      </c>
      <c r="T390" s="27"/>
      <c r="V390" s="22"/>
      <c r="W390" s="22"/>
      <c r="X390" s="22"/>
      <c r="Y390" s="22"/>
      <c r="AG390" s="22"/>
      <c r="AH390" s="22"/>
      <c r="AS390" s="21"/>
      <c r="AT390" s="23"/>
      <c r="AV3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3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Y390" s="21" t="str">
        <f>IF(ISBLANK(Table2[[#This Row],[device_model]]), "", Table2[[#This Row],[device_suggested_area]])</f>
        <v>Kitchen</v>
      </c>
      <c r="AZ390" s="21" t="s">
        <v>960</v>
      </c>
      <c r="BA390" s="21" t="s">
        <v>1241</v>
      </c>
      <c r="BB390" s="21" t="s">
        <v>183</v>
      </c>
      <c r="BC390" s="21">
        <v>15.4</v>
      </c>
      <c r="BD390" s="21" t="s">
        <v>208</v>
      </c>
      <c r="BG390" s="21" t="s">
        <v>440</v>
      </c>
      <c r="BH390" s="27" t="s">
        <v>387</v>
      </c>
      <c r="BI390" s="24" t="s">
        <v>510</v>
      </c>
      <c r="BJ3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"10.0.4.42"]]</v>
      </c>
    </row>
    <row r="391" spans="1:62" ht="16" hidden="1" customHeight="1">
      <c r="A391" s="21">
        <v>2667</v>
      </c>
      <c r="B391" s="21" t="s">
        <v>660</v>
      </c>
      <c r="C391" s="21" t="s">
        <v>956</v>
      </c>
      <c r="D391" s="21" t="s">
        <v>149</v>
      </c>
      <c r="E391" s="21" t="s">
        <v>959</v>
      </c>
      <c r="F391" s="25" t="str">
        <f>IF(ISBLANK(Table2[[#This Row],[unique_id]]), "", Table2[[#This Row],[unique_id]])</f>
        <v>template_parents_move_proxy</v>
      </c>
      <c r="G391" s="21" t="s">
        <v>883</v>
      </c>
      <c r="H391" s="21" t="s">
        <v>888</v>
      </c>
      <c r="I391" s="21" t="s">
        <v>144</v>
      </c>
      <c r="O391" s="22" t="s">
        <v>933</v>
      </c>
      <c r="P391" s="21" t="s">
        <v>166</v>
      </c>
      <c r="Q391" s="21" t="s">
        <v>903</v>
      </c>
      <c r="R391" s="46" t="s">
        <v>888</v>
      </c>
      <c r="S391" s="21" t="str">
        <f>_xlfn.CONCAT( Table2[[#This Row],[friendly_name]], " Devices")</f>
        <v>Parents Move Devices</v>
      </c>
      <c r="T391" s="27" t="s">
        <v>961</v>
      </c>
      <c r="V391" s="22"/>
      <c r="W391" s="22"/>
      <c r="X391" s="22"/>
      <c r="Y391" s="22"/>
      <c r="AG391" s="22"/>
      <c r="AH391" s="22"/>
      <c r="AS391" s="21"/>
      <c r="AT391" s="23"/>
      <c r="AU391" s="21" t="s">
        <v>145</v>
      </c>
      <c r="AV3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3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Y391" s="21" t="str">
        <f>IF(ISBLANK(Table2[[#This Row],[device_model]]), "", Table2[[#This Row],[device_suggested_area]])</f>
        <v>Parents</v>
      </c>
      <c r="AZ391" s="21" t="s">
        <v>385</v>
      </c>
      <c r="BA391" s="21" t="s">
        <v>1240</v>
      </c>
      <c r="BB391" s="21" t="s">
        <v>183</v>
      </c>
      <c r="BC391" s="21">
        <v>15.4</v>
      </c>
      <c r="BD391" s="21" t="s">
        <v>194</v>
      </c>
      <c r="BH391" s="21"/>
      <c r="BI391" s="24"/>
      <c r="BJ3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62" ht="16" hidden="1" customHeight="1">
      <c r="A392" s="21">
        <v>2668</v>
      </c>
      <c r="B392" s="21" t="s">
        <v>26</v>
      </c>
      <c r="C392" s="21" t="s">
        <v>183</v>
      </c>
      <c r="D392" s="21" t="s">
        <v>145</v>
      </c>
      <c r="E392" s="21" t="s">
        <v>874</v>
      </c>
      <c r="F392" s="25" t="str">
        <f>IF(ISBLANK(Table2[[#This Row],[unique_id]]), "", Table2[[#This Row],[unique_id]])</f>
        <v>parents_move</v>
      </c>
      <c r="G392" s="21" t="s">
        <v>883</v>
      </c>
      <c r="H392" s="21" t="s">
        <v>888</v>
      </c>
      <c r="I392" s="21" t="s">
        <v>144</v>
      </c>
      <c r="M392" s="21" t="s">
        <v>136</v>
      </c>
      <c r="N392" s="21" t="s">
        <v>274</v>
      </c>
      <c r="O392" s="22" t="s">
        <v>933</v>
      </c>
      <c r="P392" s="21" t="s">
        <v>166</v>
      </c>
      <c r="Q392" s="21" t="s">
        <v>903</v>
      </c>
      <c r="R392" s="46" t="s">
        <v>888</v>
      </c>
      <c r="S392" s="21" t="str">
        <f>_xlfn.CONCAT( Table2[[#This Row],[friendly_name]], " Devices")</f>
        <v>Parents Move Devices</v>
      </c>
      <c r="T392" s="27"/>
      <c r="V392" s="22"/>
      <c r="W392" s="22"/>
      <c r="X392" s="22"/>
      <c r="Y392" s="22"/>
      <c r="AG392" s="22"/>
      <c r="AH392" s="22"/>
      <c r="AS392" s="21"/>
      <c r="AT392" s="23"/>
      <c r="AV3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3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Y392" s="21" t="str">
        <f>IF(ISBLANK(Table2[[#This Row],[device_model]]), "", Table2[[#This Row],[device_suggested_area]])</f>
        <v>Parents</v>
      </c>
      <c r="AZ392" s="21" t="s">
        <v>385</v>
      </c>
      <c r="BA392" s="21" t="s">
        <v>1240</v>
      </c>
      <c r="BB392" s="21" t="s">
        <v>183</v>
      </c>
      <c r="BC392" s="21">
        <v>15.4</v>
      </c>
      <c r="BD392" s="21" t="s">
        <v>194</v>
      </c>
      <c r="BG392" s="21" t="s">
        <v>440</v>
      </c>
      <c r="BH392" s="21" t="s">
        <v>386</v>
      </c>
      <c r="BI392" s="24" t="s">
        <v>508</v>
      </c>
      <c r="BJ3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"10.0.4.40"]]</v>
      </c>
    </row>
    <row r="393" spans="1:62" ht="16" hidden="1" customHeight="1">
      <c r="A393" s="21">
        <v>2669</v>
      </c>
      <c r="B393" s="21" t="s">
        <v>660</v>
      </c>
      <c r="C393" s="21" t="s">
        <v>268</v>
      </c>
      <c r="D393" s="21" t="s">
        <v>145</v>
      </c>
      <c r="E393" s="21" t="s">
        <v>771</v>
      </c>
      <c r="F393" s="25" t="str">
        <f>IF(ISBLANK(Table2[[#This Row],[unique_id]]), "", Table2[[#This Row],[unique_id]])</f>
        <v>parents_tv_speaker</v>
      </c>
      <c r="G393" s="21" t="s">
        <v>772</v>
      </c>
      <c r="H393" s="21" t="s">
        <v>888</v>
      </c>
      <c r="I393" s="21" t="s">
        <v>144</v>
      </c>
      <c r="M393" s="21" t="s">
        <v>136</v>
      </c>
      <c r="N393" s="21" t="s">
        <v>274</v>
      </c>
      <c r="T393" s="27"/>
      <c r="V393" s="22"/>
      <c r="W393" s="22"/>
      <c r="X393" s="22"/>
      <c r="Y393" s="22"/>
      <c r="AG393" s="22"/>
      <c r="AH393" s="22"/>
      <c r="AS393" s="21"/>
      <c r="AT393" s="23"/>
      <c r="AV3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apple-parents-tv-speaker</v>
      </c>
      <c r="AW3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 Speaker</v>
      </c>
      <c r="AY393" s="21" t="str">
        <f>IF(ISBLANK(Table2[[#This Row],[device_model]]), "", Table2[[#This Row],[device_suggested_area]])</f>
        <v>Parents</v>
      </c>
      <c r="AZ393" s="21" t="s">
        <v>1170</v>
      </c>
      <c r="BA393" s="21" t="s">
        <v>1243</v>
      </c>
      <c r="BB393" s="21" t="s">
        <v>268</v>
      </c>
      <c r="BC393" s="21" t="s">
        <v>419</v>
      </c>
      <c r="BD393" s="21" t="s">
        <v>194</v>
      </c>
      <c r="BG393" s="21" t="s">
        <v>440</v>
      </c>
      <c r="BH393" s="28" t="s">
        <v>422</v>
      </c>
      <c r="BI393" s="24" t="s">
        <v>487</v>
      </c>
      <c r="BJ3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"10.0.4.48"]]</v>
      </c>
    </row>
    <row r="394" spans="1:62" ht="16" hidden="1" customHeight="1">
      <c r="A394" s="21">
        <v>2700</v>
      </c>
      <c r="B394" s="21" t="s">
        <v>26</v>
      </c>
      <c r="C394" s="21" t="s">
        <v>151</v>
      </c>
      <c r="D394" s="21" t="s">
        <v>318</v>
      </c>
      <c r="E394" s="21" t="s">
        <v>788</v>
      </c>
      <c r="F394" s="25" t="str">
        <f>IF(ISBLANK(Table2[[#This Row],[unique_id]]), "", Table2[[#This Row],[unique_id]])</f>
        <v>back_door_lock_security</v>
      </c>
      <c r="G394" s="21" t="s">
        <v>784</v>
      </c>
      <c r="H394" s="21" t="s">
        <v>763</v>
      </c>
      <c r="I394" s="21" t="s">
        <v>212</v>
      </c>
      <c r="M394" s="21" t="s">
        <v>136</v>
      </c>
      <c r="T394" s="27"/>
      <c r="V394" s="22"/>
      <c r="W394" s="22"/>
      <c r="X394" s="22"/>
      <c r="Y394" s="22"/>
      <c r="AE394" s="21" t="s">
        <v>799</v>
      </c>
      <c r="AG394" s="22"/>
      <c r="AH394" s="22"/>
      <c r="AS394" s="21"/>
      <c r="AT394" s="23"/>
      <c r="AU394" s="22"/>
      <c r="AV3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4" s="21" t="str">
        <f>IF(ISBLANK(Table2[[#This Row],[device_model]]), "", Table2[[#This Row],[device_suggested_area]])</f>
        <v/>
      </c>
      <c r="BC394" s="22"/>
      <c r="BH394" s="28"/>
      <c r="BI394" s="24"/>
      <c r="BJ3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2" ht="16" hidden="1" customHeight="1">
      <c r="A395" s="21">
        <v>2701</v>
      </c>
      <c r="B395" s="21" t="s">
        <v>26</v>
      </c>
      <c r="C395" s="21" t="s">
        <v>151</v>
      </c>
      <c r="D395" s="21" t="s">
        <v>149</v>
      </c>
      <c r="E395" s="21" t="s">
        <v>801</v>
      </c>
      <c r="F395" s="25" t="str">
        <f>IF(ISBLANK(Table2[[#This Row],[unique_id]]), "", Table2[[#This Row],[unique_id]])</f>
        <v>template_back_door_state</v>
      </c>
      <c r="G395" s="21" t="s">
        <v>289</v>
      </c>
      <c r="H395" s="21" t="s">
        <v>763</v>
      </c>
      <c r="I395" s="21" t="s">
        <v>212</v>
      </c>
      <c r="T395" s="27"/>
      <c r="V395" s="22"/>
      <c r="W395" s="22"/>
      <c r="X395" s="22"/>
      <c r="Y395" s="22"/>
      <c r="AG395" s="22"/>
      <c r="AH395" s="22"/>
      <c r="AS395" s="21"/>
      <c r="AT395" s="23"/>
      <c r="AU395" s="22"/>
      <c r="AV3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5" s="21" t="str">
        <f>IF(ISBLANK(Table2[[#This Row],[device_model]]), "", Table2[[#This Row],[device_suggested_area]])</f>
        <v/>
      </c>
      <c r="BC395" s="22"/>
      <c r="BH395" s="28"/>
      <c r="BI395" s="24"/>
      <c r="BJ3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2" ht="16" hidden="1" customHeight="1">
      <c r="A396" s="21">
        <v>2702</v>
      </c>
      <c r="B396" s="21" t="s">
        <v>26</v>
      </c>
      <c r="C396" s="21" t="s">
        <v>754</v>
      </c>
      <c r="D396" s="21" t="s">
        <v>757</v>
      </c>
      <c r="E396" s="21" t="s">
        <v>758</v>
      </c>
      <c r="F396" s="25" t="str">
        <f>IF(ISBLANK(Table2[[#This Row],[unique_id]]), "", Table2[[#This Row],[unique_id]])</f>
        <v>back_door_lock</v>
      </c>
      <c r="G396" s="21" t="s">
        <v>803</v>
      </c>
      <c r="H396" s="21" t="s">
        <v>763</v>
      </c>
      <c r="I396" s="21" t="s">
        <v>212</v>
      </c>
      <c r="M396" s="21" t="s">
        <v>136</v>
      </c>
      <c r="T396" s="27"/>
      <c r="V396" s="22"/>
      <c r="W396" s="22" t="s">
        <v>565</v>
      </c>
      <c r="X396" s="22"/>
      <c r="Y396" s="30" t="s">
        <v>899</v>
      </c>
      <c r="AG396" s="22"/>
      <c r="AH396" s="22"/>
      <c r="AS396" s="21"/>
      <c r="AT396" s="23"/>
      <c r="AV3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3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396" s="21" t="str">
        <f>Table2[[#This Row],[device_suggested_area]]</f>
        <v>Back Door</v>
      </c>
      <c r="AY396" s="21" t="str">
        <f>IF(ISBLANK(Table2[[#This Row],[device_model]]), "", Table2[[#This Row],[device_suggested_area]])</f>
        <v>Back Door</v>
      </c>
      <c r="AZ396" s="21" t="s">
        <v>1224</v>
      </c>
      <c r="BA396" s="21" t="s">
        <v>755</v>
      </c>
      <c r="BB396" s="21" t="s">
        <v>754</v>
      </c>
      <c r="BC396" s="21" t="s">
        <v>756</v>
      </c>
      <c r="BD396" s="21" t="s">
        <v>763</v>
      </c>
      <c r="BH396" s="21" t="s">
        <v>753</v>
      </c>
      <c r="BI396" s="21"/>
      <c r="BJ3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397" spans="1:62" ht="16" hidden="1" customHeight="1">
      <c r="A397" s="21">
        <v>2703</v>
      </c>
      <c r="B397" s="21" t="s">
        <v>26</v>
      </c>
      <c r="C397" s="21" t="s">
        <v>353</v>
      </c>
      <c r="D397" s="21" t="s">
        <v>149</v>
      </c>
      <c r="E397" s="21" t="s">
        <v>794</v>
      </c>
      <c r="F397" s="25" t="str">
        <f>IF(ISBLANK(Table2[[#This Row],[unique_id]]), "", Table2[[#This Row],[unique_id]])</f>
        <v>template_back_door_sensor_contact_last</v>
      </c>
      <c r="G397" s="21" t="s">
        <v>802</v>
      </c>
      <c r="H397" s="21" t="s">
        <v>763</v>
      </c>
      <c r="I397" s="21" t="s">
        <v>212</v>
      </c>
      <c r="M397" s="21" t="s">
        <v>136</v>
      </c>
      <c r="T397" s="27"/>
      <c r="V397" s="22"/>
      <c r="W397" s="22" t="s">
        <v>565</v>
      </c>
      <c r="X397" s="22"/>
      <c r="Y397" s="30" t="s">
        <v>899</v>
      </c>
      <c r="AG397" s="22"/>
      <c r="AH397" s="22"/>
      <c r="AS397" s="21"/>
      <c r="AT397" s="23"/>
      <c r="AV3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3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397" s="27" t="str">
        <f>Table2[[#This Row],[device_suggested_area]]</f>
        <v>Back Door</v>
      </c>
      <c r="AY397" s="21" t="str">
        <f>IF(ISBLANK(Table2[[#This Row],[device_model]]), "", Table2[[#This Row],[device_suggested_area]])</f>
        <v>Back Door</v>
      </c>
      <c r="AZ397" s="27" t="s">
        <v>1237</v>
      </c>
      <c r="BA397" s="27" t="s">
        <v>777</v>
      </c>
      <c r="BB397" s="21" t="s">
        <v>1330</v>
      </c>
      <c r="BC397" s="21" t="s">
        <v>756</v>
      </c>
      <c r="BD397" s="21" t="s">
        <v>763</v>
      </c>
      <c r="BH397" s="21" t="s">
        <v>779</v>
      </c>
      <c r="BI397" s="21"/>
      <c r="BJ3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398" spans="1:62" ht="16" hidden="1" customHeight="1">
      <c r="A398" s="21">
        <v>2704</v>
      </c>
      <c r="B398" s="21" t="s">
        <v>660</v>
      </c>
      <c r="C398" s="21" t="s">
        <v>237</v>
      </c>
      <c r="D398" s="21" t="s">
        <v>147</v>
      </c>
      <c r="F398" s="25" t="str">
        <f>IF(ISBLANK(Table2[[#This Row],[unique_id]]), "", Table2[[#This Row],[unique_id]])</f>
        <v/>
      </c>
      <c r="G398" s="21" t="s">
        <v>763</v>
      </c>
      <c r="H398" s="21" t="s">
        <v>774</v>
      </c>
      <c r="I398" s="21" t="s">
        <v>212</v>
      </c>
      <c r="T398" s="27"/>
      <c r="V398" s="22"/>
      <c r="W398" s="22"/>
      <c r="X398" s="22"/>
      <c r="Y398" s="22"/>
      <c r="AG398" s="22"/>
      <c r="AH398" s="22"/>
      <c r="AS398" s="21"/>
      <c r="AT398" s="23"/>
      <c r="AU398" s="22"/>
      <c r="AV3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8" s="21" t="str">
        <f>IF(ISBLANK(Table2[[#This Row],[device_model]]), "", Table2[[#This Row],[device_suggested_area]])</f>
        <v/>
      </c>
      <c r="BA398" s="27"/>
      <c r="BC398" s="22"/>
      <c r="BH398" s="21"/>
      <c r="BI398" s="21"/>
      <c r="BJ3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2" ht="16" hidden="1" customHeight="1">
      <c r="A399" s="21">
        <v>2705</v>
      </c>
      <c r="B399" s="21" t="s">
        <v>26</v>
      </c>
      <c r="C399" s="21" t="s">
        <v>151</v>
      </c>
      <c r="D399" s="21" t="s">
        <v>318</v>
      </c>
      <c r="E399" s="21" t="s">
        <v>789</v>
      </c>
      <c r="F399" s="25" t="str">
        <f>IF(ISBLANK(Table2[[#This Row],[unique_id]]), "", Table2[[#This Row],[unique_id]])</f>
        <v>front_door_lock_security</v>
      </c>
      <c r="G399" s="21" t="s">
        <v>784</v>
      </c>
      <c r="H399" s="21" t="s">
        <v>762</v>
      </c>
      <c r="I399" s="21" t="s">
        <v>212</v>
      </c>
      <c r="M399" s="21" t="s">
        <v>136</v>
      </c>
      <c r="T399" s="27"/>
      <c r="V399" s="22"/>
      <c r="W399" s="22"/>
      <c r="X399" s="22"/>
      <c r="Y399" s="22"/>
      <c r="AE399" s="21" t="s">
        <v>799</v>
      </c>
      <c r="AG399" s="22"/>
      <c r="AH399" s="22"/>
      <c r="AS399" s="21"/>
      <c r="AT399" s="23"/>
      <c r="AU399" s="22"/>
      <c r="AV3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9" s="21" t="str">
        <f>IF(ISBLANK(Table2[[#This Row],[device_model]]), "", Table2[[#This Row],[device_suggested_area]])</f>
        <v/>
      </c>
      <c r="BC399" s="22"/>
      <c r="BH399" s="28"/>
      <c r="BI399" s="24"/>
      <c r="BJ3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2" ht="16" hidden="1" customHeight="1">
      <c r="A400" s="21">
        <v>2706</v>
      </c>
      <c r="B400" s="21" t="s">
        <v>26</v>
      </c>
      <c r="C400" s="21" t="s">
        <v>151</v>
      </c>
      <c r="D400" s="21" t="s">
        <v>149</v>
      </c>
      <c r="E400" s="21" t="s">
        <v>800</v>
      </c>
      <c r="F400" s="25" t="str">
        <f>IF(ISBLANK(Table2[[#This Row],[unique_id]]), "", Table2[[#This Row],[unique_id]])</f>
        <v>template_front_door_state</v>
      </c>
      <c r="G400" s="21" t="s">
        <v>289</v>
      </c>
      <c r="H400" s="21" t="s">
        <v>762</v>
      </c>
      <c r="I400" s="21" t="s">
        <v>212</v>
      </c>
      <c r="T400" s="27"/>
      <c r="V400" s="22"/>
      <c r="W400" s="22"/>
      <c r="X400" s="22"/>
      <c r="Y400" s="22"/>
      <c r="AG400" s="22"/>
      <c r="AH400" s="22"/>
      <c r="AS400" s="21"/>
      <c r="AT400" s="23"/>
      <c r="AU400" s="22"/>
      <c r="AV4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0" s="21" t="str">
        <f>IF(ISBLANK(Table2[[#This Row],[device_model]]), "", Table2[[#This Row],[device_suggested_area]])</f>
        <v/>
      </c>
      <c r="BC400" s="22"/>
      <c r="BH400" s="28"/>
      <c r="BI400" s="24"/>
      <c r="BJ4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2" ht="16" hidden="1" customHeight="1">
      <c r="A401" s="21">
        <v>2707</v>
      </c>
      <c r="B401" s="21" t="s">
        <v>26</v>
      </c>
      <c r="C401" s="21" t="s">
        <v>754</v>
      </c>
      <c r="D401" s="21" t="s">
        <v>757</v>
      </c>
      <c r="E401" s="21" t="s">
        <v>759</v>
      </c>
      <c r="F401" s="25" t="str">
        <f>IF(ISBLANK(Table2[[#This Row],[unique_id]]), "", Table2[[#This Row],[unique_id]])</f>
        <v>front_door_lock</v>
      </c>
      <c r="G401" s="21" t="s">
        <v>803</v>
      </c>
      <c r="H401" s="21" t="s">
        <v>762</v>
      </c>
      <c r="I401" s="21" t="s">
        <v>212</v>
      </c>
      <c r="M401" s="21" t="s">
        <v>136</v>
      </c>
      <c r="T401" s="27"/>
      <c r="V401" s="22"/>
      <c r="W401" s="22" t="s">
        <v>565</v>
      </c>
      <c r="X401" s="22"/>
      <c r="Y401" s="30" t="s">
        <v>899</v>
      </c>
      <c r="AG401" s="22"/>
      <c r="AH401" s="22"/>
      <c r="AS401" s="21"/>
      <c r="AT401" s="23"/>
      <c r="AV4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01" s="21" t="str">
        <f>Table2[[#This Row],[device_suggested_area]]</f>
        <v>Front Door</v>
      </c>
      <c r="AY401" s="21" t="str">
        <f>IF(ISBLANK(Table2[[#This Row],[device_model]]), "", Table2[[#This Row],[device_suggested_area]])</f>
        <v>Front Door</v>
      </c>
      <c r="AZ401" s="21" t="s">
        <v>1224</v>
      </c>
      <c r="BA401" s="21" t="s">
        <v>755</v>
      </c>
      <c r="BB401" s="21" t="s">
        <v>754</v>
      </c>
      <c r="BC401" s="21" t="s">
        <v>756</v>
      </c>
      <c r="BD401" s="21" t="s">
        <v>762</v>
      </c>
      <c r="BH401" s="21" t="s">
        <v>760</v>
      </c>
      <c r="BI401" s="21"/>
      <c r="BJ4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02" spans="1:62" ht="16" hidden="1" customHeight="1">
      <c r="A402" s="21">
        <v>2708</v>
      </c>
      <c r="B402" s="21" t="s">
        <v>26</v>
      </c>
      <c r="C402" s="21" t="s">
        <v>353</v>
      </c>
      <c r="D402" s="21" t="s">
        <v>149</v>
      </c>
      <c r="E402" s="21" t="s">
        <v>793</v>
      </c>
      <c r="F402" s="25" t="str">
        <f>IF(ISBLANK(Table2[[#This Row],[unique_id]]), "", Table2[[#This Row],[unique_id]])</f>
        <v>template_front_door_sensor_contact_last</v>
      </c>
      <c r="G402" s="21" t="s">
        <v>802</v>
      </c>
      <c r="H402" s="21" t="s">
        <v>762</v>
      </c>
      <c r="I402" s="21" t="s">
        <v>212</v>
      </c>
      <c r="M402" s="21" t="s">
        <v>136</v>
      </c>
      <c r="T402" s="27"/>
      <c r="V402" s="22"/>
      <c r="W402" s="22" t="s">
        <v>565</v>
      </c>
      <c r="X402" s="22"/>
      <c r="Y402" s="30" t="s">
        <v>899</v>
      </c>
      <c r="AG402" s="22"/>
      <c r="AH402" s="22"/>
      <c r="AS402" s="21"/>
      <c r="AT402" s="23"/>
      <c r="AV4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02" s="27" t="str">
        <f>Table2[[#This Row],[device_suggested_area]]</f>
        <v>Front Door</v>
      </c>
      <c r="AY402" s="21" t="str">
        <f>IF(ISBLANK(Table2[[#This Row],[device_model]]), "", Table2[[#This Row],[device_suggested_area]])</f>
        <v>Front Door</v>
      </c>
      <c r="AZ402" s="27" t="s">
        <v>1237</v>
      </c>
      <c r="BA402" s="27" t="s">
        <v>777</v>
      </c>
      <c r="BB402" s="21" t="s">
        <v>1330</v>
      </c>
      <c r="BC402" s="21" t="s">
        <v>756</v>
      </c>
      <c r="BD402" s="21" t="s">
        <v>762</v>
      </c>
      <c r="BH402" s="21" t="s">
        <v>778</v>
      </c>
      <c r="BI402" s="21"/>
      <c r="BJ4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03" spans="1:62" ht="16" hidden="1" customHeight="1">
      <c r="A403" s="21">
        <v>2709</v>
      </c>
      <c r="B403" s="21" t="s">
        <v>660</v>
      </c>
      <c r="C403" s="21" t="s">
        <v>237</v>
      </c>
      <c r="D403" s="21" t="s">
        <v>147</v>
      </c>
      <c r="F403" s="25" t="str">
        <f>IF(ISBLANK(Table2[[#This Row],[unique_id]]), "", Table2[[#This Row],[unique_id]])</f>
        <v/>
      </c>
      <c r="G403" s="21" t="s">
        <v>762</v>
      </c>
      <c r="H403" s="21" t="s">
        <v>773</v>
      </c>
      <c r="I403" s="21" t="s">
        <v>212</v>
      </c>
      <c r="T403" s="27"/>
      <c r="V403" s="22"/>
      <c r="W403" s="22"/>
      <c r="X403" s="22"/>
      <c r="Y403" s="22"/>
      <c r="AG403" s="22"/>
      <c r="AH403" s="22"/>
      <c r="AS403" s="21"/>
      <c r="AT403" s="23"/>
      <c r="AU403" s="22"/>
      <c r="AV4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3" s="21" t="str">
        <f>IF(ISBLANK(Table2[[#This Row],[device_model]]), "", Table2[[#This Row],[device_suggested_area]])</f>
        <v/>
      </c>
      <c r="BA403" s="27"/>
      <c r="BC403" s="22"/>
      <c r="BH403" s="21"/>
      <c r="BI403" s="21"/>
      <c r="BJ4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2" ht="16" hidden="1" customHeight="1">
      <c r="A404" s="21">
        <v>2710</v>
      </c>
      <c r="B404" s="21" t="s">
        <v>26</v>
      </c>
      <c r="C404" s="21" t="s">
        <v>515</v>
      </c>
      <c r="D404" s="21" t="s">
        <v>352</v>
      </c>
      <c r="E404" s="21" t="s">
        <v>351</v>
      </c>
      <c r="F404" s="25" t="str">
        <f>IF(ISBLANK(Table2[[#This Row],[unique_id]]), "", Table2[[#This Row],[unique_id]])</f>
        <v>column_break</v>
      </c>
      <c r="G404" s="21" t="s">
        <v>348</v>
      </c>
      <c r="H404" s="21" t="s">
        <v>765</v>
      </c>
      <c r="I404" s="21" t="s">
        <v>212</v>
      </c>
      <c r="M404" s="21" t="s">
        <v>349</v>
      </c>
      <c r="N404" s="21" t="s">
        <v>350</v>
      </c>
      <c r="T404" s="27"/>
      <c r="V404" s="22"/>
      <c r="W404" s="22"/>
      <c r="X404" s="22"/>
      <c r="Y404" s="22"/>
      <c r="AG404" s="22"/>
      <c r="AH404" s="22"/>
      <c r="AS404" s="21"/>
      <c r="AT404" s="23"/>
      <c r="AU404" s="22"/>
      <c r="AV4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4" s="21" t="str">
        <f>IF(ISBLANK(Table2[[#This Row],[device_model]]), "", Table2[[#This Row],[device_suggested_area]])</f>
        <v/>
      </c>
      <c r="BC404" s="22"/>
      <c r="BH404" s="21"/>
      <c r="BI404" s="21"/>
      <c r="BJ4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2" ht="16" hidden="1" customHeight="1">
      <c r="A405" s="21">
        <v>2711</v>
      </c>
      <c r="B405" s="21" t="s">
        <v>26</v>
      </c>
      <c r="C405" s="21" t="s">
        <v>237</v>
      </c>
      <c r="D405" s="21" t="s">
        <v>149</v>
      </c>
      <c r="E405" s="21" t="s">
        <v>150</v>
      </c>
      <c r="F405" s="25" t="str">
        <f>IF(ISBLANK(Table2[[#This Row],[unique_id]]), "", Table2[[#This Row],[unique_id]])</f>
        <v>uvc_ada_motion</v>
      </c>
      <c r="G405" s="21" t="s">
        <v>761</v>
      </c>
      <c r="H405" s="21" t="s">
        <v>765</v>
      </c>
      <c r="I405" s="21" t="s">
        <v>212</v>
      </c>
      <c r="M405" s="21" t="s">
        <v>136</v>
      </c>
      <c r="T405" s="27"/>
      <c r="V405" s="22"/>
      <c r="W405" s="22"/>
      <c r="X405" s="22"/>
      <c r="Y405" s="22"/>
      <c r="AG405" s="22"/>
      <c r="AH405" s="22"/>
      <c r="AS405" s="21"/>
      <c r="AT405" s="23"/>
      <c r="AU405" s="22"/>
      <c r="AV4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5" s="21" t="str">
        <f>IF(ISBLANK(Table2[[#This Row],[device_model]]), "", Table2[[#This Row],[device_suggested_area]])</f>
        <v/>
      </c>
      <c r="BC405" s="22"/>
      <c r="BH405" s="21"/>
      <c r="BI405" s="21"/>
      <c r="BJ4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2" ht="16" hidden="1" customHeight="1">
      <c r="A406" s="21">
        <v>2712</v>
      </c>
      <c r="B406" s="21" t="s">
        <v>26</v>
      </c>
      <c r="C406" s="21" t="s">
        <v>237</v>
      </c>
      <c r="D406" s="21" t="s">
        <v>147</v>
      </c>
      <c r="E406" s="21" t="s">
        <v>148</v>
      </c>
      <c r="F406" s="25" t="str">
        <f>IF(ISBLANK(Table2[[#This Row],[unique_id]]), "", Table2[[#This Row],[unique_id]])</f>
        <v>uvc_ada_medium</v>
      </c>
      <c r="G406" s="21" t="s">
        <v>130</v>
      </c>
      <c r="H406" s="21" t="s">
        <v>767</v>
      </c>
      <c r="I406" s="21" t="s">
        <v>212</v>
      </c>
      <c r="M406" s="21" t="s">
        <v>136</v>
      </c>
      <c r="N406" s="21" t="s">
        <v>275</v>
      </c>
      <c r="T406" s="27"/>
      <c r="V406" s="22"/>
      <c r="W406" s="22"/>
      <c r="X406" s="22"/>
      <c r="Y406" s="22"/>
      <c r="AG406" s="22"/>
      <c r="AH406" s="22"/>
      <c r="AS406" s="21"/>
      <c r="AT406" s="23"/>
      <c r="AV4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06" s="21" t="s">
        <v>408</v>
      </c>
      <c r="AY406" s="21" t="str">
        <f>IF(ISBLANK(Table2[[#This Row],[device_model]]), "", Table2[[#This Row],[device_suggested_area]])</f>
        <v>Ada</v>
      </c>
      <c r="AZ406" s="21" t="str">
        <f>Table2[[#This Row],[device_suggested_area]]</f>
        <v>Ada</v>
      </c>
      <c r="BA406" s="21" t="s">
        <v>406</v>
      </c>
      <c r="BB406" s="21" t="s">
        <v>237</v>
      </c>
      <c r="BC406" s="21" t="s">
        <v>407</v>
      </c>
      <c r="BD406" s="21" t="s">
        <v>130</v>
      </c>
      <c r="BG406" s="21" t="s">
        <v>460</v>
      </c>
      <c r="BH406" s="21" t="s">
        <v>404</v>
      </c>
      <c r="BI406" s="21" t="s">
        <v>425</v>
      </c>
      <c r="BJ4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"10.0.6.20"]]</v>
      </c>
    </row>
    <row r="407" spans="1:62" ht="16" hidden="1" customHeight="1">
      <c r="A407" s="21">
        <v>2713</v>
      </c>
      <c r="B407" s="21" t="s">
        <v>26</v>
      </c>
      <c r="C407" s="21" t="s">
        <v>515</v>
      </c>
      <c r="D407" s="21" t="s">
        <v>352</v>
      </c>
      <c r="E407" s="21" t="s">
        <v>351</v>
      </c>
      <c r="F407" s="25" t="str">
        <f>IF(ISBLANK(Table2[[#This Row],[unique_id]]), "", Table2[[#This Row],[unique_id]])</f>
        <v>column_break</v>
      </c>
      <c r="G407" s="21" t="s">
        <v>348</v>
      </c>
      <c r="H407" s="21" t="s">
        <v>767</v>
      </c>
      <c r="I407" s="21" t="s">
        <v>212</v>
      </c>
      <c r="M407" s="21" t="s">
        <v>349</v>
      </c>
      <c r="N407" s="21" t="s">
        <v>350</v>
      </c>
      <c r="T407" s="27"/>
      <c r="V407" s="22"/>
      <c r="W407" s="22"/>
      <c r="X407" s="22"/>
      <c r="Y407" s="22"/>
      <c r="AG407" s="22"/>
      <c r="AH407" s="22"/>
      <c r="AS407" s="21"/>
      <c r="AT407" s="23"/>
      <c r="AU407" s="22"/>
      <c r="AV4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7" s="21" t="str">
        <f>IF(ISBLANK(Table2[[#This Row],[device_model]]), "", Table2[[#This Row],[device_suggested_area]])</f>
        <v/>
      </c>
      <c r="BC407" s="22"/>
      <c r="BH407" s="21"/>
      <c r="BI407" s="21"/>
      <c r="BJ4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2" ht="16" hidden="1" customHeight="1">
      <c r="A408" s="21">
        <v>2714</v>
      </c>
      <c r="B408" s="21" t="s">
        <v>26</v>
      </c>
      <c r="C408" s="21" t="s">
        <v>237</v>
      </c>
      <c r="D408" s="21" t="s">
        <v>149</v>
      </c>
      <c r="E408" s="21" t="s">
        <v>211</v>
      </c>
      <c r="F408" s="25" t="str">
        <f>IF(ISBLANK(Table2[[#This Row],[unique_id]]), "", Table2[[#This Row],[unique_id]])</f>
        <v>uvc_edwin_motion</v>
      </c>
      <c r="G408" s="21" t="s">
        <v>761</v>
      </c>
      <c r="H408" s="21" t="s">
        <v>764</v>
      </c>
      <c r="I408" s="21" t="s">
        <v>212</v>
      </c>
      <c r="M408" s="21" t="s">
        <v>136</v>
      </c>
      <c r="T408" s="27"/>
      <c r="V408" s="22"/>
      <c r="W408" s="22"/>
      <c r="X408" s="22"/>
      <c r="Y408" s="22"/>
      <c r="AG408" s="22"/>
      <c r="AH408" s="22"/>
      <c r="AS408" s="21"/>
      <c r="AT408" s="23"/>
      <c r="AU408" s="22"/>
      <c r="AV4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8" s="21" t="str">
        <f>IF(ISBLANK(Table2[[#This Row],[device_model]]), "", Table2[[#This Row],[device_suggested_area]])</f>
        <v/>
      </c>
      <c r="BC408" s="22"/>
      <c r="BH408" s="21"/>
      <c r="BI408" s="21"/>
      <c r="BJ4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2" ht="16" hidden="1" customHeight="1">
      <c r="A409" s="21">
        <v>2715</v>
      </c>
      <c r="B409" s="21" t="s">
        <v>26</v>
      </c>
      <c r="C409" s="21" t="s">
        <v>237</v>
      </c>
      <c r="D409" s="21" t="s">
        <v>147</v>
      </c>
      <c r="E409" s="21" t="s">
        <v>210</v>
      </c>
      <c r="F409" s="25" t="str">
        <f>IF(ISBLANK(Table2[[#This Row],[unique_id]]), "", Table2[[#This Row],[unique_id]])</f>
        <v>uvc_edwin_medium</v>
      </c>
      <c r="G409" s="21" t="s">
        <v>127</v>
      </c>
      <c r="H409" s="21" t="s">
        <v>766</v>
      </c>
      <c r="I409" s="21" t="s">
        <v>212</v>
      </c>
      <c r="M409" s="21" t="s">
        <v>136</v>
      </c>
      <c r="N409" s="21" t="s">
        <v>275</v>
      </c>
      <c r="T409" s="27"/>
      <c r="V409" s="22"/>
      <c r="W409" s="22"/>
      <c r="X409" s="22"/>
      <c r="Y409" s="22"/>
      <c r="AG409" s="22"/>
      <c r="AH409" s="22"/>
      <c r="AS409" s="21"/>
      <c r="AT409" s="23"/>
      <c r="AV4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09" s="21" t="s">
        <v>408</v>
      </c>
      <c r="AY409" s="21" t="str">
        <f>IF(ISBLANK(Table2[[#This Row],[device_model]]), "", Table2[[#This Row],[device_suggested_area]])</f>
        <v>Edwin</v>
      </c>
      <c r="AZ409" s="21" t="str">
        <f>Table2[[#This Row],[device_suggested_area]]</f>
        <v>Edwin</v>
      </c>
      <c r="BA409" s="21" t="s">
        <v>406</v>
      </c>
      <c r="BB409" s="21" t="s">
        <v>237</v>
      </c>
      <c r="BC409" s="21" t="s">
        <v>407</v>
      </c>
      <c r="BD409" s="21" t="s">
        <v>127</v>
      </c>
      <c r="BG409" s="21" t="s">
        <v>460</v>
      </c>
      <c r="BH409" s="21" t="s">
        <v>405</v>
      </c>
      <c r="BI409" s="21" t="s">
        <v>426</v>
      </c>
      <c r="BJ4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"10.0.6.21"]]</v>
      </c>
    </row>
    <row r="410" spans="1:62" ht="16" hidden="1" customHeight="1">
      <c r="A410" s="21">
        <v>2716</v>
      </c>
      <c r="B410" s="21" t="s">
        <v>26</v>
      </c>
      <c r="C410" s="21" t="s">
        <v>515</v>
      </c>
      <c r="D410" s="21" t="s">
        <v>352</v>
      </c>
      <c r="E410" s="21" t="s">
        <v>351</v>
      </c>
      <c r="F410" s="25" t="str">
        <f>IF(ISBLANK(Table2[[#This Row],[unique_id]]), "", Table2[[#This Row],[unique_id]])</f>
        <v>column_break</v>
      </c>
      <c r="G410" s="21" t="s">
        <v>348</v>
      </c>
      <c r="H410" s="21" t="s">
        <v>766</v>
      </c>
      <c r="I410" s="21" t="s">
        <v>212</v>
      </c>
      <c r="M410" s="21" t="s">
        <v>349</v>
      </c>
      <c r="N410" s="21" t="s">
        <v>350</v>
      </c>
      <c r="T410" s="27"/>
      <c r="V410" s="22"/>
      <c r="W410" s="22"/>
      <c r="X410" s="22"/>
      <c r="Y410" s="22"/>
      <c r="AG410" s="22"/>
      <c r="AH410" s="22"/>
      <c r="AS410" s="21"/>
      <c r="AT410" s="23"/>
      <c r="AU410" s="22"/>
      <c r="AV4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0" s="21" t="str">
        <f>IF(ISBLANK(Table2[[#This Row],[device_model]]), "", Table2[[#This Row],[device_suggested_area]])</f>
        <v/>
      </c>
      <c r="BC410" s="22"/>
      <c r="BH410" s="21"/>
      <c r="BI410" s="21"/>
      <c r="BJ4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2" ht="16" hidden="1" customHeight="1">
      <c r="A411" s="21">
        <v>2717</v>
      </c>
      <c r="B411" s="21" t="s">
        <v>26</v>
      </c>
      <c r="C411" s="21" t="s">
        <v>133</v>
      </c>
      <c r="D411" s="21" t="s">
        <v>149</v>
      </c>
      <c r="E411" s="21" t="s">
        <v>727</v>
      </c>
      <c r="F411" s="25" t="str">
        <f>IF(ISBLANK(Table2[[#This Row],[unique_id]]), "", Table2[[#This Row],[unique_id]])</f>
        <v>ada_fan_occupancy</v>
      </c>
      <c r="G411" s="21" t="s">
        <v>130</v>
      </c>
      <c r="H411" s="21" t="s">
        <v>768</v>
      </c>
      <c r="I411" s="21" t="s">
        <v>212</v>
      </c>
      <c r="M411" s="21" t="s">
        <v>136</v>
      </c>
      <c r="T411" s="27"/>
      <c r="V411" s="22"/>
      <c r="W411" s="22"/>
      <c r="X411" s="22"/>
      <c r="Y411" s="22"/>
      <c r="AG411" s="22"/>
      <c r="AH411" s="22"/>
      <c r="AS411" s="21"/>
      <c r="AT411" s="23"/>
      <c r="AU411" s="22"/>
      <c r="AV4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1" s="21" t="str">
        <f>IF(ISBLANK(Table2[[#This Row],[device_model]]), "", Table2[[#This Row],[device_suggested_area]])</f>
        <v/>
      </c>
      <c r="BC411" s="22"/>
      <c r="BH411" s="21"/>
      <c r="BI411" s="21"/>
      <c r="BJ4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2" ht="16" hidden="1" customHeight="1">
      <c r="A412" s="21">
        <v>2718</v>
      </c>
      <c r="B412" s="21" t="s">
        <v>26</v>
      </c>
      <c r="C412" s="21" t="s">
        <v>133</v>
      </c>
      <c r="D412" s="21" t="s">
        <v>149</v>
      </c>
      <c r="E412" s="21" t="s">
        <v>726</v>
      </c>
      <c r="F412" s="25" t="str">
        <f>IF(ISBLANK(Table2[[#This Row],[unique_id]]), "", Table2[[#This Row],[unique_id]])</f>
        <v>edwin_fan_occupancy</v>
      </c>
      <c r="G412" s="21" t="s">
        <v>127</v>
      </c>
      <c r="H412" s="21" t="s">
        <v>768</v>
      </c>
      <c r="I412" s="21" t="s">
        <v>212</v>
      </c>
      <c r="M412" s="21" t="s">
        <v>136</v>
      </c>
      <c r="T412" s="27"/>
      <c r="V412" s="22"/>
      <c r="W412" s="22"/>
      <c r="X412" s="22"/>
      <c r="Y412" s="22"/>
      <c r="AG412" s="22"/>
      <c r="AH412" s="22"/>
      <c r="AS412" s="21"/>
      <c r="AT412" s="23"/>
      <c r="AU412" s="22"/>
      <c r="AV4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2" s="21" t="str">
        <f>IF(ISBLANK(Table2[[#This Row],[device_model]]), "", Table2[[#This Row],[device_suggested_area]])</f>
        <v/>
      </c>
      <c r="BC412" s="22"/>
      <c r="BH412" s="21"/>
      <c r="BI412" s="21"/>
      <c r="BJ4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2" ht="16" hidden="1" customHeight="1">
      <c r="A413" s="21">
        <v>2719</v>
      </c>
      <c r="B413" s="21" t="s">
        <v>26</v>
      </c>
      <c r="C413" s="21" t="s">
        <v>133</v>
      </c>
      <c r="D413" s="21" t="s">
        <v>149</v>
      </c>
      <c r="E413" s="21" t="s">
        <v>728</v>
      </c>
      <c r="F413" s="25" t="str">
        <f>IF(ISBLANK(Table2[[#This Row],[unique_id]]), "", Table2[[#This Row],[unique_id]])</f>
        <v>parents_fan_occupancy</v>
      </c>
      <c r="G413" s="21" t="s">
        <v>194</v>
      </c>
      <c r="H413" s="21" t="s">
        <v>768</v>
      </c>
      <c r="I413" s="21" t="s">
        <v>212</v>
      </c>
      <c r="M413" s="21" t="s">
        <v>136</v>
      </c>
      <c r="T413" s="27"/>
      <c r="V413" s="22"/>
      <c r="W413" s="22"/>
      <c r="X413" s="22"/>
      <c r="Y413" s="22"/>
      <c r="AG413" s="22"/>
      <c r="AH413" s="22"/>
      <c r="AS413" s="21"/>
      <c r="AT413" s="23"/>
      <c r="AU413" s="22"/>
      <c r="AV4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3" s="21" t="str">
        <f>IF(ISBLANK(Table2[[#This Row],[device_model]]), "", Table2[[#This Row],[device_suggested_area]])</f>
        <v/>
      </c>
      <c r="BC413" s="22"/>
      <c r="BH413" s="21"/>
      <c r="BI413" s="21"/>
      <c r="BJ4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2" ht="16" hidden="1" customHeight="1">
      <c r="A414" s="21">
        <v>2720</v>
      </c>
      <c r="B414" s="21" t="s">
        <v>26</v>
      </c>
      <c r="C414" s="21" t="s">
        <v>133</v>
      </c>
      <c r="D414" s="21" t="s">
        <v>149</v>
      </c>
      <c r="E414" s="21" t="s">
        <v>729</v>
      </c>
      <c r="F414" s="25" t="str">
        <f>IF(ISBLANK(Table2[[#This Row],[unique_id]]), "", Table2[[#This Row],[unique_id]])</f>
        <v>lounge_fan_occupancy</v>
      </c>
      <c r="G414" s="21" t="s">
        <v>196</v>
      </c>
      <c r="H414" s="21" t="s">
        <v>768</v>
      </c>
      <c r="I414" s="21" t="s">
        <v>212</v>
      </c>
      <c r="M414" s="21" t="s">
        <v>136</v>
      </c>
      <c r="T414" s="27"/>
      <c r="V414" s="22"/>
      <c r="W414" s="22"/>
      <c r="X414" s="22"/>
      <c r="Y414" s="22"/>
      <c r="AG414" s="22"/>
      <c r="AH414" s="22"/>
      <c r="AS414" s="21"/>
      <c r="AT414" s="23"/>
      <c r="AU414" s="22"/>
      <c r="AV4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4" s="21" t="str">
        <f>IF(ISBLANK(Table2[[#This Row],[device_model]]), "", Table2[[#This Row],[device_suggested_area]])</f>
        <v/>
      </c>
      <c r="BC414" s="22"/>
      <c r="BH414" s="21"/>
      <c r="BI414" s="21"/>
      <c r="BJ4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2" ht="16" hidden="1" customHeight="1">
      <c r="A415" s="21">
        <v>2721</v>
      </c>
      <c r="B415" s="21" t="s">
        <v>26</v>
      </c>
      <c r="C415" s="21" t="s">
        <v>133</v>
      </c>
      <c r="D415" s="21" t="s">
        <v>149</v>
      </c>
      <c r="E415" s="21" t="s">
        <v>730</v>
      </c>
      <c r="F415" s="25" t="str">
        <f>IF(ISBLANK(Table2[[#This Row],[unique_id]]), "", Table2[[#This Row],[unique_id]])</f>
        <v>deck_east_fan_occupancy</v>
      </c>
      <c r="G415" s="21" t="s">
        <v>218</v>
      </c>
      <c r="H415" s="21" t="s">
        <v>768</v>
      </c>
      <c r="I415" s="21" t="s">
        <v>212</v>
      </c>
      <c r="M415" s="21" t="s">
        <v>136</v>
      </c>
      <c r="T415" s="27"/>
      <c r="V415" s="22"/>
      <c r="W415" s="22"/>
      <c r="X415" s="22"/>
      <c r="Y415" s="22"/>
      <c r="AG415" s="22"/>
      <c r="AH415" s="22"/>
      <c r="AS415" s="21"/>
      <c r="AT415" s="23"/>
      <c r="AU415" s="22"/>
      <c r="AV4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5" s="21" t="str">
        <f>IF(ISBLANK(Table2[[#This Row],[device_model]]), "", Table2[[#This Row],[device_suggested_area]])</f>
        <v/>
      </c>
      <c r="BC415" s="22"/>
      <c r="BH415" s="21"/>
      <c r="BI415" s="21"/>
      <c r="BJ4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2" ht="16" hidden="1" customHeight="1">
      <c r="A416" s="21">
        <v>2722</v>
      </c>
      <c r="B416" s="21" t="s">
        <v>26</v>
      </c>
      <c r="C416" s="21" t="s">
        <v>133</v>
      </c>
      <c r="D416" s="21" t="s">
        <v>149</v>
      </c>
      <c r="E416" s="21" t="s">
        <v>731</v>
      </c>
      <c r="F416" s="25" t="str">
        <f>IF(ISBLANK(Table2[[#This Row],[unique_id]]), "", Table2[[#This Row],[unique_id]])</f>
        <v>deck_west_fan_occupancy</v>
      </c>
      <c r="G416" s="21" t="s">
        <v>217</v>
      </c>
      <c r="H416" s="21" t="s">
        <v>768</v>
      </c>
      <c r="I416" s="21" t="s">
        <v>212</v>
      </c>
      <c r="M416" s="21" t="s">
        <v>136</v>
      </c>
      <c r="T416" s="27"/>
      <c r="V416" s="22"/>
      <c r="W416" s="22"/>
      <c r="X416" s="22"/>
      <c r="Y416" s="22"/>
      <c r="AG416" s="22"/>
      <c r="AH416" s="22"/>
      <c r="AS416" s="21"/>
      <c r="AT416" s="23"/>
      <c r="AU416" s="22"/>
      <c r="AV4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6" s="21" t="str">
        <f>IF(ISBLANK(Table2[[#This Row],[device_model]]), "", Table2[[#This Row],[device_suggested_area]])</f>
        <v/>
      </c>
      <c r="BC416" s="22"/>
      <c r="BH416" s="21"/>
      <c r="BI416" s="21"/>
      <c r="BJ4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2" ht="16" hidden="1" customHeight="1">
      <c r="A417" s="21">
        <v>5000</v>
      </c>
      <c r="B417" s="24" t="s">
        <v>26</v>
      </c>
      <c r="C417" s="21" t="s">
        <v>237</v>
      </c>
      <c r="F417" s="25" t="str">
        <f>IF(ISBLANK(Table2[[#This Row],[unique_id]]), "", Table2[[#This Row],[unique_id]])</f>
        <v/>
      </c>
      <c r="T417" s="27"/>
      <c r="V417" s="22"/>
      <c r="W417" s="22"/>
      <c r="X417" s="22"/>
      <c r="Y417" s="22"/>
      <c r="AG417" s="22"/>
      <c r="AH417" s="22"/>
      <c r="AS417" s="21"/>
      <c r="AT417" s="23"/>
      <c r="AV4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17" s="21" t="s">
        <v>1219</v>
      </c>
      <c r="AY417" s="21" t="str">
        <f>IF(ISBLANK(Table2[[#This Row],[device_model]]), "", Table2[[#This Row],[device_suggested_area]])</f>
        <v>Rack</v>
      </c>
      <c r="AZ417" s="21" t="s">
        <v>1274</v>
      </c>
      <c r="BA417" s="21" t="s">
        <v>1218</v>
      </c>
      <c r="BB417" s="21" t="s">
        <v>237</v>
      </c>
      <c r="BC417" s="21" t="s">
        <v>429</v>
      </c>
      <c r="BD417" s="21" t="s">
        <v>28</v>
      </c>
      <c r="BG417" s="21" t="s">
        <v>427</v>
      </c>
      <c r="BH417" s="21" t="s">
        <v>436</v>
      </c>
      <c r="BI417" s="21" t="s">
        <v>432</v>
      </c>
      <c r="BJ4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"10.0.0.1"]]</v>
      </c>
    </row>
    <row r="418" spans="1:62" ht="16" hidden="1" customHeight="1">
      <c r="A418" s="21">
        <v>5001</v>
      </c>
      <c r="B418" s="24" t="s">
        <v>26</v>
      </c>
      <c r="C418" s="21" t="s">
        <v>237</v>
      </c>
      <c r="F418" s="25" t="str">
        <f>IF(ISBLANK(Table2[[#This Row],[unique_id]]), "", Table2[[#This Row],[unique_id]])</f>
        <v/>
      </c>
      <c r="T418" s="27"/>
      <c r="V418" s="22"/>
      <c r="W418" s="22"/>
      <c r="X418" s="22"/>
      <c r="Y418" s="22"/>
      <c r="AG418" s="22"/>
      <c r="AH418" s="22"/>
      <c r="AS418" s="21"/>
      <c r="AT418" s="23"/>
      <c r="AV4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18" s="21" t="s">
        <v>1220</v>
      </c>
      <c r="AY418" s="21" t="str">
        <f>IF(ISBLANK(Table2[[#This Row],[device_model]]), "", Table2[[#This Row],[device_suggested_area]])</f>
        <v>Rack</v>
      </c>
      <c r="AZ418" s="21" t="str">
        <f>Table2[[#This Row],[device_suggested_area]]</f>
        <v>Rack</v>
      </c>
      <c r="BA418" s="21" t="s">
        <v>1214</v>
      </c>
      <c r="BB418" s="21" t="s">
        <v>237</v>
      </c>
      <c r="BC418" s="21" t="s">
        <v>740</v>
      </c>
      <c r="BD418" s="21" t="s">
        <v>28</v>
      </c>
      <c r="BG418" s="21" t="s">
        <v>427</v>
      </c>
      <c r="BH418" s="21" t="s">
        <v>741</v>
      </c>
      <c r="BI418" s="21" t="s">
        <v>433</v>
      </c>
      <c r="BJ4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"10.0.0.2"]]</v>
      </c>
    </row>
    <row r="419" spans="1:62" ht="16" hidden="1" customHeight="1">
      <c r="A419" s="21">
        <v>5002</v>
      </c>
      <c r="B419" s="24" t="s">
        <v>26</v>
      </c>
      <c r="C419" s="21" t="s">
        <v>237</v>
      </c>
      <c r="F419" s="25" t="str">
        <f>IF(ISBLANK(Table2[[#This Row],[unique_id]]), "", Table2[[#This Row],[unique_id]])</f>
        <v/>
      </c>
      <c r="T419" s="27"/>
      <c r="V419" s="22"/>
      <c r="W419" s="22"/>
      <c r="X419" s="22"/>
      <c r="Y419" s="22"/>
      <c r="AG419" s="22"/>
      <c r="AH419" s="22"/>
      <c r="AS419" s="21"/>
      <c r="AT419" s="23"/>
      <c r="AV4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19" s="21" t="s">
        <v>1220</v>
      </c>
      <c r="AY419" s="21" t="str">
        <f>IF(ISBLANK(Table2[[#This Row],[device_model]]), "", Table2[[#This Row],[device_suggested_area]])</f>
        <v>Ceiling</v>
      </c>
      <c r="AZ419" s="21" t="str">
        <f>Table2[[#This Row],[device_suggested_area]]</f>
        <v>Ceiling</v>
      </c>
      <c r="BA419" s="21" t="s">
        <v>1215</v>
      </c>
      <c r="BB419" s="21" t="s">
        <v>237</v>
      </c>
      <c r="BC419" s="21" t="s">
        <v>1280</v>
      </c>
      <c r="BD419" s="21" t="s">
        <v>430</v>
      </c>
      <c r="BG419" s="21" t="s">
        <v>427</v>
      </c>
      <c r="BH419" s="21" t="s">
        <v>437</v>
      </c>
      <c r="BI419" s="21" t="s">
        <v>434</v>
      </c>
      <c r="BJ4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"10.0.0.3"]]</v>
      </c>
    </row>
    <row r="420" spans="1:62" ht="16" hidden="1" customHeight="1">
      <c r="A420" s="21">
        <v>5003</v>
      </c>
      <c r="B420" s="24" t="s">
        <v>26</v>
      </c>
      <c r="C420" s="21" t="s">
        <v>237</v>
      </c>
      <c r="F420" s="25" t="str">
        <f>IF(ISBLANK(Table2[[#This Row],[unique_id]]), "", Table2[[#This Row],[unique_id]])</f>
        <v/>
      </c>
      <c r="T420" s="27"/>
      <c r="V420" s="22"/>
      <c r="W420" s="22"/>
      <c r="X420" s="22"/>
      <c r="Y420" s="22"/>
      <c r="AG420" s="22"/>
      <c r="AH420" s="22"/>
      <c r="AS420" s="21"/>
      <c r="AT420" s="23"/>
      <c r="AV4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20" s="21" t="s">
        <v>1221</v>
      </c>
      <c r="AY420" s="21" t="str">
        <f>IF(ISBLANK(Table2[[#This Row],[device_model]]), "", Table2[[#This Row],[device_suggested_area]])</f>
        <v>Deck</v>
      </c>
      <c r="AZ420" s="21" t="str">
        <f>Table2[[#This Row],[device_suggested_area]]</f>
        <v>Deck</v>
      </c>
      <c r="BA420" s="21" t="s">
        <v>1216</v>
      </c>
      <c r="BB420" s="21" t="s">
        <v>237</v>
      </c>
      <c r="BC420" s="21" t="s">
        <v>1279</v>
      </c>
      <c r="BD420" s="21" t="s">
        <v>377</v>
      </c>
      <c r="BG420" s="21" t="s">
        <v>427</v>
      </c>
      <c r="BH420" s="21" t="s">
        <v>438</v>
      </c>
      <c r="BI420" s="21" t="s">
        <v>435</v>
      </c>
      <c r="BJ4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"10.0.0.4"]]</v>
      </c>
    </row>
    <row r="421" spans="1:62" ht="16" hidden="1" customHeight="1">
      <c r="A421" s="21">
        <v>5004</v>
      </c>
      <c r="B421" s="24" t="s">
        <v>26</v>
      </c>
      <c r="C421" s="21" t="s">
        <v>237</v>
      </c>
      <c r="F421" s="25" t="str">
        <f>IF(ISBLANK(Table2[[#This Row],[unique_id]]), "", Table2[[#This Row],[unique_id]])</f>
        <v/>
      </c>
      <c r="T421" s="27"/>
      <c r="V421" s="22"/>
      <c r="W421" s="22"/>
      <c r="X421" s="22"/>
      <c r="Y421" s="22"/>
      <c r="AG421" s="22"/>
      <c r="AH421" s="22"/>
      <c r="AS421" s="21"/>
      <c r="AT421" s="23"/>
      <c r="AV4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21" s="21" t="s">
        <v>1221</v>
      </c>
      <c r="AY421" s="21" t="str">
        <f>IF(ISBLANK(Table2[[#This Row],[device_model]]), "", Table2[[#This Row],[device_suggested_area]])</f>
        <v>Hallway</v>
      </c>
      <c r="AZ421" s="21" t="str">
        <f>Table2[[#This Row],[device_suggested_area]]</f>
        <v>Hallway</v>
      </c>
      <c r="BA421" s="21" t="s">
        <v>1217</v>
      </c>
      <c r="BB421" s="21" t="s">
        <v>237</v>
      </c>
      <c r="BC421" s="21" t="s">
        <v>1279</v>
      </c>
      <c r="BD421" s="21" t="s">
        <v>431</v>
      </c>
      <c r="BG421" s="21" t="s">
        <v>427</v>
      </c>
      <c r="BH421" s="21" t="s">
        <v>439</v>
      </c>
      <c r="BI421" s="21" t="s">
        <v>739</v>
      </c>
      <c r="BJ4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"10.0.0.5"]]</v>
      </c>
    </row>
    <row r="422" spans="1:62" ht="16" hidden="1" customHeight="1">
      <c r="A422" s="21">
        <v>5005</v>
      </c>
      <c r="B422" s="24" t="s">
        <v>26</v>
      </c>
      <c r="C422" s="24" t="s">
        <v>409</v>
      </c>
      <c r="D422" s="24"/>
      <c r="E422" s="24"/>
      <c r="F422" s="25" t="str">
        <f>IF(ISBLANK(Table2[[#This Row],[unique_id]]), "", Table2[[#This Row],[unique_id]])</f>
        <v/>
      </c>
      <c r="G422" s="24"/>
      <c r="H422" s="24"/>
      <c r="I422" s="24"/>
      <c r="K422" s="24"/>
      <c r="L422" s="24"/>
      <c r="M422" s="24"/>
      <c r="T422" s="27"/>
      <c r="V422" s="22"/>
      <c r="W422" s="22"/>
      <c r="X422" s="22"/>
      <c r="Y422" s="22"/>
      <c r="AG422" s="22"/>
      <c r="AH422" s="22"/>
      <c r="AS422" s="21"/>
      <c r="AT422" s="23"/>
      <c r="AV4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22" s="21" t="s">
        <v>1219</v>
      </c>
      <c r="AY422" s="21" t="str">
        <f>IF(ISBLANK(Table2[[#This Row],[device_model]]), "", Table2[[#This Row],[device_suggested_area]])</f>
        <v>Rack</v>
      </c>
      <c r="AZ422" s="21" t="s">
        <v>409</v>
      </c>
      <c r="BA422" s="21" t="s">
        <v>410</v>
      </c>
      <c r="BB422" s="21" t="s">
        <v>412</v>
      </c>
      <c r="BC422" s="21" t="s">
        <v>411</v>
      </c>
      <c r="BD422" s="21" t="s">
        <v>28</v>
      </c>
      <c r="BG422" s="21" t="s">
        <v>440</v>
      </c>
      <c r="BH422" s="28" t="s">
        <v>502</v>
      </c>
      <c r="BI422" s="21" t="s">
        <v>441</v>
      </c>
      <c r="BJ4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"10.0.4.10"]]</v>
      </c>
    </row>
    <row r="423" spans="1:62" ht="16" hidden="1" customHeight="1">
      <c r="A423" s="21">
        <v>5006</v>
      </c>
      <c r="B423" s="24" t="s">
        <v>26</v>
      </c>
      <c r="C423" s="24" t="s">
        <v>398</v>
      </c>
      <c r="D423" s="24"/>
      <c r="E423" s="24"/>
      <c r="F423" s="25" t="str">
        <f>IF(ISBLANK(Table2[[#This Row],[unique_id]]), "", Table2[[#This Row],[unique_id]])</f>
        <v/>
      </c>
      <c r="G423" s="24"/>
      <c r="H423" s="24"/>
      <c r="I423" s="24"/>
      <c r="K423" s="24"/>
      <c r="L423" s="24"/>
      <c r="M423" s="24"/>
      <c r="T423" s="27"/>
      <c r="V423" s="22"/>
      <c r="W423" s="22"/>
      <c r="X423" s="22"/>
      <c r="Y423" s="22"/>
      <c r="AG423" s="22"/>
      <c r="AH423" s="22"/>
      <c r="AS423" s="21"/>
      <c r="AT423" s="23"/>
      <c r="AV4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23" s="21" t="s">
        <v>1263</v>
      </c>
      <c r="AY423" s="21" t="str">
        <f>IF(ISBLANK(Table2[[#This Row],[device_model]]), "", Table2[[#This Row],[device_suggested_area]])</f>
        <v>Rack</v>
      </c>
      <c r="AZ423" s="21" t="s">
        <v>1226</v>
      </c>
      <c r="BA423" s="21" t="s">
        <v>1225</v>
      </c>
      <c r="BB423" s="21" t="s">
        <v>268</v>
      </c>
      <c r="BC423" s="21">
        <v>12.1</v>
      </c>
      <c r="BD423" s="21" t="s">
        <v>28</v>
      </c>
      <c r="BG423" s="21" t="s">
        <v>440</v>
      </c>
      <c r="BH423" s="21" t="s">
        <v>676</v>
      </c>
      <c r="BI423" s="21" t="s">
        <v>498</v>
      </c>
      <c r="BJ4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"10.0.4.11"]]</v>
      </c>
    </row>
    <row r="424" spans="1:62" ht="16" hidden="1" customHeight="1">
      <c r="A424" s="21">
        <v>5007</v>
      </c>
      <c r="B424" s="24" t="s">
        <v>26</v>
      </c>
      <c r="C424" s="24" t="s">
        <v>398</v>
      </c>
      <c r="D424" s="24"/>
      <c r="E424" s="24"/>
      <c r="F424" s="25" t="str">
        <f>IF(ISBLANK(Table2[[#This Row],[unique_id]]), "", Table2[[#This Row],[unique_id]])</f>
        <v/>
      </c>
      <c r="G424" s="24"/>
      <c r="H424" s="24"/>
      <c r="I424" s="24"/>
      <c r="K424" s="24"/>
      <c r="L424" s="24"/>
      <c r="M424" s="24"/>
      <c r="T424" s="27"/>
      <c r="V424" s="22"/>
      <c r="W424" s="22"/>
      <c r="X424" s="22"/>
      <c r="Y424" s="22"/>
      <c r="AG424" s="22"/>
      <c r="AH424" s="22"/>
      <c r="AS424" s="21"/>
      <c r="AT424" s="23"/>
      <c r="AV4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24" s="21" t="s">
        <v>1263</v>
      </c>
      <c r="AY424" s="21" t="str">
        <f>IF(ISBLANK(Table2[[#This Row],[device_model]]), "", Table2[[#This Row],[device_suggested_area]])</f>
        <v>Rack</v>
      </c>
      <c r="AZ424" s="21" t="s">
        <v>1226</v>
      </c>
      <c r="BA424" s="21" t="s">
        <v>1225</v>
      </c>
      <c r="BB424" s="21" t="s">
        <v>268</v>
      </c>
      <c r="BC424" s="21">
        <v>12.1</v>
      </c>
      <c r="BD424" s="21" t="s">
        <v>28</v>
      </c>
      <c r="BG424" s="21" t="s">
        <v>428</v>
      </c>
      <c r="BH424" s="21" t="s">
        <v>921</v>
      </c>
      <c r="BI424" s="21" t="s">
        <v>423</v>
      </c>
      <c r="BJ4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"2a:e0:4c:68:06:a1"], ["ip", "10.0.2.11"]]</v>
      </c>
    </row>
    <row r="425" spans="1:62" ht="16" hidden="1" customHeight="1">
      <c r="A425" s="21">
        <v>5008</v>
      </c>
      <c r="B425" s="24" t="s">
        <v>26</v>
      </c>
      <c r="C425" s="24" t="s">
        <v>398</v>
      </c>
      <c r="D425" s="24"/>
      <c r="E425" s="24"/>
      <c r="F425" s="25" t="str">
        <f>IF(ISBLANK(Table2[[#This Row],[unique_id]]), "", Table2[[#This Row],[unique_id]])</f>
        <v/>
      </c>
      <c r="G425" s="24"/>
      <c r="H425" s="24"/>
      <c r="I425" s="24"/>
      <c r="K425" s="24"/>
      <c r="L425" s="24"/>
      <c r="M425" s="24"/>
      <c r="T425" s="27"/>
      <c r="V425" s="22"/>
      <c r="W425" s="22"/>
      <c r="X425" s="22"/>
      <c r="Y425" s="22"/>
      <c r="AG425" s="22"/>
      <c r="AH425" s="22"/>
      <c r="AS425" s="21"/>
      <c r="AT425" s="23"/>
      <c r="AV4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25" s="21" t="s">
        <v>1263</v>
      </c>
      <c r="AY425" s="21" t="str">
        <f>IF(ISBLANK(Table2[[#This Row],[device_model]]), "", Table2[[#This Row],[device_suggested_area]])</f>
        <v>Rack</v>
      </c>
      <c r="AZ425" s="21" t="s">
        <v>1226</v>
      </c>
      <c r="BA425" s="21" t="s">
        <v>1225</v>
      </c>
      <c r="BB425" s="21" t="s">
        <v>268</v>
      </c>
      <c r="BC425" s="21">
        <v>12.1</v>
      </c>
      <c r="BD425" s="21" t="s">
        <v>28</v>
      </c>
      <c r="BG425" s="21" t="s">
        <v>460</v>
      </c>
      <c r="BH425" s="21" t="s">
        <v>501</v>
      </c>
      <c r="BI425" s="21" t="s">
        <v>499</v>
      </c>
      <c r="BJ4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"6a:e0:4c:68:06:a1"], ["ip", "10.0.6.11"]]</v>
      </c>
    </row>
    <row r="426" spans="1:62" ht="16" hidden="1" customHeight="1">
      <c r="A426" s="21">
        <v>5009</v>
      </c>
      <c r="B426" s="24" t="s">
        <v>660</v>
      </c>
      <c r="C426" s="24" t="s">
        <v>398</v>
      </c>
      <c r="D426" s="24"/>
      <c r="E426" s="24"/>
      <c r="F426" s="25" t="str">
        <f>IF(ISBLANK(Table2[[#This Row],[unique_id]]), "", Table2[[#This Row],[unique_id]])</f>
        <v/>
      </c>
      <c r="G426" s="24"/>
      <c r="H426" s="24"/>
      <c r="I426" s="24"/>
      <c r="T426" s="27"/>
      <c r="V426" s="22"/>
      <c r="W426" s="22"/>
      <c r="X426" s="22"/>
      <c r="Y426" s="22"/>
      <c r="AG426" s="22"/>
      <c r="AH426" s="22"/>
      <c r="AS426" s="21"/>
      <c r="AT426" s="23"/>
      <c r="AV4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26" s="21" t="s">
        <v>1264</v>
      </c>
      <c r="AY426" s="21" t="str">
        <f>IF(ISBLANK(Table2[[#This Row],[device_model]]), "", Table2[[#This Row],[device_suggested_area]])</f>
        <v>Rack</v>
      </c>
      <c r="AZ426" s="21" t="s">
        <v>1228</v>
      </c>
      <c r="BA426" s="21" t="s">
        <v>1227</v>
      </c>
      <c r="BB426" s="21" t="s">
        <v>268</v>
      </c>
      <c r="BC426" s="21">
        <v>12.1</v>
      </c>
      <c r="BD426" s="21" t="s">
        <v>28</v>
      </c>
      <c r="BG426" s="21" t="s">
        <v>428</v>
      </c>
      <c r="BH426" s="21" t="s">
        <v>399</v>
      </c>
      <c r="BI426" s="21"/>
      <c r="BJ4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"00:e0:4c:68:04:21"]]</v>
      </c>
    </row>
    <row r="427" spans="1:62" ht="16" hidden="1" customHeight="1">
      <c r="A427" s="21">
        <v>5010</v>
      </c>
      <c r="B427" s="24" t="s">
        <v>660</v>
      </c>
      <c r="C427" s="24" t="s">
        <v>398</v>
      </c>
      <c r="D427" s="24"/>
      <c r="E427" s="24"/>
      <c r="F427" s="25" t="str">
        <f>IF(ISBLANK(Table2[[#This Row],[unique_id]]), "", Table2[[#This Row],[unique_id]])</f>
        <v/>
      </c>
      <c r="G427" s="24"/>
      <c r="H427" s="24"/>
      <c r="I427" s="24"/>
      <c r="T427" s="27"/>
      <c r="V427" s="22"/>
      <c r="W427" s="22"/>
      <c r="X427" s="22"/>
      <c r="Y427" s="22"/>
      <c r="AG427" s="22"/>
      <c r="AH427" s="22"/>
      <c r="AS427" s="21"/>
      <c r="AT427" s="23"/>
      <c r="AV4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27" s="21" t="s">
        <v>1264</v>
      </c>
      <c r="AY427" s="21" t="str">
        <f>IF(ISBLANK(Table2[[#This Row],[device_model]]), "", Table2[[#This Row],[device_suggested_area]])</f>
        <v>Rack</v>
      </c>
      <c r="AZ427" s="21" t="s">
        <v>1230</v>
      </c>
      <c r="BA427" s="21" t="s">
        <v>1229</v>
      </c>
      <c r="BB427" s="21" t="s">
        <v>268</v>
      </c>
      <c r="BC427" s="21">
        <v>12.1</v>
      </c>
      <c r="BD427" s="21" t="s">
        <v>28</v>
      </c>
      <c r="BG427" s="21" t="s">
        <v>428</v>
      </c>
      <c r="BH427" s="21" t="s">
        <v>500</v>
      </c>
      <c r="BI427" s="24"/>
      <c r="BJ4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"00:e0:4c:68:07:0d"]]</v>
      </c>
    </row>
    <row r="428" spans="1:62" ht="16" hidden="1" customHeight="1">
      <c r="A428" s="21">
        <v>5011</v>
      </c>
      <c r="B428" s="24" t="s">
        <v>660</v>
      </c>
      <c r="C428" s="24" t="s">
        <v>398</v>
      </c>
      <c r="D428" s="24"/>
      <c r="E428" s="24"/>
      <c r="F428" s="25" t="str">
        <f>IF(ISBLANK(Table2[[#This Row],[unique_id]]), "", Table2[[#This Row],[unique_id]])</f>
        <v/>
      </c>
      <c r="G428" s="24"/>
      <c r="H428" s="24"/>
      <c r="I428" s="24"/>
      <c r="T428" s="27"/>
      <c r="V428" s="22"/>
      <c r="W428" s="22"/>
      <c r="X428" s="22"/>
      <c r="Y428" s="22"/>
      <c r="AG428" s="22"/>
      <c r="AH428" s="22"/>
      <c r="AS428" s="21"/>
      <c r="AT428" s="23"/>
      <c r="AV4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28" s="21" t="s">
        <v>1264</v>
      </c>
      <c r="AY428" s="21" t="str">
        <f>IF(ISBLANK(Table2[[#This Row],[device_model]]), "", Table2[[#This Row],[device_suggested_area]])</f>
        <v>Rack</v>
      </c>
      <c r="AZ428" s="21" t="s">
        <v>1234</v>
      </c>
      <c r="BA428" s="21" t="s">
        <v>1231</v>
      </c>
      <c r="BB428" s="21" t="s">
        <v>268</v>
      </c>
      <c r="BC428" s="21">
        <v>12.1</v>
      </c>
      <c r="BD428" s="21" t="s">
        <v>28</v>
      </c>
      <c r="BG428" s="21" t="s">
        <v>428</v>
      </c>
      <c r="BH428" s="21" t="s">
        <v>671</v>
      </c>
      <c r="BI428" s="24"/>
      <c r="BJ4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"40:6c:8f:2a:da:9c"]]</v>
      </c>
    </row>
    <row r="429" spans="1:62" ht="16" hidden="1" customHeight="1">
      <c r="A429" s="21">
        <v>5012</v>
      </c>
      <c r="B429" s="24" t="s">
        <v>26</v>
      </c>
      <c r="C429" s="24" t="s">
        <v>398</v>
      </c>
      <c r="D429" s="24"/>
      <c r="E429" s="24"/>
      <c r="F429" s="25" t="str">
        <f>IF(ISBLANK(Table2[[#This Row],[unique_id]]), "", Table2[[#This Row],[unique_id]])</f>
        <v/>
      </c>
      <c r="G429" s="24"/>
      <c r="H429" s="24"/>
      <c r="I429" s="24"/>
      <c r="T429" s="27"/>
      <c r="V429" s="22"/>
      <c r="W429" s="22"/>
      <c r="X429" s="22"/>
      <c r="Y429" s="22"/>
      <c r="AG429" s="22"/>
      <c r="AH429" s="22"/>
      <c r="AS429" s="21"/>
      <c r="AT429" s="23"/>
      <c r="AV4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29" s="21" t="s">
        <v>1264</v>
      </c>
      <c r="AY429" s="21" t="str">
        <f>IF(ISBLANK(Table2[[#This Row],[device_model]]), "", Table2[[#This Row],[device_suggested_area]])</f>
        <v>Rack</v>
      </c>
      <c r="AZ429" s="21" t="s">
        <v>1233</v>
      </c>
      <c r="BA429" s="21" t="s">
        <v>1232</v>
      </c>
      <c r="BB429" s="21" t="s">
        <v>268</v>
      </c>
      <c r="BC429" s="21">
        <v>12.1</v>
      </c>
      <c r="BD429" s="21" t="s">
        <v>28</v>
      </c>
      <c r="BG429" s="21" t="s">
        <v>428</v>
      </c>
      <c r="BH429" s="21" t="s">
        <v>670</v>
      </c>
      <c r="BI429" s="24" t="s">
        <v>920</v>
      </c>
      <c r="BJ4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"10.0.2.13"]]</v>
      </c>
    </row>
    <row r="430" spans="1:62" ht="16" hidden="1" customHeight="1">
      <c r="A430" s="21">
        <v>5013</v>
      </c>
      <c r="B430" s="24" t="s">
        <v>26</v>
      </c>
      <c r="C430" s="24" t="s">
        <v>398</v>
      </c>
      <c r="D430" s="24"/>
      <c r="E430" s="24"/>
      <c r="F430" s="25" t="str">
        <f>IF(ISBLANK(Table2[[#This Row],[unique_id]]), "", Table2[[#This Row],[unique_id]])</f>
        <v/>
      </c>
      <c r="G430" s="24"/>
      <c r="H430" s="24"/>
      <c r="I430" s="24"/>
      <c r="T430" s="27"/>
      <c r="V430" s="22"/>
      <c r="W430" s="22"/>
      <c r="X430" s="22"/>
      <c r="Y430" s="22"/>
      <c r="AG430" s="22"/>
      <c r="AH430" s="22"/>
      <c r="AS430" s="21"/>
      <c r="AT430" s="23"/>
      <c r="AV4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30" s="21" t="s">
        <v>1265</v>
      </c>
      <c r="AY430" s="21" t="str">
        <f>IF(ISBLANK(Table2[[#This Row],[device_model]]), "", Table2[[#This Row],[device_suggested_area]])</f>
        <v>Rack</v>
      </c>
      <c r="AZ430" s="21" t="s">
        <v>1236</v>
      </c>
      <c r="BA430" s="21" t="s">
        <v>1235</v>
      </c>
      <c r="BB430" s="21" t="s">
        <v>632</v>
      </c>
      <c r="BC430" s="21">
        <v>12.1</v>
      </c>
      <c r="BD430" s="21" t="s">
        <v>28</v>
      </c>
      <c r="BG430" s="21" t="s">
        <v>428</v>
      </c>
      <c r="BH430" s="21" t="s">
        <v>631</v>
      </c>
      <c r="BI430" s="24" t="s">
        <v>424</v>
      </c>
      <c r="BJ4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"10.0.2.12"]]</v>
      </c>
    </row>
    <row r="431" spans="1:62" ht="16" hidden="1" customHeight="1">
      <c r="A431" s="21">
        <v>5014</v>
      </c>
      <c r="B431" s="21" t="s">
        <v>26</v>
      </c>
      <c r="C431" s="21" t="s">
        <v>403</v>
      </c>
      <c r="E431" s="24"/>
      <c r="F431" s="25" t="str">
        <f>IF(ISBLANK(Table2[[#This Row],[unique_id]]), "", Table2[[#This Row],[unique_id]])</f>
        <v/>
      </c>
      <c r="I431" s="24"/>
      <c r="T431" s="27"/>
      <c r="V431" s="22"/>
      <c r="W431" s="22"/>
      <c r="X431" s="22"/>
      <c r="Y431" s="22"/>
      <c r="AG431" s="22"/>
      <c r="AH431" s="22"/>
      <c r="AS431" s="21"/>
      <c r="AT431" s="23"/>
      <c r="AV4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31" s="21" t="s">
        <v>401</v>
      </c>
      <c r="AY431" s="21" t="str">
        <f>IF(ISBLANK(Table2[[#This Row],[device_model]]), "", Table2[[#This Row],[device_suggested_area]])</f>
        <v>Rack</v>
      </c>
      <c r="AZ431" s="21" t="s">
        <v>403</v>
      </c>
      <c r="BA431" s="21" t="s">
        <v>402</v>
      </c>
      <c r="BB431" s="21" t="s">
        <v>401</v>
      </c>
      <c r="BC431" s="21" t="s">
        <v>919</v>
      </c>
      <c r="BD431" s="21" t="s">
        <v>28</v>
      </c>
      <c r="BG431" s="21" t="s">
        <v>460</v>
      </c>
      <c r="BH431" s="21" t="s">
        <v>400</v>
      </c>
      <c r="BI431" s="21" t="s">
        <v>503</v>
      </c>
      <c r="BJ4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"10.0.6.22"]]</v>
      </c>
    </row>
    <row r="432" spans="1:62" ht="16" hidden="1" customHeight="1">
      <c r="A432" s="21">
        <v>5015</v>
      </c>
      <c r="B432" s="21" t="s">
        <v>26</v>
      </c>
      <c r="C432" s="21" t="s">
        <v>532</v>
      </c>
      <c r="E432" s="24"/>
      <c r="F432" s="25" t="str">
        <f>IF(ISBLANK(Table2[[#This Row],[unique_id]]), "", Table2[[#This Row],[unique_id]])</f>
        <v/>
      </c>
      <c r="I432" s="24"/>
      <c r="T432" s="27"/>
      <c r="V432" s="22"/>
      <c r="W432" s="22" t="s">
        <v>565</v>
      </c>
      <c r="X432" s="22"/>
      <c r="Y432" s="30" t="s">
        <v>899</v>
      </c>
      <c r="Z432" s="30"/>
      <c r="AA432" s="30"/>
      <c r="AG432" s="22"/>
      <c r="AH432" s="22"/>
      <c r="AS432" s="21"/>
      <c r="AT43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32" s="27"/>
      <c r="AV4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32" s="27" t="str">
        <f>Table2[[#This Row],[device_suggested_area]]</f>
        <v>Home</v>
      </c>
      <c r="AY432" s="21" t="str">
        <f>IF(ISBLANK(Table2[[#This Row],[device_model]]), "", Table2[[#This Row],[device_suggested_area]])</f>
        <v>Home</v>
      </c>
      <c r="AZ432" s="27" t="s">
        <v>1223</v>
      </c>
      <c r="BA432" s="27" t="s">
        <v>557</v>
      </c>
      <c r="BB432" s="21" t="s">
        <v>532</v>
      </c>
      <c r="BC432" s="27" t="s">
        <v>558</v>
      </c>
      <c r="BD432" s="21" t="s">
        <v>166</v>
      </c>
      <c r="BH432" s="21" t="s">
        <v>556</v>
      </c>
      <c r="BI432" s="21"/>
      <c r="BJ4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33" spans="1:62" ht="16" hidden="1" customHeight="1">
      <c r="A433" s="21">
        <v>6000</v>
      </c>
      <c r="B433" s="21" t="s">
        <v>26</v>
      </c>
      <c r="C433" s="21" t="s">
        <v>621</v>
      </c>
      <c r="F433" s="25" t="str">
        <f>IF(ISBLANK(Table2[[#This Row],[unique_id]]), "", Table2[[#This Row],[unique_id]])</f>
        <v/>
      </c>
      <c r="T433" s="27"/>
      <c r="V433" s="22"/>
      <c r="W433" s="22"/>
      <c r="X433" s="22"/>
      <c r="Y433" s="22"/>
      <c r="AG433" s="22"/>
      <c r="AH433" s="22"/>
      <c r="AS433" s="21"/>
      <c r="AT433" s="23"/>
      <c r="AU433" s="22"/>
      <c r="AV4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33" s="21" t="s">
        <v>1271</v>
      </c>
      <c r="AY433" s="21" t="str">
        <f>IF(ISBLANK(Table2[[#This Row],[device_model]]), "", Table2[[#This Row],[device_suggested_area]])</f>
        <v>Home</v>
      </c>
      <c r="AZ433" s="21" t="s">
        <v>298</v>
      </c>
      <c r="BA433" s="21" t="s">
        <v>1272</v>
      </c>
      <c r="BB433" s="21" t="s">
        <v>268</v>
      </c>
      <c r="BC433" s="22" t="s">
        <v>1273</v>
      </c>
      <c r="BD433" s="21" t="s">
        <v>166</v>
      </c>
      <c r="BG433" s="21" t="s">
        <v>440</v>
      </c>
      <c r="BH433" s="21" t="s">
        <v>1336</v>
      </c>
      <c r="BI433" s="21"/>
      <c r="BJ4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"16:a2:af:ac:63:01"]]</v>
      </c>
    </row>
  </sheetData>
  <phoneticPr fontId="2" type="noConversion"/>
  <hyperlinks>
    <hyperlink ref="AB2" r:id="rId1" location="available-state-classes" xr:uid="{00000000-0004-0000-0000-000000000000}"/>
    <hyperlink ref="AD2" r:id="rId2" location="L63" xr:uid="{00000000-0004-0000-0000-000001000000}"/>
    <hyperlink ref="AR2" r:id="rId3" display="Template" xr:uid="{00000000-0004-0000-0000-000002000000}"/>
    <hyperlink ref="AC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2023-08-03T06:42:10Z</dcterms:modified>
</cp:coreProperties>
</file>