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33E6FC0-7A34-044E-B0D3-60D1AC7968EB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4" i="1" l="1"/>
  <c r="AA294" i="1"/>
  <c r="AB294" i="1"/>
  <c r="AO294" i="1"/>
  <c r="F295" i="1"/>
  <c r="AA295" i="1"/>
  <c r="AB295" i="1"/>
  <c r="AO295" i="1"/>
  <c r="AO334" i="1"/>
  <c r="F334" i="1"/>
  <c r="AO333" i="1"/>
  <c r="AB333" i="1"/>
  <c r="F333" i="1"/>
  <c r="AA334" i="1"/>
  <c r="AB334" i="1"/>
  <c r="F335" i="1"/>
  <c r="AA335" i="1"/>
  <c r="AB335" i="1"/>
  <c r="AO335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1" i="1"/>
  <c r="AO324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2" i="1"/>
  <c r="AO323" i="1"/>
  <c r="AO281" i="1"/>
  <c r="AO325" i="1"/>
  <c r="AO326" i="1"/>
  <c r="AO327" i="1"/>
  <c r="AO328" i="1"/>
  <c r="AO329" i="1"/>
  <c r="AO330" i="1"/>
  <c r="AO331" i="1"/>
  <c r="AO33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5" i="1"/>
  <c r="AA322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2" i="1"/>
  <c r="AA331" i="1"/>
  <c r="AA330" i="1"/>
  <c r="AA329" i="1"/>
  <c r="AA328" i="1"/>
  <c r="AA327" i="1"/>
  <c r="AA324" i="1"/>
  <c r="AA321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<sst xmlns="http://schemas.openxmlformats.org/spreadsheetml/2006/main" count="4803" uniqueCount="1073">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</sst>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303" zoomScale="122" zoomScaleNormal="122" workbookViewId="0">
      <selection activeCell="A335" sqref="A33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41" t="s">
        <v>201</v>
      </c>
      <c r="W1" s="41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5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38" customFormat="1" ht="16" customHeight="1" x14ac:dyDescent="0.2">
      <c r="A161" s="38">
        <v>1656</v>
      </c>
      <c r="B161" s="38" t="s">
        <v>929</v>
      </c>
      <c r="C161" s="38" t="s">
        <v>545</v>
      </c>
      <c r="D161" s="38" t="s">
        <v>137</v>
      </c>
      <c r="F161" s="38" t="str">
        <f>IF(ISBLANK(E161), "", Table2[[#This Row],[unique_id]])</f>
        <v/>
      </c>
      <c r="O161" s="39"/>
      <c r="P161" s="39" t="s">
        <v>786</v>
      </c>
      <c r="Q161" s="39" t="s">
        <v>898</v>
      </c>
      <c r="R161" s="40" t="s">
        <v>834</v>
      </c>
      <c r="S161" s="40" t="s">
        <v>897</v>
      </c>
      <c r="Y161" s="39"/>
      <c r="AA161" s="38" t="str">
        <f t="shared" ref="AA161:AA164" si="16">IF(ISBLANK(Z161),  "", _xlfn.CONCAT("haas/entity/sensor/", LOWER(C161), "/", E161, "/config"))</f>
        <v/>
      </c>
      <c r="AB161" s="38" t="str">
        <f t="shared" ref="AB161:AB164" si="17">IF(ISBLANK(Z161),  "", _xlfn.CONCAT(LOWER(C161), "/", E161))</f>
        <v/>
      </c>
      <c r="AE161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8" t="str">
        <f>LOWER(_xlfn.CONCAT(Table2[[#This Row],[device_suggested_area]], "-",Table2[[#This Row],[device_identifiers]]))</f>
        <v>garden-pedestals-bulb-5</v>
      </c>
      <c r="AG161" s="39" t="s">
        <v>894</v>
      </c>
      <c r="AH161" s="8" t="s">
        <v>1051</v>
      </c>
      <c r="AI161" s="38" t="s">
        <v>896</v>
      </c>
      <c r="AJ161" s="38" t="s">
        <v>545</v>
      </c>
      <c r="AK161" s="38" t="s">
        <v>911</v>
      </c>
      <c r="AM161" s="38" t="s">
        <v>1050</v>
      </c>
      <c r="AO161" s="38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8" customFormat="1" ht="16" customHeight="1" x14ac:dyDescent="0.2">
      <c r="A162" s="38">
        <v>1657</v>
      </c>
      <c r="B162" s="38" t="s">
        <v>929</v>
      </c>
      <c r="C162" s="38" t="s">
        <v>545</v>
      </c>
      <c r="D162" s="38" t="s">
        <v>137</v>
      </c>
      <c r="F162" s="38" t="str">
        <f>IF(ISBLANK(E162), "", Table2[[#This Row],[unique_id]])</f>
        <v/>
      </c>
      <c r="O162" s="39"/>
      <c r="P162" s="39" t="s">
        <v>786</v>
      </c>
      <c r="Q162" s="39" t="s">
        <v>898</v>
      </c>
      <c r="R162" s="40" t="s">
        <v>834</v>
      </c>
      <c r="S162" s="40" t="s">
        <v>897</v>
      </c>
      <c r="Y162" s="39"/>
      <c r="AA162" s="38" t="str">
        <f t="shared" si="16"/>
        <v/>
      </c>
      <c r="AB162" s="38" t="str">
        <f t="shared" si="17"/>
        <v/>
      </c>
      <c r="AE162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8" t="str">
        <f>LOWER(_xlfn.CONCAT(Table2[[#This Row],[device_suggested_area]], "-",Table2[[#This Row],[device_identifiers]]))</f>
        <v>garden-pedestals-bulb-6</v>
      </c>
      <c r="AG162" s="39" t="s">
        <v>894</v>
      </c>
      <c r="AH162" s="8" t="s">
        <v>1052</v>
      </c>
      <c r="AI162" s="38" t="s">
        <v>896</v>
      </c>
      <c r="AJ162" s="38" t="s">
        <v>545</v>
      </c>
      <c r="AK162" s="38" t="s">
        <v>911</v>
      </c>
      <c r="AM162" s="38" t="s">
        <v>1050</v>
      </c>
      <c r="AO162" s="38" t="str">
        <f t="shared" si="18"/>
        <v>[["mac", "x"]]</v>
      </c>
    </row>
    <row r="163" spans="1:41" s="38" customFormat="1" ht="16" customHeight="1" x14ac:dyDescent="0.2">
      <c r="A163" s="38">
        <v>1658</v>
      </c>
      <c r="B163" s="38" t="s">
        <v>929</v>
      </c>
      <c r="C163" s="38" t="s">
        <v>545</v>
      </c>
      <c r="D163" s="38" t="s">
        <v>137</v>
      </c>
      <c r="F163" s="38" t="str">
        <f>IF(ISBLANK(E163), "", Table2[[#This Row],[unique_id]])</f>
        <v/>
      </c>
      <c r="O163" s="39"/>
      <c r="P163" s="39" t="s">
        <v>786</v>
      </c>
      <c r="Q163" s="39" t="s">
        <v>898</v>
      </c>
      <c r="R163" s="40" t="s">
        <v>834</v>
      </c>
      <c r="S163" s="40" t="s">
        <v>897</v>
      </c>
      <c r="Y163" s="39"/>
      <c r="AA163" s="38" t="str">
        <f t="shared" si="16"/>
        <v/>
      </c>
      <c r="AB163" s="38" t="str">
        <f t="shared" si="17"/>
        <v/>
      </c>
      <c r="AE163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8" t="str">
        <f>LOWER(_xlfn.CONCAT(Table2[[#This Row],[device_suggested_area]], "-",Table2[[#This Row],[device_identifiers]]))</f>
        <v>garden-pedestals-bulb-7</v>
      </c>
      <c r="AG163" s="39" t="s">
        <v>894</v>
      </c>
      <c r="AH163" s="8" t="s">
        <v>1053</v>
      </c>
      <c r="AI163" s="38" t="s">
        <v>896</v>
      </c>
      <c r="AJ163" s="38" t="s">
        <v>545</v>
      </c>
      <c r="AK163" s="38" t="s">
        <v>911</v>
      </c>
      <c r="AM163" s="38" t="s">
        <v>1050</v>
      </c>
      <c r="AO163" s="38" t="str">
        <f t="shared" si="18"/>
        <v>[["mac", "x"]]</v>
      </c>
    </row>
    <row r="164" spans="1:41" s="38" customFormat="1" ht="16" customHeight="1" x14ac:dyDescent="0.2">
      <c r="A164" s="38">
        <v>1659</v>
      </c>
      <c r="B164" s="38" t="s">
        <v>929</v>
      </c>
      <c r="C164" s="38" t="s">
        <v>545</v>
      </c>
      <c r="D164" s="38" t="s">
        <v>137</v>
      </c>
      <c r="F164" s="38" t="str">
        <f>IF(ISBLANK(E164), "", Table2[[#This Row],[unique_id]])</f>
        <v/>
      </c>
      <c r="O164" s="39"/>
      <c r="P164" s="39" t="s">
        <v>786</v>
      </c>
      <c r="Q164" s="39" t="s">
        <v>898</v>
      </c>
      <c r="R164" s="40" t="s">
        <v>834</v>
      </c>
      <c r="S164" s="40" t="s">
        <v>897</v>
      </c>
      <c r="Y164" s="39"/>
      <c r="AA164" s="38" t="str">
        <f t="shared" si="16"/>
        <v/>
      </c>
      <c r="AB164" s="38" t="str">
        <f t="shared" si="17"/>
        <v/>
      </c>
      <c r="AE164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8" t="str">
        <f>LOWER(_xlfn.CONCAT(Table2[[#This Row],[device_suggested_area]], "-",Table2[[#This Row],[device_identifiers]]))</f>
        <v>garden-pedestals-bulb-8</v>
      </c>
      <c r="AG164" s="39" t="s">
        <v>894</v>
      </c>
      <c r="AH164" s="8" t="s">
        <v>1054</v>
      </c>
      <c r="AI164" s="38" t="s">
        <v>896</v>
      </c>
      <c r="AJ164" s="38" t="s">
        <v>545</v>
      </c>
      <c r="AK164" s="38" t="s">
        <v>911</v>
      </c>
      <c r="AM164" s="38" t="s">
        <v>1050</v>
      </c>
      <c r="AO164" s="38" t="str">
        <f t="shared" si="18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38" customFormat="1" ht="16" customHeight="1" x14ac:dyDescent="0.2">
      <c r="A168" s="38">
        <v>1663</v>
      </c>
      <c r="B168" s="38" t="s">
        <v>929</v>
      </c>
      <c r="C168" s="38" t="s">
        <v>545</v>
      </c>
      <c r="D168" s="38" t="s">
        <v>137</v>
      </c>
      <c r="F168" s="38" t="str">
        <f>IF(ISBLANK(E168), "", Table2[[#This Row],[unique_id]])</f>
        <v/>
      </c>
      <c r="O168" s="39"/>
      <c r="P168" s="39" t="s">
        <v>786</v>
      </c>
      <c r="Q168" s="39" t="s">
        <v>905</v>
      </c>
      <c r="R168" s="40" t="s">
        <v>834</v>
      </c>
      <c r="S168" s="40" t="s">
        <v>897</v>
      </c>
      <c r="Y168" s="39"/>
      <c r="AA168" s="38" t="str">
        <f t="shared" ref="AA168" si="19">IF(ISBLANK(Z168),  "", _xlfn.CONCAT("haas/entity/sensor/", LOWER(C168), "/", E168, "/config"))</f>
        <v/>
      </c>
      <c r="AB168" s="38" t="str">
        <f t="shared" ref="AB168" si="20">IF(ISBLANK(Z168),  "", _xlfn.CONCAT(LOWER(C168), "/", E168))</f>
        <v/>
      </c>
      <c r="AE168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8" t="str">
        <f>LOWER(_xlfn.CONCAT(Table2[[#This Row],[device_suggested_area]], "-",Table2[[#This Row],[device_identifiers]]))</f>
        <v>tree-spotlights-bulb-3</v>
      </c>
      <c r="AG168" s="39" t="s">
        <v>894</v>
      </c>
      <c r="AH168" s="8" t="s">
        <v>1055</v>
      </c>
      <c r="AI168" s="38" t="s">
        <v>904</v>
      </c>
      <c r="AJ168" s="38" t="s">
        <v>545</v>
      </c>
      <c r="AK168" s="38" t="s">
        <v>903</v>
      </c>
      <c r="AM168" s="38" t="s">
        <v>1050</v>
      </c>
      <c r="AO168" s="38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30" si="29">IF(ISBLANK(Z265),  "", _xlfn.CONCAT(LOWER(C265), "/", E265))</f>
        <v/>
      </c>
      <c r="AK265" s="8" t="s">
        <v>205</v>
      </c>
      <c r="AO265" s="8" t="str">
        <f t="shared" ref="AO265:AO330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s="38" customFormat="1" ht="16" customHeight="1" x14ac:dyDescent="0.2">
      <c r="A294" s="38">
        <v>2570</v>
      </c>
      <c r="B294" s="38" t="s">
        <v>26</v>
      </c>
      <c r="C294" s="38" t="s">
        <v>1057</v>
      </c>
      <c r="D294" s="38" t="s">
        <v>27</v>
      </c>
      <c r="E294" s="38" t="s">
        <v>1067</v>
      </c>
      <c r="F294" s="43" t="str">
        <f>IF(ISBLANK(E294), "", Table2[[#This Row],[unique_id]])</f>
        <v>back_door_lock_battery</v>
      </c>
      <c r="G294" s="38" t="s">
        <v>1068</v>
      </c>
      <c r="H294" s="38" t="s">
        <v>838</v>
      </c>
      <c r="I294" s="38" t="s">
        <v>376</v>
      </c>
      <c r="L294" s="38" t="s">
        <v>136</v>
      </c>
      <c r="O294" s="39"/>
      <c r="P294" s="39"/>
      <c r="Q294" s="39"/>
      <c r="R294" s="39"/>
      <c r="S294" s="39"/>
      <c r="W294" s="8" t="s">
        <v>344</v>
      </c>
      <c r="Y294" s="39"/>
      <c r="AA294" s="38" t="str">
        <f>IF(ISBLANK(Z294),  "", _xlfn.CONCAT("haas/entity/sensor/", LOWER(C294), "/", E294, "/config"))</f>
        <v/>
      </c>
      <c r="AB294" s="38" t="str">
        <f>IF(ISBLANK(Z294),  "", _xlfn.CONCAT(LOWER(C294), "/", E294))</f>
        <v/>
      </c>
      <c r="AE294" s="39"/>
      <c r="AG294" s="39"/>
      <c r="AO294" s="43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38" customFormat="1" ht="16" customHeight="1" x14ac:dyDescent="0.2">
      <c r="A295" s="38">
        <v>2571</v>
      </c>
      <c r="B295" s="38" t="s">
        <v>929</v>
      </c>
      <c r="C295" s="38" t="s">
        <v>1057</v>
      </c>
      <c r="D295" s="38" t="s">
        <v>27</v>
      </c>
      <c r="E295" s="38" t="s">
        <v>1069</v>
      </c>
      <c r="F295" s="43" t="str">
        <f>IF(ISBLANK(E295), "", Table2[[#This Row],[unique_id]])</f>
        <v>front_door_lock_battery</v>
      </c>
      <c r="G295" s="38" t="s">
        <v>1070</v>
      </c>
      <c r="H295" s="38" t="s">
        <v>838</v>
      </c>
      <c r="I295" s="38" t="s">
        <v>376</v>
      </c>
      <c r="L295" s="38" t="s">
        <v>136</v>
      </c>
      <c r="O295" s="39"/>
      <c r="P295" s="39"/>
      <c r="Q295" s="39"/>
      <c r="R295" s="39"/>
      <c r="S295" s="39"/>
      <c r="W295" s="8" t="s">
        <v>344</v>
      </c>
      <c r="Y295" s="39"/>
      <c r="AA295" s="38" t="str">
        <f>IF(ISBLANK(Z295),  "", _xlfn.CONCAT("haas/entity/sensor/", LOWER(C295), "/", E295, "/config"))</f>
        <v/>
      </c>
      <c r="AB295" s="38" t="str">
        <f>IF(ISBLANK(Z295),  "", _xlfn.CONCAT(LOWER(C295), "/", E295))</f>
        <v/>
      </c>
      <c r="AE295" s="39"/>
      <c r="AG295" s="39"/>
      <c r="AO295" s="43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5" t="s">
        <v>1003</v>
      </c>
      <c r="F296" s="8" t="str">
        <f>IF(ISBLANK(E296), "", Table2[[#This Row],[unique_id]])</f>
        <v>bertram_2_office_pantry_battery_percent</v>
      </c>
      <c r="G296" s="8" t="s">
        <v>736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ref="AA296:AA303" si="32">IF(ISBLANK(Z296),  "", _xlfn.CONCAT("haas/entity/sensor/", LOWER(C296), "/", E296, "/config"))</f>
        <v/>
      </c>
      <c r="AB296" s="8" t="str">
        <f t="shared" si="29"/>
        <v/>
      </c>
      <c r="AC296" s="13"/>
      <c r="AF296" s="8" t="s">
        <v>763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225</v>
      </c>
      <c r="AO296" s="8" t="str">
        <f t="shared" si="30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1004</v>
      </c>
      <c r="F297" s="8" t="str">
        <f>IF(ISBLANK(E297), "", Table2[[#This Row],[unique_id]])</f>
        <v>bertram_2_office_lounge_battery_percent</v>
      </c>
      <c r="G297" s="8" t="s">
        <v>737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C297" s="13"/>
      <c r="AF297" s="8" t="s">
        <v>762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207</v>
      </c>
      <c r="AO297" s="8" t="str">
        <f t="shared" si="30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5" t="s">
        <v>1005</v>
      </c>
      <c r="F298" s="8" t="str">
        <f>IF(ISBLANK(E298), "", Table2[[#This Row],[unique_id]])</f>
        <v>bertram_2_office_dining_battery_percent</v>
      </c>
      <c r="G298" s="8" t="s">
        <v>738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C298" s="13"/>
      <c r="AF298" s="8" t="s">
        <v>764</v>
      </c>
      <c r="AG298" s="10" t="s">
        <v>678</v>
      </c>
      <c r="AH298" s="8" t="s">
        <v>679</v>
      </c>
      <c r="AI298" s="8" t="s">
        <v>676</v>
      </c>
      <c r="AJ298" s="8" t="s">
        <v>128</v>
      </c>
      <c r="AK298" s="8" t="s">
        <v>206</v>
      </c>
      <c r="AO298" s="8" t="str">
        <f t="shared" si="30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5" t="s">
        <v>1006</v>
      </c>
      <c r="F299" s="8" t="str">
        <f>IF(ISBLANK(E299), "", Table2[[#This Row],[unique_id]])</f>
        <v>bertram_2_office_basement_battery_percent</v>
      </c>
      <c r="G299" s="8" t="s">
        <v>739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F299" s="8" t="s">
        <v>765</v>
      </c>
      <c r="AG299" s="10" t="s">
        <v>678</v>
      </c>
      <c r="AH299" s="8" t="s">
        <v>679</v>
      </c>
      <c r="AI299" s="8" t="s">
        <v>676</v>
      </c>
      <c r="AJ299" s="8" t="s">
        <v>128</v>
      </c>
      <c r="AK299" s="8" t="s">
        <v>224</v>
      </c>
      <c r="AO299" s="8" t="str">
        <f t="shared" si="30"/>
        <v/>
      </c>
    </row>
    <row r="300" spans="1:41" ht="16" customHeight="1" x14ac:dyDescent="0.2">
      <c r="A300" s="8">
        <v>2576</v>
      </c>
      <c r="B300" s="8" t="s">
        <v>26</v>
      </c>
      <c r="C300" s="8" t="s">
        <v>735</v>
      </c>
      <c r="D300" s="8" t="s">
        <v>27</v>
      </c>
      <c r="E300" s="8" t="s">
        <v>780</v>
      </c>
      <c r="F300" s="8" t="str">
        <f>IF(ISBLANK(E300), "", Table2[[#This Row],[unique_id]])</f>
        <v>home_cube_remote_battery</v>
      </c>
      <c r="G300" s="8" t="s">
        <v>743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944</v>
      </c>
      <c r="F301" s="8" t="str">
        <f>IF(ISBLANK(E301), "", Table2[[#This Row],[unique_id]])</f>
        <v>parents_home_battery</v>
      </c>
      <c r="G301" s="8" t="s">
        <v>740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344</v>
      </c>
      <c r="Y301" s="10"/>
      <c r="AA301" s="8" t="str">
        <f t="shared" si="32"/>
        <v/>
      </c>
      <c r="AB301" s="8" t="str">
        <f t="shared" si="29"/>
        <v/>
      </c>
      <c r="AO301" s="8" t="str">
        <f t="shared" si="30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343</v>
      </c>
      <c r="F302" s="8" t="str">
        <f>IF(ISBLANK(E302), "", Table2[[#This Row],[unique_id]])</f>
        <v>kitchen_home_battery</v>
      </c>
      <c r="G302" s="8" t="s">
        <v>741</v>
      </c>
      <c r="H302" s="8" t="s">
        <v>838</v>
      </c>
      <c r="I302" s="8" t="s">
        <v>376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344</v>
      </c>
      <c r="Y302" s="10"/>
      <c r="AA302" s="8" t="str">
        <f t="shared" si="32"/>
        <v/>
      </c>
      <c r="AB302" s="8" t="str">
        <f t="shared" si="29"/>
        <v/>
      </c>
      <c r="AO302" s="8" t="str">
        <f t="shared" si="30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742</v>
      </c>
      <c r="H303" s="8" t="s">
        <v>838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344</v>
      </c>
      <c r="X303" s="8">
        <v>300</v>
      </c>
      <c r="Y303" s="10" t="s">
        <v>34</v>
      </c>
      <c r="Z303" s="8" t="s">
        <v>85</v>
      </c>
      <c r="AA303" s="8" t="str">
        <f t="shared" si="32"/>
        <v>haas/entity/sensor/weewx/weatherstation_console_battery_voltage/config</v>
      </c>
      <c r="AB303" s="8" t="str">
        <f t="shared" si="29"/>
        <v>weewx/weatherstation_console_battery_voltage</v>
      </c>
      <c r="AC303" s="15" t="s">
        <v>387</v>
      </c>
      <c r="AD303" s="8">
        <v>1</v>
      </c>
      <c r="AE303" s="11" t="s">
        <v>192</v>
      </c>
      <c r="AF303" s="8" t="s">
        <v>535</v>
      </c>
      <c r="AG303" s="10">
        <v>3.15</v>
      </c>
      <c r="AH303" s="8" t="s">
        <v>508</v>
      </c>
      <c r="AI303" s="8" t="s">
        <v>36</v>
      </c>
      <c r="AJ303" s="8" t="s">
        <v>37</v>
      </c>
      <c r="AK303" s="8" t="s">
        <v>28</v>
      </c>
      <c r="AO303" s="8" t="str">
        <f t="shared" si="30"/>
        <v/>
      </c>
    </row>
    <row r="304" spans="1:41" ht="16" customHeight="1" x14ac:dyDescent="0.2">
      <c r="A304" s="8">
        <v>2580</v>
      </c>
      <c r="B304" s="8" t="s">
        <v>26</v>
      </c>
      <c r="C304" s="8" t="s">
        <v>708</v>
      </c>
      <c r="D304" s="8" t="s">
        <v>460</v>
      </c>
      <c r="E304" s="8" t="s">
        <v>459</v>
      </c>
      <c r="F304" s="8" t="str">
        <f>IF(ISBLANK(E304), "", Table2[[#This Row],[unique_id]])</f>
        <v>column_break</v>
      </c>
      <c r="G304" s="8" t="s">
        <v>456</v>
      </c>
      <c r="H304" s="8" t="s">
        <v>838</v>
      </c>
      <c r="I304" s="8" t="s">
        <v>376</v>
      </c>
      <c r="L304" s="8" t="s">
        <v>457</v>
      </c>
      <c r="M304" s="8" t="s">
        <v>458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9"/>
        <v/>
      </c>
      <c r="AC304" s="15"/>
      <c r="AE304" s="11"/>
      <c r="AO304" s="8" t="str">
        <f t="shared" si="30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1022</v>
      </c>
      <c r="E305" s="8" t="s">
        <v>1023</v>
      </c>
      <c r="F305" s="8" t="str">
        <f>IF(ISBLANK(E305), "", Table2[[#This Row],[unique_id]])</f>
        <v>synchronize_devices</v>
      </c>
      <c r="G305" s="8" t="s">
        <v>1025</v>
      </c>
      <c r="H305" s="8" t="s">
        <v>1024</v>
      </c>
      <c r="I305" s="8" t="s">
        <v>376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0" si="33">IF(ISBLANK(Z305),  "", _xlfn.CONCAT("haas/entity/sensor/", LOWER(C305), "/", E305, "/config"))</f>
        <v/>
      </c>
      <c r="AB305" s="8" t="str">
        <f t="shared" si="29"/>
        <v/>
      </c>
      <c r="AC305" s="15"/>
      <c r="AE305" s="11"/>
      <c r="AO305" s="8" t="str">
        <f t="shared" si="30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861</v>
      </c>
      <c r="H306" s="8" t="s">
        <v>860</v>
      </c>
      <c r="I306" s="8" t="s">
        <v>376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196</v>
      </c>
      <c r="X306" s="8">
        <v>300</v>
      </c>
      <c r="Y306" s="10" t="s">
        <v>34</v>
      </c>
      <c r="Z306" s="8" t="s">
        <v>86</v>
      </c>
      <c r="AA306" s="8" t="str">
        <f t="shared" si="33"/>
        <v>haas/entity/sensor/weewx/weatherstation_coms_signal_quality/config</v>
      </c>
      <c r="AB306" s="8" t="str">
        <f t="shared" si="29"/>
        <v>weewx/weatherstation_coms_signal_quality</v>
      </c>
      <c r="AC306" s="15" t="s">
        <v>388</v>
      </c>
      <c r="AD306" s="8">
        <v>1</v>
      </c>
      <c r="AE306" s="11" t="s">
        <v>192</v>
      </c>
      <c r="AF306" s="8" t="s">
        <v>535</v>
      </c>
      <c r="AG306" s="10">
        <v>3.15</v>
      </c>
      <c r="AH306" s="8" t="s">
        <v>508</v>
      </c>
      <c r="AI306" s="8" t="s">
        <v>36</v>
      </c>
      <c r="AJ306" s="8" t="s">
        <v>37</v>
      </c>
      <c r="AK306" s="8" t="s">
        <v>28</v>
      </c>
      <c r="AO306" s="8" t="str">
        <f t="shared" si="30"/>
        <v/>
      </c>
    </row>
    <row r="307" spans="1:41" ht="16" customHeight="1" x14ac:dyDescent="0.2">
      <c r="A307" s="8">
        <v>2600</v>
      </c>
      <c r="B307" s="8" t="s">
        <v>26</v>
      </c>
      <c r="C307" s="8" t="s">
        <v>258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130</v>
      </c>
      <c r="AL307" s="8" t="s">
        <v>619</v>
      </c>
      <c r="AM307" s="16" t="s">
        <v>671</v>
      </c>
      <c r="AN307" s="15" t="s">
        <v>663</v>
      </c>
      <c r="AO307" s="8" t="str">
        <f t="shared" si="30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258</v>
      </c>
      <c r="D308" s="8" t="s">
        <v>145</v>
      </c>
      <c r="E308" s="8" t="s">
        <v>323</v>
      </c>
      <c r="F308" s="8" t="str">
        <f>IF(ISBLANK(E308), "", Table2[[#This Row],[unique_id]])</f>
        <v>edwin_home</v>
      </c>
      <c r="G308" s="8" t="s">
        <v>324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578</v>
      </c>
      <c r="AH308" s="8" t="s">
        <v>521</v>
      </c>
      <c r="AI308" s="8" t="s">
        <v>576</v>
      </c>
      <c r="AJ308" s="8" t="s">
        <v>258</v>
      </c>
      <c r="AK308" s="8" t="s">
        <v>127</v>
      </c>
      <c r="AL308" s="8" t="s">
        <v>619</v>
      </c>
      <c r="AM308" s="16" t="s">
        <v>670</v>
      </c>
      <c r="AN308" s="15" t="s">
        <v>664</v>
      </c>
      <c r="AO308" s="8" t="str">
        <f t="shared" si="30"/>
        <v>[["mac", "d4:f5:47:25:92:d5"], ["ip", "10.0.4.51"]]</v>
      </c>
    </row>
    <row r="309" spans="1:41" ht="16" customHeight="1" x14ac:dyDescent="0.2">
      <c r="A309" s="8">
        <v>2602</v>
      </c>
      <c r="B309" s="8" t="s">
        <v>929</v>
      </c>
      <c r="C309" s="8" t="s">
        <v>258</v>
      </c>
      <c r="D309" s="8" t="s">
        <v>145</v>
      </c>
      <c r="E309" s="8" t="s">
        <v>1026</v>
      </c>
      <c r="F309" s="8" t="str">
        <f>IF(ISBLANK(E309), "", Table2[[#This Row],[unique_id]])</f>
        <v>office_home</v>
      </c>
      <c r="G309" s="8" t="s">
        <v>1028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33"/>
        <v/>
      </c>
      <c r="AB309" s="8" t="str">
        <f t="shared" si="29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10" t="s">
        <v>578</v>
      </c>
      <c r="AH309" s="8" t="s">
        <v>521</v>
      </c>
      <c r="AI309" s="8" t="s">
        <v>576</v>
      </c>
      <c r="AJ309" s="8" t="s">
        <v>258</v>
      </c>
      <c r="AK309" s="8" t="s">
        <v>226</v>
      </c>
      <c r="AL309" s="8" t="s">
        <v>619</v>
      </c>
      <c r="AM309" s="16" t="s">
        <v>668</v>
      </c>
      <c r="AN309" s="15" t="s">
        <v>667</v>
      </c>
      <c r="AO309" s="8" t="str">
        <f t="shared" si="30"/>
        <v>[["mac", "d4:f5:47:32:df:7b"], ["ip", "10.0.4.54"]]</v>
      </c>
    </row>
    <row r="310" spans="1:41" ht="16" customHeight="1" x14ac:dyDescent="0.2">
      <c r="A310" s="8">
        <v>2603</v>
      </c>
      <c r="B310" s="8" t="s">
        <v>929</v>
      </c>
      <c r="C310" s="8" t="s">
        <v>258</v>
      </c>
      <c r="D310" s="8" t="s">
        <v>145</v>
      </c>
      <c r="E310" s="8" t="s">
        <v>1027</v>
      </c>
      <c r="F310" s="8" t="str">
        <f>IF(ISBLANK(E310), "", Table2[[#This Row],[unique_id]])</f>
        <v>ensuite_home</v>
      </c>
      <c r="G310" s="8" t="s">
        <v>1029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33"/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17" t="s">
        <v>578</v>
      </c>
      <c r="AH310" s="8" t="s">
        <v>521</v>
      </c>
      <c r="AI310" s="8" t="s">
        <v>576</v>
      </c>
      <c r="AJ310" s="8" t="s">
        <v>258</v>
      </c>
      <c r="AK310" s="8" t="s">
        <v>580</v>
      </c>
      <c r="AL310" s="8" t="s">
        <v>619</v>
      </c>
      <c r="AM310" s="16" t="s">
        <v>669</v>
      </c>
      <c r="AN310" s="15" t="s">
        <v>665</v>
      </c>
      <c r="AO310" s="8" t="str">
        <f t="shared" si="30"/>
        <v>[["mac", "d4:f5:47:8c:d1:7e"], ["ip", "10.0.4.52"]]</v>
      </c>
    </row>
    <row r="311" spans="1:41" ht="16" customHeight="1" x14ac:dyDescent="0.2">
      <c r="A311" s="8">
        <v>2604</v>
      </c>
      <c r="B311" s="8" t="s">
        <v>26</v>
      </c>
      <c r="C311" s="8" t="s">
        <v>708</v>
      </c>
      <c r="D311" s="8" t="s">
        <v>460</v>
      </c>
      <c r="E311" s="8" t="s">
        <v>459</v>
      </c>
      <c r="F311" s="8" t="str">
        <f>IF(ISBLANK(E311), "", Table2[[#This Row],[unique_id]])</f>
        <v>column_break</v>
      </c>
      <c r="G311" s="8" t="s">
        <v>456</v>
      </c>
      <c r="H311" s="8" t="s">
        <v>340</v>
      </c>
      <c r="I311" s="8" t="s">
        <v>144</v>
      </c>
      <c r="L311" s="8" t="s">
        <v>457</v>
      </c>
      <c r="M311" s="8" t="s">
        <v>458</v>
      </c>
      <c r="N311" s="8"/>
      <c r="O311" s="10"/>
      <c r="P311" s="10"/>
      <c r="Q311" s="10"/>
      <c r="R311" s="10"/>
      <c r="S311" s="10"/>
      <c r="T311" s="8"/>
      <c r="Y311" s="10"/>
      <c r="AB311" s="8" t="str">
        <f t="shared" si="29"/>
        <v/>
      </c>
      <c r="AN311" s="13"/>
      <c r="AO311" s="8" t="str">
        <f t="shared" si="30"/>
        <v/>
      </c>
    </row>
    <row r="312" spans="1:41" ht="16" customHeight="1" x14ac:dyDescent="0.2">
      <c r="A312" s="8">
        <v>2605</v>
      </c>
      <c r="B312" s="8" t="s">
        <v>26</v>
      </c>
      <c r="C312" s="8" t="s">
        <v>930</v>
      </c>
      <c r="D312" s="8" t="s">
        <v>145</v>
      </c>
      <c r="E312" s="8" t="s">
        <v>1021</v>
      </c>
      <c r="F312" s="8" t="str">
        <f>IF(ISBLANK(E312), "", Table2[[#This Row],[unique_id]])</f>
        <v>lg_webos_smart_tv</v>
      </c>
      <c r="G312" s="8" t="s">
        <v>188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10" t="s">
        <v>933</v>
      </c>
      <c r="AH312" s="8" t="s">
        <v>513</v>
      </c>
      <c r="AI312" s="8" t="s">
        <v>934</v>
      </c>
      <c r="AJ312" s="8" t="s">
        <v>930</v>
      </c>
      <c r="AK312" s="8" t="s">
        <v>207</v>
      </c>
      <c r="AL312" s="8" t="s">
        <v>619</v>
      </c>
      <c r="AM312" s="16" t="s">
        <v>931</v>
      </c>
      <c r="AN312" s="15" t="s">
        <v>932</v>
      </c>
      <c r="AO312" s="8" t="str">
        <f t="shared" si="30"/>
        <v>[["mac", "4c:ba:d7:bf:94:d0"], ["ip", "10.0.4.49"]]</v>
      </c>
    </row>
    <row r="313" spans="1:41" ht="16" customHeight="1" x14ac:dyDescent="0.2">
      <c r="A313" s="8">
        <v>2606</v>
      </c>
      <c r="B313" s="8" t="s">
        <v>26</v>
      </c>
      <c r="C313" s="8" t="s">
        <v>331</v>
      </c>
      <c r="D313" s="8" t="s">
        <v>145</v>
      </c>
      <c r="E313" s="8" t="s">
        <v>333</v>
      </c>
      <c r="F313" s="8" t="str">
        <f>IF(ISBLANK(E313), "", Table2[[#This Row],[unique_id]])</f>
        <v>parents_tv</v>
      </c>
      <c r="G313" s="8" t="s">
        <v>330</v>
      </c>
      <c r="H313" s="8" t="s">
        <v>340</v>
      </c>
      <c r="I313" s="8" t="s">
        <v>144</v>
      </c>
      <c r="L313" s="8" t="s">
        <v>136</v>
      </c>
      <c r="M313" s="8" t="s">
        <v>339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9"/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10" t="s">
        <v>585</v>
      </c>
      <c r="AH313" s="8" t="s">
        <v>513</v>
      </c>
      <c r="AI313" s="8" t="s">
        <v>586</v>
      </c>
      <c r="AJ313" s="8" t="s">
        <v>331</v>
      </c>
      <c r="AK313" s="8" t="s">
        <v>207</v>
      </c>
      <c r="AL313" s="8" t="s">
        <v>619</v>
      </c>
      <c r="AM313" s="16" t="s">
        <v>589</v>
      </c>
      <c r="AN313" s="14" t="s">
        <v>673</v>
      </c>
      <c r="AO313" s="8" t="str">
        <f t="shared" si="30"/>
        <v>[["mac", "90:dd:5d:ce:1e:96"], ["ip", "10.0.4.47"]]</v>
      </c>
    </row>
    <row r="314" spans="1:41" ht="16" customHeight="1" x14ac:dyDescent="0.2">
      <c r="A314" s="8">
        <v>2607</v>
      </c>
      <c r="B314" s="8" t="s">
        <v>929</v>
      </c>
      <c r="C314" s="8" t="s">
        <v>258</v>
      </c>
      <c r="D314" s="8" t="s">
        <v>145</v>
      </c>
      <c r="E314" s="8" t="s">
        <v>333</v>
      </c>
      <c r="F314" s="8" t="str">
        <f>IF(ISBLANK(E314), "", Table2[[#This Row],[unique_id]])</f>
        <v>parents_tv</v>
      </c>
      <c r="G314" s="8" t="s">
        <v>330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10" t="s">
        <v>578</v>
      </c>
      <c r="AH314" s="8" t="s">
        <v>513</v>
      </c>
      <c r="AI314" s="8" t="s">
        <v>577</v>
      </c>
      <c r="AJ314" s="8" t="s">
        <v>258</v>
      </c>
      <c r="AK314" s="8" t="s">
        <v>205</v>
      </c>
      <c r="AL314" s="8" t="s">
        <v>619</v>
      </c>
      <c r="AM314" s="16" t="s">
        <v>672</v>
      </c>
      <c r="AN314" s="15" t="s">
        <v>666</v>
      </c>
      <c r="AO314" s="8" t="str">
        <f t="shared" si="30"/>
        <v>[["mac", "48:d6:d5:33:7c:28"], ["ip", "10.0.4.53"]]</v>
      </c>
    </row>
    <row r="315" spans="1:41" ht="16" customHeight="1" x14ac:dyDescent="0.2">
      <c r="A315" s="8">
        <v>2608</v>
      </c>
      <c r="B315" s="8" t="s">
        <v>26</v>
      </c>
      <c r="C315" s="8" t="s">
        <v>708</v>
      </c>
      <c r="D315" s="8" t="s">
        <v>460</v>
      </c>
      <c r="E315" s="8" t="s">
        <v>459</v>
      </c>
      <c r="F315" s="8" t="str">
        <f>IF(ISBLANK(E315), "", Table2[[#This Row],[unique_id]])</f>
        <v>column_break</v>
      </c>
      <c r="G315" s="8" t="s">
        <v>456</v>
      </c>
      <c r="H315" s="8" t="s">
        <v>340</v>
      </c>
      <c r="I315" s="8" t="s">
        <v>144</v>
      </c>
      <c r="L315" s="8" t="s">
        <v>457</v>
      </c>
      <c r="M315" s="8" t="s">
        <v>458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9"/>
        <v/>
      </c>
      <c r="AN315" s="13"/>
      <c r="AO315" s="8" t="str">
        <f t="shared" si="30"/>
        <v/>
      </c>
    </row>
    <row r="316" spans="1:41" ht="16" customHeight="1" x14ac:dyDescent="0.2">
      <c r="A316" s="8">
        <v>2609</v>
      </c>
      <c r="B316" s="8" t="s">
        <v>26</v>
      </c>
      <c r="C316" s="8" t="s">
        <v>190</v>
      </c>
      <c r="D316" s="8" t="s">
        <v>145</v>
      </c>
      <c r="E316" s="8" t="s">
        <v>332</v>
      </c>
      <c r="F316" s="8" t="str">
        <f>IF(ISBLANK(E316), "", Table2[[#This Row],[unique_id]])</f>
        <v>lounge_speaker</v>
      </c>
      <c r="G316" s="8" t="s">
        <v>329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22" si="34">IF(ISBLANK(Z316),  "", _xlfn.CONCAT("haas/entity/sensor/", LOWER(C316), "/", E316, "/config"))</f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10" t="s">
        <v>519</v>
      </c>
      <c r="AH316" s="8" t="s">
        <v>520</v>
      </c>
      <c r="AI316" s="8" t="s">
        <v>935</v>
      </c>
      <c r="AJ316" s="8" t="str">
        <f>IF(OR(ISBLANK(AM316), ISBLANK(AN316)), "", Table2[[#This Row],[device_via_device]])</f>
        <v>Sonos</v>
      </c>
      <c r="AK316" s="8" t="s">
        <v>207</v>
      </c>
      <c r="AL316" s="8" t="s">
        <v>619</v>
      </c>
      <c r="AM316" s="8" t="s">
        <v>936</v>
      </c>
      <c r="AN316" s="14" t="s">
        <v>937</v>
      </c>
      <c r="AO316" s="8" t="str">
        <f t="shared" si="30"/>
        <v>[["mac", "38:42:0b:47:73:dc"], ["ip", "10.0.4.43"]]</v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328</v>
      </c>
      <c r="F317" s="8" t="str">
        <f>IF(ISBLANK(E317), "", Table2[[#This Row],[unique_id]])</f>
        <v>kitchen_home</v>
      </c>
      <c r="G317" s="8" t="s">
        <v>327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219</v>
      </c>
      <c r="AL317" s="8" t="s">
        <v>619</v>
      </c>
      <c r="AM317" s="8" t="s">
        <v>526</v>
      </c>
      <c r="AN317" s="14" t="s">
        <v>702</v>
      </c>
      <c r="AO317" s="8" t="str">
        <f t="shared" si="30"/>
        <v>[["mac", "48:a6:b8:e2:50:40"], ["ip", "10.0.4.41"]]</v>
      </c>
    </row>
    <row r="318" spans="1:41" ht="16" customHeight="1" x14ac:dyDescent="0.2">
      <c r="A318" s="8">
        <v>2610</v>
      </c>
      <c r="B318" s="8" t="s">
        <v>26</v>
      </c>
      <c r="C318" s="8" t="s">
        <v>190</v>
      </c>
      <c r="D318" s="8" t="s">
        <v>145</v>
      </c>
      <c r="E318" s="8" t="s">
        <v>147</v>
      </c>
      <c r="F318" s="8" t="str">
        <f>IF(ISBLANK(E318), "", Table2[[#This Row],[unique_id]])</f>
        <v>kitchen_speaker</v>
      </c>
      <c r="G318" s="8" t="s">
        <v>198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10" t="s">
        <v>519</v>
      </c>
      <c r="AH318" s="8" t="s">
        <v>520</v>
      </c>
      <c r="AI318" s="8" t="s">
        <v>523</v>
      </c>
      <c r="AJ318" s="8" t="str">
        <f>IF(OR(ISBLANK(AM318), ISBLANK(AN318)), "", Table2[[#This Row],[device_via_device]])</f>
        <v>Sonos</v>
      </c>
      <c r="AK318" s="8" t="s">
        <v>219</v>
      </c>
      <c r="AL318" s="8" t="s">
        <v>619</v>
      </c>
      <c r="AM318" s="12" t="s">
        <v>525</v>
      </c>
      <c r="AN318" s="14" t="s">
        <v>703</v>
      </c>
      <c r="AO318" s="8" t="str">
        <f t="shared" si="30"/>
        <v>[["mac", "5c:aa:fd:f1:a3:d4"], ["ip", "10.0.4.42"]]</v>
      </c>
    </row>
    <row r="319" spans="1:41" ht="16" customHeight="1" x14ac:dyDescent="0.2">
      <c r="A319" s="8">
        <v>2611</v>
      </c>
      <c r="B319" s="8" t="s">
        <v>26</v>
      </c>
      <c r="C319" s="8" t="s">
        <v>190</v>
      </c>
      <c r="D319" s="8" t="s">
        <v>145</v>
      </c>
      <c r="E319" s="8" t="s">
        <v>335</v>
      </c>
      <c r="F319" s="8" t="str">
        <f>IF(ISBLANK(E319), "", Table2[[#This Row],[unique_id]])</f>
        <v>parents_home</v>
      </c>
      <c r="G319" s="8" t="s">
        <v>325</v>
      </c>
      <c r="H319" s="8" t="s">
        <v>340</v>
      </c>
      <c r="I319" s="8" t="s">
        <v>144</v>
      </c>
      <c r="L319" s="8" t="s">
        <v>136</v>
      </c>
      <c r="M319" s="8" t="s">
        <v>339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F319" s="8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10" t="s">
        <v>519</v>
      </c>
      <c r="AH319" s="8" t="s">
        <v>521</v>
      </c>
      <c r="AI319" s="8" t="s">
        <v>522</v>
      </c>
      <c r="AJ319" s="8" t="str">
        <f>IF(OR(ISBLANK(AM319), ISBLANK(AN319)), "", Table2[[#This Row],[device_via_device]])</f>
        <v>Sonos</v>
      </c>
      <c r="AK319" s="8" t="s">
        <v>205</v>
      </c>
      <c r="AL319" s="8" t="s">
        <v>619</v>
      </c>
      <c r="AM319" s="8" t="s">
        <v>524</v>
      </c>
      <c r="AN319" s="15" t="s">
        <v>701</v>
      </c>
      <c r="AO319" s="8" t="str">
        <f t="shared" si="30"/>
        <v>[["mac", "5c:aa:fd:d1:23:be"], ["ip", "10.0.4.40"]]</v>
      </c>
    </row>
    <row r="320" spans="1:41" ht="16" customHeight="1" x14ac:dyDescent="0.2">
      <c r="A320" s="8">
        <v>2612</v>
      </c>
      <c r="B320" s="8" t="s">
        <v>26</v>
      </c>
      <c r="C320" s="8" t="s">
        <v>331</v>
      </c>
      <c r="D320" s="8" t="s">
        <v>145</v>
      </c>
      <c r="E320" s="8" t="s">
        <v>334</v>
      </c>
      <c r="F320" s="8" t="str">
        <f>IF(ISBLANK(E320), "", Table2[[#This Row],[unique_id]])</f>
        <v>parents_speaker</v>
      </c>
      <c r="G320" s="8" t="s">
        <v>326</v>
      </c>
      <c r="H320" s="8" t="s">
        <v>340</v>
      </c>
      <c r="I320" s="8" t="s">
        <v>144</v>
      </c>
      <c r="L320" s="8" t="s">
        <v>136</v>
      </c>
      <c r="M320" s="8" t="s">
        <v>339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F320" s="8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10" t="s">
        <v>585</v>
      </c>
      <c r="AH320" s="8" t="s">
        <v>520</v>
      </c>
      <c r="AI320" s="8" t="s">
        <v>584</v>
      </c>
      <c r="AJ320" s="8" t="s">
        <v>331</v>
      </c>
      <c r="AK320" s="8" t="s">
        <v>205</v>
      </c>
      <c r="AL320" s="8" t="s">
        <v>619</v>
      </c>
      <c r="AM320" s="16" t="s">
        <v>590</v>
      </c>
      <c r="AN320" s="14" t="s">
        <v>674</v>
      </c>
      <c r="AO320" s="8" t="str">
        <f t="shared" si="30"/>
        <v>[["mac", "d4:a3:3d:5c:8c:28"], ["ip", "10.0.4.48"]]</v>
      </c>
    </row>
    <row r="321" spans="1:41" ht="16" customHeight="1" x14ac:dyDescent="0.2">
      <c r="A321" s="8">
        <v>2700</v>
      </c>
      <c r="B321" s="8" t="s">
        <v>26</v>
      </c>
      <c r="C321" s="8" t="s">
        <v>257</v>
      </c>
      <c r="D321" s="8" t="s">
        <v>148</v>
      </c>
      <c r="E321" s="8" t="s">
        <v>149</v>
      </c>
      <c r="F321" s="8" t="str">
        <f>IF(ISBLANK(E321), "", Table2[[#This Row],[unique_id]])</f>
        <v>uvc_ada_medium</v>
      </c>
      <c r="G321" s="8" t="s">
        <v>130</v>
      </c>
      <c r="H321" s="8" t="s">
        <v>461</v>
      </c>
      <c r="I321" s="8" t="s">
        <v>223</v>
      </c>
      <c r="L321" s="8" t="s">
        <v>136</v>
      </c>
      <c r="M321" s="8" t="s">
        <v>341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4"/>
        <v/>
      </c>
      <c r="AB321" s="8" t="str">
        <f t="shared" si="29"/>
        <v/>
      </c>
      <c r="AE321" s="8"/>
      <c r="AF321" s="8" t="s">
        <v>566</v>
      </c>
      <c r="AG321" s="10" t="s">
        <v>568</v>
      </c>
      <c r="AH321" s="8" t="s">
        <v>569</v>
      </c>
      <c r="AI321" s="8" t="s">
        <v>565</v>
      </c>
      <c r="AJ321" s="8" t="s">
        <v>257</v>
      </c>
      <c r="AK321" s="8" t="s">
        <v>130</v>
      </c>
      <c r="AL321" s="8" t="s">
        <v>639</v>
      </c>
      <c r="AM321" s="8" t="s">
        <v>563</v>
      </c>
      <c r="AN321" s="8" t="s">
        <v>593</v>
      </c>
      <c r="AO321" s="8" t="str">
        <f t="shared" si="30"/>
        <v>[["mac", "74:83:c2:3f:6c:4c"], ["ip", "10.0.6.20"]]</v>
      </c>
    </row>
    <row r="322" spans="1:41" ht="16" customHeight="1" x14ac:dyDescent="0.2">
      <c r="A322" s="8">
        <v>2701</v>
      </c>
      <c r="B322" s="8" t="s">
        <v>26</v>
      </c>
      <c r="C322" s="8" t="s">
        <v>257</v>
      </c>
      <c r="D322" s="8" t="s">
        <v>150</v>
      </c>
      <c r="E322" s="8" t="s">
        <v>151</v>
      </c>
      <c r="F322" s="8" t="str">
        <f>IF(ISBLANK(E322), "", Table2[[#This Row],[unique_id]])</f>
        <v>uvc_ada_motion</v>
      </c>
      <c r="G322" s="8" t="s">
        <v>130</v>
      </c>
      <c r="H322" s="8" t="s">
        <v>463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4"/>
        <v/>
      </c>
      <c r="AB322" s="8" t="str">
        <f t="shared" si="29"/>
        <v/>
      </c>
      <c r="AC322" s="13"/>
      <c r="AE322" s="8"/>
      <c r="AO322" s="8" t="str">
        <f t="shared" si="30"/>
        <v/>
      </c>
    </row>
    <row r="323" spans="1:41" ht="16" customHeight="1" x14ac:dyDescent="0.2">
      <c r="A323" s="8">
        <v>2702</v>
      </c>
      <c r="B323" s="8" t="s">
        <v>26</v>
      </c>
      <c r="C323" s="8" t="s">
        <v>708</v>
      </c>
      <c r="D323" s="8" t="s">
        <v>460</v>
      </c>
      <c r="E323" s="8" t="s">
        <v>459</v>
      </c>
      <c r="F323" s="8" t="str">
        <f>IF(ISBLANK(E323), "", Table2[[#This Row],[unique_id]])</f>
        <v>column_break</v>
      </c>
      <c r="G323" s="8" t="s">
        <v>456</v>
      </c>
      <c r="H323" s="8" t="s">
        <v>463</v>
      </c>
      <c r="I323" s="8" t="s">
        <v>223</v>
      </c>
      <c r="L323" s="8" t="s">
        <v>457</v>
      </c>
      <c r="M323" s="8" t="s">
        <v>458</v>
      </c>
      <c r="N323" s="8"/>
      <c r="O323" s="10"/>
      <c r="P323" s="10"/>
      <c r="Q323" s="10"/>
      <c r="R323" s="10"/>
      <c r="S323" s="10"/>
      <c r="T323" s="8"/>
      <c r="Y323" s="10"/>
      <c r="AB323" s="8" t="str">
        <f t="shared" si="29"/>
        <v/>
      </c>
      <c r="AE323" s="8"/>
      <c r="AO323" s="8" t="str">
        <f t="shared" si="30"/>
        <v/>
      </c>
    </row>
    <row r="324" spans="1:41" ht="16" customHeight="1" x14ac:dyDescent="0.2">
      <c r="A324" s="8">
        <v>2703</v>
      </c>
      <c r="B324" s="8" t="s">
        <v>26</v>
      </c>
      <c r="C324" s="8" t="s">
        <v>257</v>
      </c>
      <c r="D324" s="8" t="s">
        <v>148</v>
      </c>
      <c r="E324" s="8" t="s">
        <v>221</v>
      </c>
      <c r="F324" s="8" t="str">
        <f>IF(ISBLANK(E324), "", Table2[[#This Row],[unique_id]])</f>
        <v>uvc_edwin_medium</v>
      </c>
      <c r="G324" s="8" t="s">
        <v>127</v>
      </c>
      <c r="H324" s="8" t="s">
        <v>462</v>
      </c>
      <c r="I324" s="8" t="s">
        <v>223</v>
      </c>
      <c r="L324" s="8" t="s">
        <v>136</v>
      </c>
      <c r="M324" s="8" t="s">
        <v>341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 t="shared" si="29"/>
        <v/>
      </c>
      <c r="AE324" s="8"/>
      <c r="AF324" s="8" t="s">
        <v>567</v>
      </c>
      <c r="AG324" s="10" t="s">
        <v>568</v>
      </c>
      <c r="AH324" s="8" t="s">
        <v>569</v>
      </c>
      <c r="AI324" s="8" t="s">
        <v>565</v>
      </c>
      <c r="AJ324" s="8" t="s">
        <v>257</v>
      </c>
      <c r="AK324" s="8" t="s">
        <v>127</v>
      </c>
      <c r="AL324" s="8" t="s">
        <v>639</v>
      </c>
      <c r="AM324" s="8" t="s">
        <v>564</v>
      </c>
      <c r="AN324" s="8" t="s">
        <v>594</v>
      </c>
      <c r="AO324" s="8" t="str">
        <f t="shared" si="30"/>
        <v>[["mac", "74:83:c2:3f:6e:5c"], ["ip", "10.0.6.21"]]</v>
      </c>
    </row>
    <row r="325" spans="1:41" ht="16" customHeight="1" x14ac:dyDescent="0.2">
      <c r="A325" s="8">
        <v>2704</v>
      </c>
      <c r="B325" s="8" t="s">
        <v>26</v>
      </c>
      <c r="C325" s="8" t="s">
        <v>257</v>
      </c>
      <c r="D325" s="8" t="s">
        <v>150</v>
      </c>
      <c r="E325" s="8" t="s">
        <v>222</v>
      </c>
      <c r="F325" s="8" t="str">
        <f>IF(ISBLANK(E325), "", Table2[[#This Row],[unique_id]])</f>
        <v>uvc_edwin_motion</v>
      </c>
      <c r="G325" s="8" t="s">
        <v>127</v>
      </c>
      <c r="H325" s="8" t="s">
        <v>464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si="29"/>
        <v/>
      </c>
      <c r="AC325" s="13"/>
      <c r="AE325" s="8"/>
      <c r="AO325" s="8" t="str">
        <f t="shared" si="30"/>
        <v/>
      </c>
    </row>
    <row r="326" spans="1:41" ht="16" customHeight="1" x14ac:dyDescent="0.2">
      <c r="A326" s="8">
        <v>2705</v>
      </c>
      <c r="B326" s="8" t="s">
        <v>26</v>
      </c>
      <c r="C326" s="8" t="s">
        <v>708</v>
      </c>
      <c r="D326" s="8" t="s">
        <v>460</v>
      </c>
      <c r="E326" s="8" t="s">
        <v>459</v>
      </c>
      <c r="F326" s="8" t="str">
        <f>IF(ISBLANK(E326), "", Table2[[#This Row],[unique_id]])</f>
        <v>column_break</v>
      </c>
      <c r="G326" s="8" t="s">
        <v>456</v>
      </c>
      <c r="H326" s="8" t="s">
        <v>464</v>
      </c>
      <c r="I326" s="8" t="s">
        <v>223</v>
      </c>
      <c r="L326" s="8" t="s">
        <v>457</v>
      </c>
      <c r="M326" s="8" t="s">
        <v>458</v>
      </c>
      <c r="N326" s="8"/>
      <c r="O326" s="10"/>
      <c r="P326" s="10"/>
      <c r="Q326" s="10"/>
      <c r="R326" s="10"/>
      <c r="S326" s="10"/>
      <c r="T326" s="8"/>
      <c r="Y326" s="10"/>
      <c r="AB326" s="8" t="str">
        <f t="shared" si="29"/>
        <v/>
      </c>
      <c r="AE326" s="8"/>
      <c r="AO326" s="8" t="str">
        <f t="shared" si="30"/>
        <v/>
      </c>
    </row>
    <row r="327" spans="1:41" ht="16" customHeight="1" x14ac:dyDescent="0.2">
      <c r="A327" s="8">
        <v>2706</v>
      </c>
      <c r="B327" s="8" t="s">
        <v>26</v>
      </c>
      <c r="C327" s="8" t="s">
        <v>133</v>
      </c>
      <c r="D327" s="8" t="s">
        <v>150</v>
      </c>
      <c r="E327" s="8" t="s">
        <v>1016</v>
      </c>
      <c r="F327" s="8" t="str">
        <f>IF(ISBLANK(E327), "", Table2[[#This Row],[unique_id]])</f>
        <v>ada_fan_occupancy</v>
      </c>
      <c r="G327" s="8" t="s">
        <v>130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ref="AA327:AA393" si="35">IF(ISBLANK(Z327),  "", _xlfn.CONCAT("haas/entity/sensor/", LOWER(C327), "/", E327, "/config"))</f>
        <v/>
      </c>
      <c r="AB327" s="8" t="str">
        <f t="shared" si="29"/>
        <v/>
      </c>
      <c r="AE327" s="8"/>
      <c r="AO327" s="8" t="str">
        <f t="shared" si="30"/>
        <v/>
      </c>
    </row>
    <row r="328" spans="1:41" ht="16" customHeight="1" x14ac:dyDescent="0.2">
      <c r="A328" s="8">
        <v>2707</v>
      </c>
      <c r="B328" s="8" t="s">
        <v>26</v>
      </c>
      <c r="C328" s="8" t="s">
        <v>133</v>
      </c>
      <c r="D328" s="8" t="s">
        <v>150</v>
      </c>
      <c r="E328" s="8" t="s">
        <v>1015</v>
      </c>
      <c r="F328" s="8" t="str">
        <f>IF(ISBLANK(E328), "", Table2[[#This Row],[unique_id]])</f>
        <v>edwin_fan_occupancy</v>
      </c>
      <c r="G328" s="8" t="s">
        <v>127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C328" s="13"/>
      <c r="AE328" s="8"/>
      <c r="AO328" s="8" t="str">
        <f t="shared" si="30"/>
        <v/>
      </c>
    </row>
    <row r="329" spans="1:41" ht="16" customHeight="1" x14ac:dyDescent="0.2">
      <c r="A329" s="8">
        <v>2708</v>
      </c>
      <c r="B329" s="8" t="s">
        <v>26</v>
      </c>
      <c r="C329" s="8" t="s">
        <v>133</v>
      </c>
      <c r="D329" s="8" t="s">
        <v>150</v>
      </c>
      <c r="E329" s="8" t="s">
        <v>1017</v>
      </c>
      <c r="F329" s="8" t="str">
        <f>IF(ISBLANK(E329), "", Table2[[#This Row],[unique_id]])</f>
        <v>parents_fan_occupancy</v>
      </c>
      <c r="G329" s="8" t="s">
        <v>205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si="29"/>
        <v/>
      </c>
      <c r="AC329" s="13"/>
      <c r="AE329" s="8"/>
      <c r="AO329" s="8" t="str">
        <f t="shared" si="30"/>
        <v/>
      </c>
    </row>
    <row r="330" spans="1:41" ht="16" customHeight="1" x14ac:dyDescent="0.2">
      <c r="A330" s="8">
        <v>2709</v>
      </c>
      <c r="B330" s="8" t="s">
        <v>26</v>
      </c>
      <c r="C330" s="8" t="s">
        <v>133</v>
      </c>
      <c r="D330" s="8" t="s">
        <v>150</v>
      </c>
      <c r="E330" s="8" t="s">
        <v>1018</v>
      </c>
      <c r="F330" s="8" t="str">
        <f>IF(ISBLANK(E330), "", Table2[[#This Row],[unique_id]])</f>
        <v>lounge_fan_occupancy</v>
      </c>
      <c r="G330" s="8" t="s">
        <v>207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29"/>
        <v/>
      </c>
      <c r="AE330" s="8"/>
      <c r="AO330" s="8" t="str">
        <f t="shared" si="30"/>
        <v/>
      </c>
    </row>
    <row r="331" spans="1:41" ht="16" customHeight="1" x14ac:dyDescent="0.2">
      <c r="A331" s="8">
        <v>2710</v>
      </c>
      <c r="B331" s="8" t="s">
        <v>26</v>
      </c>
      <c r="C331" s="8" t="s">
        <v>133</v>
      </c>
      <c r="D331" s="8" t="s">
        <v>150</v>
      </c>
      <c r="E331" s="8" t="s">
        <v>1019</v>
      </c>
      <c r="F331" s="8" t="str">
        <f>IF(ISBLANK(E331), "", Table2[[#This Row],[unique_id]])</f>
        <v>deck_east_fan_occupancy</v>
      </c>
      <c r="G331" s="8" t="s">
        <v>229</v>
      </c>
      <c r="H331" s="8" t="s">
        <v>342</v>
      </c>
      <c r="I331" s="8" t="s">
        <v>223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si="35"/>
        <v/>
      </c>
      <c r="AB331" s="8" t="str">
        <f t="shared" ref="AB331:AB397" si="36">IF(ISBLANK(Z331),  "", _xlfn.CONCAT(LOWER(C331), "/", E331))</f>
        <v/>
      </c>
      <c r="AE331" s="8"/>
      <c r="AO331" s="8" t="str">
        <f t="shared" ref="AO331:AO397" si="37"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2711</v>
      </c>
      <c r="B332" s="8" t="s">
        <v>26</v>
      </c>
      <c r="C332" s="8" t="s">
        <v>133</v>
      </c>
      <c r="D332" s="8" t="s">
        <v>150</v>
      </c>
      <c r="E332" s="8" t="s">
        <v>1020</v>
      </c>
      <c r="F332" s="8" t="str">
        <f>IF(ISBLANK(E332), "", Table2[[#This Row],[unique_id]])</f>
        <v>deck_west_fan_occupancy</v>
      </c>
      <c r="G332" s="8" t="s">
        <v>228</v>
      </c>
      <c r="H332" s="8" t="s">
        <v>342</v>
      </c>
      <c r="I332" s="8" t="s">
        <v>223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5"/>
        <v/>
      </c>
      <c r="AB332" s="8" t="str">
        <f t="shared" si="36"/>
        <v/>
      </c>
      <c r="AE332" s="8"/>
      <c r="AO332" s="8" t="str">
        <f t="shared" si="37"/>
        <v/>
      </c>
    </row>
    <row r="333" spans="1:41" ht="16" customHeight="1" x14ac:dyDescent="0.2">
      <c r="A333" s="8">
        <v>2712</v>
      </c>
      <c r="B333" s="8" t="s">
        <v>26</v>
      </c>
      <c r="C333" s="8" t="s">
        <v>708</v>
      </c>
      <c r="D333" s="8" t="s">
        <v>460</v>
      </c>
      <c r="E333" s="8" t="s">
        <v>459</v>
      </c>
      <c r="F333" s="8" t="str">
        <f>IF(ISBLANK(E333), "", Table2[[#This Row],[unique_id]])</f>
        <v>column_break</v>
      </c>
      <c r="G333" s="8" t="s">
        <v>456</v>
      </c>
      <c r="H333" s="8" t="s">
        <v>342</v>
      </c>
      <c r="I333" s="8" t="s">
        <v>223</v>
      </c>
      <c r="L333" s="8" t="s">
        <v>457</v>
      </c>
      <c r="M333" s="8" t="s">
        <v>458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6"/>
        <v/>
      </c>
      <c r="AE333" s="8"/>
      <c r="AO333" s="8" t="str">
        <f t="shared" si="37"/>
        <v/>
      </c>
    </row>
    <row r="334" spans="1:41" s="38" customFormat="1" ht="16" customHeight="1" x14ac:dyDescent="0.2">
      <c r="A334" s="38">
        <v>2713</v>
      </c>
      <c r="B334" s="38" t="s">
        <v>26</v>
      </c>
      <c r="C334" s="38" t="s">
        <v>1057</v>
      </c>
      <c r="D334" s="38" t="s">
        <v>1063</v>
      </c>
      <c r="E334" s="38" t="s">
        <v>1064</v>
      </c>
      <c r="F334" s="38" t="str">
        <f>IF(ISBLANK(E334), "", Table2[[#This Row],[unique_id]])</f>
        <v>back_door_lock</v>
      </c>
      <c r="G334" s="38" t="s">
        <v>1065</v>
      </c>
      <c r="H334" s="38" t="s">
        <v>1066</v>
      </c>
      <c r="I334" s="38" t="s">
        <v>223</v>
      </c>
      <c r="L334" s="38" t="s">
        <v>136</v>
      </c>
      <c r="O334" s="39"/>
      <c r="P334" s="39" t="s">
        <v>786</v>
      </c>
      <c r="Q334" s="39"/>
      <c r="R334" s="40" t="s">
        <v>834</v>
      </c>
      <c r="S334" s="39"/>
      <c r="Y334" s="39"/>
      <c r="AA334" s="38" t="str">
        <f>IF(ISBLANK(Z334),  "", _xlfn.CONCAT("haas/entity/sensor/", LOWER(C334), "/", E334, "/config"))</f>
        <v/>
      </c>
      <c r="AB334" s="38" t="str">
        <f>IF(ISBLANK(Z334),  "", _xlfn.CONCAT(LOWER(C334), "/", E334))</f>
        <v/>
      </c>
      <c r="AF334" s="38" t="s">
        <v>1062</v>
      </c>
      <c r="AG334" s="39" t="s">
        <v>1060</v>
      </c>
      <c r="AH334" s="38" t="s">
        <v>1058</v>
      </c>
      <c r="AI334" s="42" t="s">
        <v>1059</v>
      </c>
      <c r="AJ334" s="38" t="s">
        <v>1057</v>
      </c>
      <c r="AK334" s="38" t="s">
        <v>887</v>
      </c>
      <c r="AM334" s="38" t="s">
        <v>1056</v>
      </c>
      <c r="AO334" s="43" t="str">
        <f>IF(AND(ISBLANK(AM334), ISBLANK(AN334)), "", _xlfn.CONCAT("[", IF(ISBLANK(AM334), "", _xlfn.CONCAT("[""mac"", """, AM334, """]")), IF(ISBLANK(AN334), "", _xlfn.CONCAT(", [""ip"", """, AN334, """]")), "]"))</f>
        <v>[["mac", "0x000d6f0011274420"]]</v>
      </c>
    </row>
    <row r="335" spans="1:41" s="38" customFormat="1" ht="16" customHeight="1" x14ac:dyDescent="0.2">
      <c r="A335" s="38">
        <v>2714</v>
      </c>
      <c r="B335" s="38" t="s">
        <v>929</v>
      </c>
      <c r="C335" s="38" t="s">
        <v>1057</v>
      </c>
      <c r="D335" s="38" t="s">
        <v>1063</v>
      </c>
      <c r="E335" s="38" t="s">
        <v>1071</v>
      </c>
      <c r="F335" s="43" t="str">
        <f>IF(ISBLANK(E335), "", Table2[[#This Row],[unique_id]])</f>
        <v>front_door_lock</v>
      </c>
      <c r="G335" s="38" t="s">
        <v>1072</v>
      </c>
      <c r="H335" s="38" t="s">
        <v>1066</v>
      </c>
      <c r="I335" s="38" t="s">
        <v>223</v>
      </c>
      <c r="O335" s="39"/>
      <c r="P335" s="39" t="s">
        <v>786</v>
      </c>
      <c r="Q335" s="39"/>
      <c r="R335" s="40" t="s">
        <v>834</v>
      </c>
      <c r="S335" s="39"/>
      <c r="Y335" s="39"/>
      <c r="AA335" s="38" t="str">
        <f>IF(ISBLANK(Z335),  "", _xlfn.CONCAT("haas/entity/sensor/", LOWER(C335), "/", E335, "/config"))</f>
        <v/>
      </c>
      <c r="AB335" s="38" t="str">
        <f>IF(ISBLANK(Z335),  "", _xlfn.CONCAT(LOWER(C335), "/", E335))</f>
        <v/>
      </c>
      <c r="AF335" s="38" t="s">
        <v>1061</v>
      </c>
      <c r="AG335" s="39" t="s">
        <v>1060</v>
      </c>
      <c r="AH335" s="38" t="s">
        <v>1058</v>
      </c>
      <c r="AI335" s="42" t="s">
        <v>1059</v>
      </c>
      <c r="AJ335" s="38" t="s">
        <v>1057</v>
      </c>
      <c r="AK335" s="38" t="s">
        <v>501</v>
      </c>
      <c r="AM335" s="38" t="s">
        <v>1050</v>
      </c>
      <c r="AO335" s="43" t="str">
        <f>IF(AND(ISBLANK(AM335), ISBLANK(AN335)), "", _xlfn.CONCAT("[", IF(ISBLANK(AM335), "", _xlfn.CONCAT("[""mac"", """, AM335, """]")), IF(ISBLANK(AN335), "", _xlfn.CONCAT(", [""ip"", """, AN335, """]")), "]"))</f>
        <v>[["mac", "x"]]</v>
      </c>
    </row>
    <row r="336" spans="1:41" ht="16" customHeight="1" x14ac:dyDescent="0.2">
      <c r="A336" s="8">
        <v>5000</v>
      </c>
      <c r="B336" s="15" t="s">
        <v>26</v>
      </c>
      <c r="C336" s="8" t="s">
        <v>257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F336" s="8" t="s">
        <v>880</v>
      </c>
      <c r="AG336" s="10" t="s">
        <v>601</v>
      </c>
      <c r="AH336" s="8" t="s">
        <v>608</v>
      </c>
      <c r="AI336" s="8" t="s">
        <v>604</v>
      </c>
      <c r="AJ336" s="8" t="s">
        <v>257</v>
      </c>
      <c r="AK336" s="8" t="s">
        <v>28</v>
      </c>
      <c r="AL336" s="8" t="s">
        <v>596</v>
      </c>
      <c r="AM336" s="8" t="s">
        <v>615</v>
      </c>
      <c r="AN336" s="8" t="s">
        <v>611</v>
      </c>
      <c r="AO336" s="8" t="str">
        <f t="shared" si="37"/>
        <v>[["mac", "74:ac:b9:1c:15:f1"], ["ip", "10.0.0.1"]]</v>
      </c>
    </row>
    <row r="337" spans="1:41" ht="16" customHeight="1" x14ac:dyDescent="0.2">
      <c r="A337" s="8">
        <v>5001</v>
      </c>
      <c r="B337" s="15" t="s">
        <v>26</v>
      </c>
      <c r="C337" s="8" t="s">
        <v>257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F337" s="8" t="s">
        <v>1032</v>
      </c>
      <c r="AG337" s="10" t="s">
        <v>1033</v>
      </c>
      <c r="AH337" s="8" t="s">
        <v>609</v>
      </c>
      <c r="AI337" s="8" t="s">
        <v>1030</v>
      </c>
      <c r="AJ337" s="8" t="s">
        <v>257</v>
      </c>
      <c r="AK337" s="8" t="s">
        <v>28</v>
      </c>
      <c r="AL337" s="8" t="s">
        <v>596</v>
      </c>
      <c r="AM337" s="8" t="s">
        <v>1035</v>
      </c>
      <c r="AN337" s="8" t="s">
        <v>612</v>
      </c>
      <c r="AO337" s="8" t="str">
        <f t="shared" si="37"/>
        <v>[["mac", "78:45:58:cb:14:b5"], ["ip", "10.0.0.2"]]</v>
      </c>
    </row>
    <row r="338" spans="1:41" ht="16" customHeight="1" x14ac:dyDescent="0.2">
      <c r="A338" s="8">
        <v>5002</v>
      </c>
      <c r="B338" s="15" t="s">
        <v>26</v>
      </c>
      <c r="C338" s="8" t="s">
        <v>257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598</v>
      </c>
      <c r="AG338" s="10" t="s">
        <v>1033</v>
      </c>
      <c r="AH338" s="8" t="s">
        <v>610</v>
      </c>
      <c r="AI338" s="8" t="s">
        <v>605</v>
      </c>
      <c r="AJ338" s="8" t="s">
        <v>257</v>
      </c>
      <c r="AK338" s="8" t="s">
        <v>602</v>
      </c>
      <c r="AL338" s="8" t="s">
        <v>596</v>
      </c>
      <c r="AM338" s="8" t="s">
        <v>616</v>
      </c>
      <c r="AN338" s="8" t="s">
        <v>613</v>
      </c>
      <c r="AO338" s="8" t="str">
        <f t="shared" si="37"/>
        <v>[["mac", "b4:fb:e4:e3:83:32"], ["ip", "10.0.0.3"]]</v>
      </c>
    </row>
    <row r="339" spans="1:41" ht="16" customHeight="1" x14ac:dyDescent="0.2">
      <c r="A339" s="8">
        <v>5003</v>
      </c>
      <c r="B339" s="15" t="s">
        <v>26</v>
      </c>
      <c r="C339" s="8" t="s">
        <v>257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F339" s="8" t="s">
        <v>599</v>
      </c>
      <c r="AG339" s="10" t="s">
        <v>1034</v>
      </c>
      <c r="AH339" s="8" t="s">
        <v>609</v>
      </c>
      <c r="AI339" s="8" t="s">
        <v>606</v>
      </c>
      <c r="AJ339" s="8" t="s">
        <v>257</v>
      </c>
      <c r="AK339" s="8" t="s">
        <v>501</v>
      </c>
      <c r="AL339" s="8" t="s">
        <v>596</v>
      </c>
      <c r="AM339" s="8" t="s">
        <v>617</v>
      </c>
      <c r="AN339" s="8" t="s">
        <v>614</v>
      </c>
      <c r="AO339" s="8" t="str">
        <f t="shared" si="37"/>
        <v>[["mac", "78:8a:20:70:d3:79"], ["ip", "10.0.0.4"]]</v>
      </c>
    </row>
    <row r="340" spans="1:41" ht="16" customHeight="1" x14ac:dyDescent="0.2">
      <c r="A340" s="8">
        <v>5004</v>
      </c>
      <c r="B340" s="15" t="s">
        <v>26</v>
      </c>
      <c r="C340" s="8" t="s">
        <v>257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F340" s="8" t="s">
        <v>600</v>
      </c>
      <c r="AG340" s="10" t="s">
        <v>1034</v>
      </c>
      <c r="AH340" s="8" t="s">
        <v>609</v>
      </c>
      <c r="AI340" s="8" t="s">
        <v>607</v>
      </c>
      <c r="AJ340" s="8" t="s">
        <v>257</v>
      </c>
      <c r="AK340" s="8" t="s">
        <v>603</v>
      </c>
      <c r="AL340" s="8" t="s">
        <v>596</v>
      </c>
      <c r="AM340" s="8" t="s">
        <v>618</v>
      </c>
      <c r="AN340" s="8" t="s">
        <v>1031</v>
      </c>
      <c r="AO340" s="8" t="str">
        <f t="shared" si="37"/>
        <v>[["mac", "f0:9f:c2:fc:b0:f7"], ["ip", "10.0.0.5"]]</v>
      </c>
    </row>
    <row r="341" spans="1:41" ht="16" customHeight="1" x14ac:dyDescent="0.2">
      <c r="A341" s="8">
        <v>5005</v>
      </c>
      <c r="B341" s="15" t="s">
        <v>26</v>
      </c>
      <c r="C341" s="15" t="s">
        <v>570</v>
      </c>
      <c r="D341" s="15"/>
      <c r="E341" s="15"/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E341" s="8"/>
      <c r="AF341" s="8" t="s">
        <v>571</v>
      </c>
      <c r="AG341" s="10" t="s">
        <v>573</v>
      </c>
      <c r="AH341" s="8" t="s">
        <v>575</v>
      </c>
      <c r="AI341" s="8" t="s">
        <v>572</v>
      </c>
      <c r="AJ341" s="8" t="s">
        <v>574</v>
      </c>
      <c r="AK341" s="8" t="s">
        <v>28</v>
      </c>
      <c r="AL341" s="8" t="s">
        <v>619</v>
      </c>
      <c r="AM341" s="16" t="s">
        <v>692</v>
      </c>
      <c r="AN341" s="8" t="s">
        <v>620</v>
      </c>
      <c r="AO341" s="8" t="str">
        <f t="shared" si="37"/>
        <v>[["mac", "4a:9a:06:5d:53:66"], ["ip", "10.0.4.10"]]</v>
      </c>
    </row>
    <row r="342" spans="1:41" ht="16" customHeight="1" x14ac:dyDescent="0.2">
      <c r="A342" s="8">
        <v>5006</v>
      </c>
      <c r="B342" s="15" t="s">
        <v>26</v>
      </c>
      <c r="C342" s="15" t="s">
        <v>547</v>
      </c>
      <c r="D342" s="15"/>
      <c r="E342" s="15"/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E342" s="8"/>
      <c r="AF342" s="8" t="s">
        <v>546</v>
      </c>
      <c r="AG342" s="10" t="s">
        <v>947</v>
      </c>
      <c r="AH342" s="8" t="s">
        <v>550</v>
      </c>
      <c r="AI342" s="8" t="s">
        <v>553</v>
      </c>
      <c r="AJ342" s="8" t="s">
        <v>331</v>
      </c>
      <c r="AK342" s="8" t="s">
        <v>28</v>
      </c>
      <c r="AL342" s="8" t="s">
        <v>597</v>
      </c>
      <c r="AM342" s="8" t="s">
        <v>962</v>
      </c>
      <c r="AN342" s="8" t="s">
        <v>591</v>
      </c>
      <c r="AO342" s="8" t="str">
        <f t="shared" si="37"/>
        <v>[["mac", "00:e0:4c:68:07:65"], ["ip", "10.0.2.11"]]</v>
      </c>
    </row>
    <row r="343" spans="1:41" ht="16" customHeight="1" x14ac:dyDescent="0.2">
      <c r="A343" s="8">
        <v>5007</v>
      </c>
      <c r="B343" s="15" t="s">
        <v>26</v>
      </c>
      <c r="C343" s="15" t="s">
        <v>547</v>
      </c>
      <c r="D343" s="15"/>
      <c r="E343" s="15"/>
      <c r="F343" s="8" t="str">
        <f>IF(ISBLANK(E343), "", Table2[[#This Row],[unique_id]])</f>
        <v/>
      </c>
      <c r="G343" s="15"/>
      <c r="H343" s="15"/>
      <c r="I343" s="15"/>
      <c r="K343" s="15"/>
      <c r="L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F343" s="8" t="s">
        <v>546</v>
      </c>
      <c r="AG343" s="10" t="s">
        <v>947</v>
      </c>
      <c r="AH343" s="8" t="s">
        <v>550</v>
      </c>
      <c r="AI343" s="8" t="s">
        <v>553</v>
      </c>
      <c r="AJ343" s="8" t="s">
        <v>331</v>
      </c>
      <c r="AK343" s="8" t="s">
        <v>28</v>
      </c>
      <c r="AL343" s="8" t="s">
        <v>619</v>
      </c>
      <c r="AM343" s="8" t="s">
        <v>690</v>
      </c>
      <c r="AN343" s="8" t="s">
        <v>687</v>
      </c>
      <c r="AO343" s="8" t="str">
        <f t="shared" si="37"/>
        <v>[["mac", "4a:e0:4c:68:06:a1"], ["ip", "10.0.4.11"]]</v>
      </c>
    </row>
    <row r="344" spans="1:41" ht="16" customHeight="1" x14ac:dyDescent="0.2">
      <c r="A344" s="8">
        <v>5008</v>
      </c>
      <c r="B344" s="15" t="s">
        <v>26</v>
      </c>
      <c r="C344" s="15" t="s">
        <v>547</v>
      </c>
      <c r="D344" s="15"/>
      <c r="E344" s="15"/>
      <c r="F344" s="8" t="str">
        <f>IF(ISBLANK(E344), "", Table2[[#This Row],[unique_id]])</f>
        <v/>
      </c>
      <c r="G344" s="15"/>
      <c r="H344" s="15"/>
      <c r="I344" s="15"/>
      <c r="K344" s="15"/>
      <c r="L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F344" s="8" t="s">
        <v>546</v>
      </c>
      <c r="AG344" s="10" t="s">
        <v>947</v>
      </c>
      <c r="AH344" s="8" t="s">
        <v>550</v>
      </c>
      <c r="AI344" s="8" t="s">
        <v>553</v>
      </c>
      <c r="AJ344" s="8" t="s">
        <v>331</v>
      </c>
      <c r="AK344" s="8" t="s">
        <v>28</v>
      </c>
      <c r="AL344" s="8" t="s">
        <v>639</v>
      </c>
      <c r="AM344" s="8" t="s">
        <v>691</v>
      </c>
      <c r="AN344" s="8" t="s">
        <v>688</v>
      </c>
      <c r="AO344" s="8" t="str">
        <f t="shared" si="37"/>
        <v>[["mac", "6a:e0:4c:68:06:a1"], ["ip", "10.0.6.11"]]</v>
      </c>
    </row>
    <row r="345" spans="1:41" ht="16" customHeight="1" x14ac:dyDescent="0.2">
      <c r="A345" s="8">
        <v>5009</v>
      </c>
      <c r="B345" s="15" t="s">
        <v>26</v>
      </c>
      <c r="C345" s="15" t="s">
        <v>547</v>
      </c>
      <c r="D345" s="15"/>
      <c r="E345" s="15"/>
      <c r="G345" s="15"/>
      <c r="H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548</v>
      </c>
      <c r="AG345" s="10" t="s">
        <v>947</v>
      </c>
      <c r="AH345" s="8" t="s">
        <v>551</v>
      </c>
      <c r="AI345" s="8" t="s">
        <v>554</v>
      </c>
      <c r="AJ345" s="8" t="s">
        <v>331</v>
      </c>
      <c r="AK345" s="8" t="s">
        <v>28</v>
      </c>
      <c r="AL345" s="8" t="s">
        <v>597</v>
      </c>
      <c r="AM345" s="8" t="s">
        <v>555</v>
      </c>
      <c r="AN345" s="8" t="s">
        <v>592</v>
      </c>
      <c r="AO345" s="8" t="str">
        <f t="shared" si="37"/>
        <v>[["mac", "00:e0:4c:68:04:21"], ["ip", "10.0.2.12"]]</v>
      </c>
    </row>
    <row r="346" spans="1:41" ht="16" customHeight="1" x14ac:dyDescent="0.2">
      <c r="A346" s="8">
        <v>5010</v>
      </c>
      <c r="B346" s="15" t="s">
        <v>26</v>
      </c>
      <c r="C346" s="15" t="s">
        <v>547</v>
      </c>
      <c r="D346" s="15"/>
      <c r="E346" s="15"/>
      <c r="G346" s="15"/>
      <c r="H346" s="15"/>
      <c r="I346" s="15"/>
      <c r="N346" s="8"/>
      <c r="O346" s="10"/>
      <c r="P346" s="10"/>
      <c r="Q346" s="10"/>
      <c r="R346" s="10"/>
      <c r="S346" s="10"/>
      <c r="T346" s="8"/>
      <c r="Y346" s="10"/>
      <c r="AA346" s="8" t="str">
        <f t="shared" si="35"/>
        <v/>
      </c>
      <c r="AB346" s="8" t="str">
        <f t="shared" si="36"/>
        <v/>
      </c>
      <c r="AE346" s="8"/>
      <c r="AF346" s="8" t="s">
        <v>549</v>
      </c>
      <c r="AG346" s="10" t="s">
        <v>947</v>
      </c>
      <c r="AH346" s="8" t="s">
        <v>552</v>
      </c>
      <c r="AI346" s="8" t="s">
        <v>554</v>
      </c>
      <c r="AJ346" s="8" t="s">
        <v>331</v>
      </c>
      <c r="AK346" s="8" t="s">
        <v>28</v>
      </c>
      <c r="AL346" s="8" t="s">
        <v>597</v>
      </c>
      <c r="AM346" s="8" t="s">
        <v>689</v>
      </c>
      <c r="AN346" s="14" t="s">
        <v>595</v>
      </c>
      <c r="AO346" s="8" t="str">
        <f t="shared" si="37"/>
        <v>[["mac", "00:e0:4c:68:07:0d"], ["ip", "10.0.2.13"]]</v>
      </c>
    </row>
    <row r="347" spans="1:41" ht="16" customHeight="1" x14ac:dyDescent="0.2">
      <c r="A347" s="8">
        <v>5011</v>
      </c>
      <c r="B347" s="15" t="s">
        <v>26</v>
      </c>
      <c r="C347" s="15" t="s">
        <v>547</v>
      </c>
      <c r="D347" s="15"/>
      <c r="E347" s="15"/>
      <c r="G347" s="15"/>
      <c r="H347" s="15"/>
      <c r="I347" s="15"/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945</v>
      </c>
      <c r="AG347" s="10" t="s">
        <v>947</v>
      </c>
      <c r="AH347" s="8" t="s">
        <v>948</v>
      </c>
      <c r="AI347" s="8" t="s">
        <v>554</v>
      </c>
      <c r="AJ347" s="8" t="s">
        <v>331</v>
      </c>
      <c r="AK347" s="8" t="s">
        <v>28</v>
      </c>
      <c r="AL347" s="8" t="s">
        <v>597</v>
      </c>
      <c r="AM347" s="8" t="s">
        <v>953</v>
      </c>
      <c r="AN347" s="14" t="s">
        <v>875</v>
      </c>
      <c r="AO347" s="8" t="str">
        <f t="shared" si="37"/>
        <v>[["mac", "40:6c:8f:2a:da:9c"], ["ip", "10.0.2.14"]]</v>
      </c>
    </row>
    <row r="348" spans="1:41" ht="16" customHeight="1" x14ac:dyDescent="0.2">
      <c r="A348" s="8">
        <v>5012</v>
      </c>
      <c r="B348" s="37" t="s">
        <v>26</v>
      </c>
      <c r="C348" s="15" t="s">
        <v>547</v>
      </c>
      <c r="D348" s="15"/>
      <c r="E348" s="15"/>
      <c r="G348" s="15"/>
      <c r="H348" s="15"/>
      <c r="I348" s="15"/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F348" s="8" t="s">
        <v>946</v>
      </c>
      <c r="AG348" s="10" t="s">
        <v>947</v>
      </c>
      <c r="AH348" s="8" t="s">
        <v>949</v>
      </c>
      <c r="AI348" s="8" t="s">
        <v>554</v>
      </c>
      <c r="AJ348" s="8" t="s">
        <v>331</v>
      </c>
      <c r="AK348" s="8" t="s">
        <v>28</v>
      </c>
      <c r="AL348" s="8" t="s">
        <v>597</v>
      </c>
      <c r="AM348" s="8" t="s">
        <v>952</v>
      </c>
      <c r="AN348" s="14" t="s">
        <v>950</v>
      </c>
      <c r="AO348" s="8" t="str">
        <f t="shared" si="37"/>
        <v>[["mac", "0c:4d:e9:d2:86:6c"], ["ip", "10.0.2.15"]]</v>
      </c>
    </row>
    <row r="349" spans="1:41" ht="16" customHeight="1" x14ac:dyDescent="0.2">
      <c r="A349" s="8">
        <v>5013</v>
      </c>
      <c r="B349" s="15" t="s">
        <v>26</v>
      </c>
      <c r="C349" s="15" t="s">
        <v>547</v>
      </c>
      <c r="D349" s="15"/>
      <c r="E349" s="15"/>
      <c r="G349" s="15"/>
      <c r="H349" s="15"/>
      <c r="I349" s="15"/>
      <c r="N349" s="8"/>
      <c r="O349" s="10"/>
      <c r="P349" s="10"/>
      <c r="Q349" s="10"/>
      <c r="R349" s="10"/>
      <c r="S349" s="10"/>
      <c r="T349" s="8"/>
      <c r="Y349" s="10"/>
      <c r="AA349" s="8" t="str">
        <f t="shared" si="35"/>
        <v/>
      </c>
      <c r="AB349" s="8" t="str">
        <f t="shared" si="36"/>
        <v/>
      </c>
      <c r="AE349" s="8"/>
      <c r="AF349" s="8" t="s">
        <v>879</v>
      </c>
      <c r="AG349" s="10" t="s">
        <v>947</v>
      </c>
      <c r="AH349" s="8" t="s">
        <v>878</v>
      </c>
      <c r="AI349" s="8" t="s">
        <v>877</v>
      </c>
      <c r="AJ349" s="8" t="s">
        <v>876</v>
      </c>
      <c r="AK349" s="8" t="s">
        <v>28</v>
      </c>
      <c r="AL349" s="8" t="s">
        <v>597</v>
      </c>
      <c r="AM349" s="8" t="s">
        <v>874</v>
      </c>
      <c r="AN349" s="14" t="s">
        <v>951</v>
      </c>
      <c r="AO349" s="8" t="str">
        <f t="shared" si="37"/>
        <v>[["mac", "b8:27:eb:78:74:0e"], ["ip", "10.0.2.16"]]</v>
      </c>
    </row>
    <row r="350" spans="1:41" ht="16" customHeight="1" x14ac:dyDescent="0.2">
      <c r="A350" s="8">
        <v>5014</v>
      </c>
      <c r="B350" s="8" t="s">
        <v>26</v>
      </c>
      <c r="C350" s="8" t="s">
        <v>562</v>
      </c>
      <c r="E350" s="15"/>
      <c r="I350" s="15"/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F350" s="8" t="s">
        <v>561</v>
      </c>
      <c r="AG350" s="10" t="s">
        <v>560</v>
      </c>
      <c r="AH350" s="8" t="s">
        <v>558</v>
      </c>
      <c r="AI350" s="8" t="s">
        <v>559</v>
      </c>
      <c r="AJ350" s="8" t="s">
        <v>557</v>
      </c>
      <c r="AK350" s="8" t="s">
        <v>28</v>
      </c>
      <c r="AL350" s="8" t="s">
        <v>639</v>
      </c>
      <c r="AM350" s="8" t="s">
        <v>556</v>
      </c>
      <c r="AN350" s="8" t="s">
        <v>693</v>
      </c>
      <c r="AO350" s="8" t="str">
        <f t="shared" si="37"/>
        <v>[["mac", "30:05:5c:8a:ff:10"], ["ip", "10.0.6.22"]]</v>
      </c>
    </row>
    <row r="351" spans="1:41" ht="16" customHeight="1" x14ac:dyDescent="0.2">
      <c r="A351" s="8">
        <v>5015</v>
      </c>
      <c r="B351" s="8" t="s">
        <v>26</v>
      </c>
      <c r="C351" s="8" t="s">
        <v>735</v>
      </c>
      <c r="E351" s="15"/>
      <c r="F351" s="8" t="str">
        <f>IF(ISBLANK(E351), "", Table2[[#This Row],[unique_id]])</f>
        <v/>
      </c>
      <c r="I351" s="15"/>
      <c r="N351" s="8"/>
      <c r="O351" s="10"/>
      <c r="P351" s="10" t="s">
        <v>786</v>
      </c>
      <c r="Q351" s="10"/>
      <c r="R351" s="18" t="s">
        <v>834</v>
      </c>
      <c r="S351" s="18"/>
      <c r="T351" s="8"/>
      <c r="Y351" s="10"/>
      <c r="AA351" s="8" t="str">
        <f t="shared" si="35"/>
        <v/>
      </c>
      <c r="AB351" s="8" t="str">
        <f t="shared" si="36"/>
        <v/>
      </c>
      <c r="AE351" s="19" t="s">
        <v>779</v>
      </c>
      <c r="AF351" s="8" t="s">
        <v>776</v>
      </c>
      <c r="AG351" s="18" t="s">
        <v>775</v>
      </c>
      <c r="AH351" s="12" t="s">
        <v>773</v>
      </c>
      <c r="AI351" s="12" t="s">
        <v>774</v>
      </c>
      <c r="AJ351" s="8" t="s">
        <v>735</v>
      </c>
      <c r="AK351" s="8" t="s">
        <v>173</v>
      </c>
      <c r="AM351" s="8" t="s">
        <v>772</v>
      </c>
      <c r="AO351" s="8" t="str">
        <f t="shared" si="37"/>
        <v>[["mac", "0x00158d0005d9d088"]]</v>
      </c>
    </row>
    <row r="352" spans="1:41" ht="16" customHeight="1" x14ac:dyDescent="0.2">
      <c r="A352" s="8">
        <v>6000</v>
      </c>
      <c r="B352" s="8" t="s">
        <v>26</v>
      </c>
      <c r="C352" s="8" t="s">
        <v>858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F352" s="8" t="s">
        <v>695</v>
      </c>
      <c r="AL352" s="8" t="s">
        <v>619</v>
      </c>
      <c r="AM352" s="8" t="s">
        <v>696</v>
      </c>
      <c r="AO352" s="8" t="str">
        <f t="shared" si="37"/>
        <v>[["mac", "bc:09:63:42:09:c0"]]</v>
      </c>
    </row>
    <row r="353" spans="2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2:41" ht="16" customHeight="1" x14ac:dyDescent="0.2">
      <c r="B354" s="15"/>
      <c r="C354" s="15"/>
      <c r="D354" s="15"/>
      <c r="E354" s="15"/>
      <c r="F354" s="8" t="str">
        <f>IF(ISBLANK(E354), "", Table2[[#This Row],[unique_id]])</f>
        <v/>
      </c>
      <c r="G354" s="15"/>
      <c r="H354" s="15"/>
      <c r="I354" s="15"/>
      <c r="K354" s="15"/>
      <c r="L354" s="15"/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2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2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2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2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2:41" ht="16" customHeight="1" x14ac:dyDescent="0.2">
      <c r="E359" s="13"/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2:41" ht="16" customHeight="1" x14ac:dyDescent="0.2">
      <c r="E360" s="13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2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2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2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2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2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2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2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2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E385" s="8"/>
      <c r="AO385" s="8" t="str">
        <f t="shared" si="37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E386" s="8"/>
      <c r="AO386" s="8" t="str">
        <f t="shared" si="37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8"/>
      <c r="AO387" s="8" t="str">
        <f t="shared" si="37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E388" s="8"/>
      <c r="AO388" s="8" t="str">
        <f t="shared" si="37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5"/>
        <v/>
      </c>
      <c r="AB389" s="8" t="str">
        <f t="shared" si="36"/>
        <v/>
      </c>
      <c r="AE389" s="8"/>
      <c r="AO389" s="8" t="str">
        <f t="shared" si="37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5"/>
        <v/>
      </c>
      <c r="AB390" s="8" t="str">
        <f t="shared" si="36"/>
        <v/>
      </c>
      <c r="AO390" s="8" t="str">
        <f t="shared" si="37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5"/>
        <v/>
      </c>
      <c r="AB391" s="8" t="str">
        <f t="shared" si="36"/>
        <v/>
      </c>
      <c r="AO391" s="8" t="str">
        <f t="shared" si="37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5"/>
        <v/>
      </c>
      <c r="AB392" s="8" t="str">
        <f t="shared" si="36"/>
        <v/>
      </c>
      <c r="AE392" s="11"/>
      <c r="AO392" s="8" t="str">
        <f t="shared" si="37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5"/>
        <v/>
      </c>
      <c r="AB393" s="8" t="str">
        <f t="shared" si="36"/>
        <v/>
      </c>
      <c r="AO393" s="8" t="str">
        <f t="shared" si="37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ref="AA394:AA457" si="38">IF(ISBLANK(Z394),  "", _xlfn.CONCAT("haas/entity/sensor/", LOWER(C394), "/", E394, "/config"))</f>
        <v/>
      </c>
      <c r="AB394" s="8" t="str">
        <f t="shared" si="36"/>
        <v/>
      </c>
      <c r="AE394" s="11"/>
      <c r="AO394" s="8" t="str">
        <f t="shared" si="37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6"/>
        <v/>
      </c>
      <c r="AE395" s="11"/>
      <c r="AO395" s="8" t="str">
        <f t="shared" si="37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si="36"/>
        <v/>
      </c>
      <c r="AE396" s="11"/>
      <c r="AO396" s="8" t="str">
        <f t="shared" si="37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6"/>
        <v/>
      </c>
      <c r="AO397" s="8" t="str">
        <f t="shared" si="37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ref="AB398:AB461" si="39">IF(ISBLANK(Z398),  "", _xlfn.CONCAT(LOWER(C398), "/", E398))</f>
        <v/>
      </c>
      <c r="AE398" s="11"/>
      <c r="AO398" s="8" t="str">
        <f t="shared" ref="AO398:AO461" si="40"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O401" s="8" t="str">
        <f t="shared" si="40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O402" s="8" t="str">
        <f t="shared" si="40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O403" s="8" t="str">
        <f t="shared" si="40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O404" s="8" t="str">
        <f t="shared" si="40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O405" s="8" t="str">
        <f t="shared" si="40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8"/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8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8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8"/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8"/>
        <v/>
      </c>
      <c r="AB457" s="8" t="str">
        <f t="shared" si="39"/>
        <v/>
      </c>
      <c r="AE457" s="8"/>
      <c r="AO457" s="8" t="str">
        <f t="shared" si="40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ref="AA458:AA521" si="41">IF(ISBLANK(Z458),  "", _xlfn.CONCAT("haas/entity/sensor/", LOWER(C458), "/", E458, "/config"))</f>
        <v/>
      </c>
      <c r="AB458" s="8" t="str">
        <f t="shared" si="39"/>
        <v/>
      </c>
      <c r="AE458" s="8"/>
      <c r="AO458" s="8" t="str">
        <f t="shared" si="40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39"/>
        <v/>
      </c>
      <c r="AE459" s="8"/>
      <c r="AO459" s="8" t="str">
        <f t="shared" si="40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si="39"/>
        <v/>
      </c>
      <c r="AE460" s="8"/>
      <c r="AO460" s="8" t="str">
        <f t="shared" si="40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39"/>
        <v/>
      </c>
      <c r="AE461" s="8"/>
      <c r="AO461" s="8" t="str">
        <f t="shared" si="40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ref="AB462:AB525" si="42">IF(ISBLANK(Z462),  "", _xlfn.CONCAT(LOWER(C462), "/", E462))</f>
        <v/>
      </c>
      <c r="AE462" s="8"/>
      <c r="AO462" s="8" t="str">
        <f t="shared" ref="AO462:AO525" si="43"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1"/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1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1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1"/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1"/>
        <v/>
      </c>
      <c r="AB521" s="8" t="str">
        <f t="shared" si="42"/>
        <v/>
      </c>
      <c r="AE521" s="8"/>
      <c r="AO521" s="8" t="str">
        <f t="shared" si="43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ref="AA522:AA585" si="44">IF(ISBLANK(Z522),  "", _xlfn.CONCAT("haas/entity/sensor/", LOWER(C522), "/", E522, "/config"))</f>
        <v/>
      </c>
      <c r="AB522" s="8" t="str">
        <f t="shared" si="42"/>
        <v/>
      </c>
      <c r="AE522" s="8"/>
      <c r="AO522" s="8" t="str">
        <f t="shared" si="43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2"/>
        <v/>
      </c>
      <c r="AE523" s="8"/>
      <c r="AO523" s="8" t="str">
        <f t="shared" si="43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si="42"/>
        <v/>
      </c>
      <c r="AE524" s="8"/>
      <c r="AO524" s="8" t="str">
        <f t="shared" si="43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2"/>
        <v/>
      </c>
      <c r="AE525" s="8"/>
      <c r="AO525" s="8" t="str">
        <f t="shared" si="43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ref="AB526:AB589" si="45">IF(ISBLANK(Z526),  "", _xlfn.CONCAT(LOWER(C526), "/", E526))</f>
        <v/>
      </c>
      <c r="AE526" s="8"/>
      <c r="AO526" s="8" t="str">
        <f t="shared" ref="AO526:AO589" si="46"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4"/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4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4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4"/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4"/>
        <v/>
      </c>
      <c r="AB585" s="8" t="str">
        <f t="shared" si="45"/>
        <v/>
      </c>
      <c r="AE585" s="8"/>
      <c r="AO585" s="8" t="str">
        <f t="shared" si="46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ref="AA586:AA649" si="47">IF(ISBLANK(Z586),  "", _xlfn.CONCAT("haas/entity/sensor/", LOWER(C586), "/", E586, "/config"))</f>
        <v/>
      </c>
      <c r="AB586" s="8" t="str">
        <f t="shared" si="45"/>
        <v/>
      </c>
      <c r="AE586" s="8"/>
      <c r="AO586" s="8" t="str">
        <f t="shared" si="46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5"/>
        <v/>
      </c>
      <c r="AE587" s="8"/>
      <c r="AO587" s="8" t="str">
        <f t="shared" si="46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si="45"/>
        <v/>
      </c>
      <c r="AE588" s="8"/>
      <c r="AO588" s="8" t="str">
        <f t="shared" si="46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5"/>
        <v/>
      </c>
      <c r="AE589" s="8"/>
      <c r="AO589" s="8" t="str">
        <f t="shared" si="46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ref="AB590:AB653" si="48">IF(ISBLANK(Z590),  "", _xlfn.CONCAT(LOWER(C590), "/", E590))</f>
        <v/>
      </c>
      <c r="AE590" s="8"/>
      <c r="AO590" s="8" t="str">
        <f t="shared" ref="AO590:AO653" si="49"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7"/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7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7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7"/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7"/>
        <v/>
      </c>
      <c r="AB649" s="8" t="str">
        <f t="shared" si="48"/>
        <v/>
      </c>
      <c r="AE649" s="8"/>
      <c r="AO649" s="8" t="str">
        <f t="shared" si="49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ref="AA650:AA678" si="50">IF(ISBLANK(Z650),  "", _xlfn.CONCAT("haas/entity/sensor/", LOWER(C650), "/", E650, "/config"))</f>
        <v/>
      </c>
      <c r="AB650" s="8" t="str">
        <f t="shared" si="48"/>
        <v/>
      </c>
      <c r="AE650" s="8"/>
      <c r="AO650" s="8" t="str">
        <f t="shared" si="49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48"/>
        <v/>
      </c>
      <c r="AE651" s="8"/>
      <c r="AO651" s="8" t="str">
        <f t="shared" si="49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si="48"/>
        <v/>
      </c>
      <c r="AE652" s="8"/>
      <c r="AO652" s="8" t="str">
        <f t="shared" si="49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48"/>
        <v/>
      </c>
      <c r="AE653" s="8"/>
      <c r="AO653" s="8" t="str">
        <f t="shared" si="49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ref="AB654:AB678" si="51">IF(ISBLANK(Z654),  "", _xlfn.CONCAT(LOWER(C654), "/", E654))</f>
        <v/>
      </c>
      <c r="AE654" s="8"/>
      <c r="AO654" s="8" t="str">
        <f t="shared" ref="AO654:AO678" si="52"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50"/>
        <v/>
      </c>
      <c r="AB674" s="8" t="str">
        <f t="shared" si="51"/>
        <v/>
      </c>
      <c r="AE674" s="8"/>
      <c r="AO674" s="8" t="str">
        <f t="shared" si="52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50"/>
        <v/>
      </c>
      <c r="AB675" s="8" t="str">
        <f t="shared" si="51"/>
        <v/>
      </c>
      <c r="AE675" s="8"/>
      <c r="AO675" s="8" t="str">
        <f t="shared" si="52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50"/>
        <v/>
      </c>
      <c r="AB676" s="8" t="str">
        <f t="shared" si="51"/>
        <v/>
      </c>
      <c r="AE676" s="8"/>
      <c r="AO676" s="8" t="str">
        <f t="shared" si="52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50"/>
        <v/>
      </c>
      <c r="AB677" s="8" t="str">
        <f t="shared" si="51"/>
        <v/>
      </c>
      <c r="AE677" s="8"/>
      <c r="AO677" s="8" t="str">
        <f t="shared" si="52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50"/>
        <v/>
      </c>
      <c r="AB678" s="8" t="str">
        <f t="shared" si="51"/>
        <v/>
      </c>
      <c r="AE678" s="8"/>
      <c r="AO678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2023-01-26T09:41:04Z</dcterms:modified>
</cp:coreProperties>
</file>