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62C09B0-90F0-FB4A-A1BB-181584D313EA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3" i="1" l="1"/>
  <c r="AM73" i="1"/>
  <c r="AI73" i="1"/>
  <c r="AH73" i="1"/>
  <c r="R73" i="1"/>
  <c r="S73" i="1" s="1"/>
  <c r="F73" i="1"/>
  <c r="AZ72" i="1"/>
  <c r="AM72" i="1"/>
  <c r="AI72" i="1"/>
  <c r="AH72" i="1"/>
  <c r="R72" i="1"/>
  <c r="S72" i="1" s="1"/>
  <c r="F72" i="1"/>
  <c r="AZ71" i="1"/>
  <c r="AM71" i="1"/>
  <c r="AI71" i="1"/>
  <c r="AH71" i="1"/>
  <c r="F71" i="1"/>
  <c r="AZ70" i="1"/>
  <c r="AM70" i="1"/>
  <c r="AI70" i="1"/>
  <c r="AH70" i="1"/>
  <c r="R70" i="1"/>
  <c r="S70" i="1" s="1"/>
  <c r="F70" i="1"/>
  <c r="AZ69" i="1"/>
  <c r="AM69" i="1"/>
  <c r="AI69" i="1"/>
  <c r="AH69" i="1"/>
  <c r="R69" i="1"/>
  <c r="S69" i="1" s="1"/>
  <c r="F69" i="1"/>
  <c r="AZ68" i="1"/>
  <c r="AM68" i="1"/>
  <c r="AI68" i="1"/>
  <c r="AH68" i="1"/>
  <c r="F68" i="1"/>
  <c r="AM65" i="1"/>
  <c r="AM64" i="1"/>
  <c r="AM63" i="1"/>
  <c r="AM62" i="1"/>
  <c r="R65" i="1"/>
  <c r="S65" i="1" s="1"/>
  <c r="R64" i="1"/>
  <c r="S64" i="1" s="1"/>
  <c r="R63" i="1"/>
  <c r="S63" i="1" s="1"/>
  <c r="F63" i="1"/>
  <c r="AH63" i="1"/>
  <c r="AI63" i="1"/>
  <c r="AZ63" i="1"/>
  <c r="F62" i="1"/>
  <c r="AH62" i="1"/>
  <c r="AI62" i="1"/>
  <c r="AZ62" i="1"/>
  <c r="F64" i="1"/>
  <c r="AH64" i="1"/>
  <c r="AI64" i="1"/>
  <c r="AZ64" i="1"/>
  <c r="F65" i="1"/>
  <c r="AH65" i="1"/>
  <c r="AI65" i="1"/>
  <c r="AZ65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85" i="1"/>
  <c r="F185" i="1" s="1"/>
  <c r="E183" i="1"/>
  <c r="F183" i="1" s="1"/>
  <c r="E181" i="1"/>
  <c r="F181" i="1" s="1"/>
  <c r="E171" i="1"/>
  <c r="F17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86" i="1"/>
  <c r="T184" i="1"/>
  <c r="T182" i="1"/>
  <c r="T17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81" i="1"/>
  <c r="T171" i="1"/>
  <c r="T324" i="1"/>
  <c r="T312" i="1"/>
  <c r="T304" i="1"/>
  <c r="T302" i="1"/>
  <c r="T300" i="1"/>
  <c r="T298" i="1"/>
  <c r="T296" i="1"/>
  <c r="T294" i="1"/>
  <c r="T185" i="1"/>
  <c r="T183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85" i="1"/>
  <c r="R183" i="1"/>
  <c r="R181" i="1"/>
  <c r="R17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85" i="1"/>
  <c r="AI185" i="1"/>
  <c r="AZ185" i="1"/>
  <c r="AH183" i="1"/>
  <c r="AI183" i="1"/>
  <c r="AZ183" i="1"/>
  <c r="AH181" i="1"/>
  <c r="AI181" i="1"/>
  <c r="AZ181" i="1"/>
  <c r="R172" i="1"/>
  <c r="S17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58" i="1"/>
  <c r="S58" i="1" s="1"/>
  <c r="R57" i="1"/>
  <c r="S57" i="1" s="1"/>
  <c r="R51" i="1"/>
  <c r="S51" i="1" s="1"/>
  <c r="R50" i="1"/>
  <c r="S50" i="1" s="1"/>
  <c r="R49" i="1"/>
  <c r="S49" i="1" s="1"/>
  <c r="R48" i="1"/>
  <c r="S48" i="1" s="1"/>
  <c r="R186" i="1"/>
  <c r="S186" i="1" s="1"/>
  <c r="S185" i="1" s="1"/>
  <c r="R184" i="1"/>
  <c r="S184" i="1" s="1"/>
  <c r="R42" i="1"/>
  <c r="S42" i="1" s="1"/>
  <c r="R40" i="1"/>
  <c r="S40" i="1" s="1"/>
  <c r="R38" i="1"/>
  <c r="S38" i="1" s="1"/>
  <c r="R36" i="1"/>
  <c r="S36" i="1" s="1"/>
  <c r="R34" i="1"/>
  <c r="S34" i="1" s="1"/>
  <c r="R32" i="1"/>
  <c r="S32" i="1" s="1"/>
  <c r="R182" i="1"/>
  <c r="S182" i="1" s="1"/>
  <c r="R30" i="1"/>
  <c r="S30" i="1" s="1"/>
  <c r="R29" i="1"/>
  <c r="S29" i="1" s="1"/>
  <c r="R28" i="1"/>
  <c r="S28" i="1" s="1"/>
  <c r="R27" i="1"/>
  <c r="S27" i="1" s="1"/>
  <c r="R61" i="1"/>
  <c r="S61" i="1" s="1"/>
  <c r="R25" i="1"/>
  <c r="S25" i="1" s="1"/>
  <c r="R24" i="1"/>
  <c r="S24" i="1" s="1"/>
  <c r="R23" i="1"/>
  <c r="S23" i="1" s="1"/>
  <c r="R46" i="1"/>
  <c r="S46" i="1" s="1"/>
  <c r="R180" i="1"/>
  <c r="S180" i="1" s="1"/>
  <c r="R21" i="1"/>
  <c r="S21" i="1" s="1"/>
  <c r="R20" i="1"/>
  <c r="S20" i="1" s="1"/>
  <c r="R19" i="1"/>
  <c r="S19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0" i="1"/>
  <c r="S10" i="1" s="1"/>
  <c r="R9" i="1"/>
  <c r="S9" i="1" s="1"/>
  <c r="R8" i="1"/>
  <c r="S8" i="1" s="1"/>
  <c r="R7" i="1"/>
  <c r="S7" i="1" s="1"/>
  <c r="R5" i="1"/>
  <c r="S5" i="1" s="1"/>
  <c r="R179" i="1"/>
  <c r="S179" i="1" s="1"/>
  <c r="R67" i="1"/>
  <c r="S67" i="1" s="1"/>
  <c r="R44" i="1"/>
  <c r="S44" i="1" s="1"/>
  <c r="R178" i="1"/>
  <c r="S178" i="1" s="1"/>
  <c r="R176" i="1"/>
  <c r="S176" i="1" s="1"/>
  <c r="R175" i="1"/>
  <c r="S175" i="1" s="1"/>
  <c r="R173" i="1"/>
  <c r="S173" i="1" s="1"/>
  <c r="R170" i="1"/>
  <c r="S170" i="1" s="1"/>
  <c r="R169" i="1"/>
  <c r="S169" i="1" s="1"/>
  <c r="R168" i="1"/>
  <c r="S168" i="1" s="1"/>
  <c r="AM5" i="1"/>
  <c r="E5" i="1" s="1"/>
  <c r="AZ61" i="1"/>
  <c r="AM61" i="1"/>
  <c r="E61" i="1" s="1"/>
  <c r="F61" i="1" s="1"/>
  <c r="AL61" i="1"/>
  <c r="AI61" i="1"/>
  <c r="AH61" i="1"/>
  <c r="AZ60" i="1"/>
  <c r="AM60" i="1"/>
  <c r="AL60" i="1"/>
  <c r="AI60" i="1"/>
  <c r="AH60" i="1"/>
  <c r="F60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46" i="1"/>
  <c r="AL45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67" i="1"/>
  <c r="AL66" i="1"/>
  <c r="AL44" i="1"/>
  <c r="AL43" i="1"/>
  <c r="AZ330" i="1"/>
  <c r="AI330" i="1"/>
  <c r="AH330" i="1"/>
  <c r="F330" i="1"/>
  <c r="AM4" i="1"/>
  <c r="AZ166" i="1"/>
  <c r="AI166" i="1"/>
  <c r="AH166" i="1"/>
  <c r="F166" i="1"/>
  <c r="AZ165" i="1"/>
  <c r="AI165" i="1"/>
  <c r="AH165" i="1"/>
  <c r="F165" i="1"/>
  <c r="AZ164" i="1"/>
  <c r="AI164" i="1"/>
  <c r="AH164" i="1"/>
  <c r="F164" i="1"/>
  <c r="F163" i="1"/>
  <c r="AH163" i="1"/>
  <c r="AI163" i="1"/>
  <c r="AZ16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159" i="1"/>
  <c r="AI159" i="1"/>
  <c r="AH159" i="1"/>
  <c r="F15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59" i="1"/>
  <c r="AM59" i="1"/>
  <c r="AI59" i="1"/>
  <c r="AH59" i="1"/>
  <c r="F59" i="1"/>
  <c r="AZ55" i="1"/>
  <c r="AM55" i="1"/>
  <c r="AI55" i="1"/>
  <c r="AH55" i="1"/>
  <c r="F55" i="1"/>
  <c r="AZ54" i="1"/>
  <c r="AM54" i="1"/>
  <c r="AI54" i="1"/>
  <c r="AH54" i="1"/>
  <c r="F54" i="1"/>
  <c r="AZ53" i="1"/>
  <c r="AM53" i="1"/>
  <c r="AI53" i="1"/>
  <c r="AH53" i="1"/>
  <c r="F53" i="1"/>
  <c r="AZ52" i="1"/>
  <c r="AM52" i="1"/>
  <c r="AI52" i="1"/>
  <c r="AH52" i="1"/>
  <c r="F52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77" i="1"/>
  <c r="AH177" i="1"/>
  <c r="AI177" i="1"/>
  <c r="AZ17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58" i="1"/>
  <c r="AM58" i="1"/>
  <c r="AI58" i="1"/>
  <c r="AH58" i="1"/>
  <c r="S188" i="1" l="1"/>
  <c r="S183" i="1"/>
  <c r="S181" i="1" s="1"/>
  <c r="S17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58" i="1"/>
  <c r="F58" i="1" s="1"/>
  <c r="AM56" i="1"/>
  <c r="AM57" i="1"/>
  <c r="E57" i="1" s="1"/>
  <c r="F57" i="1" s="1"/>
  <c r="AM49" i="1"/>
  <c r="AM50" i="1"/>
  <c r="E50" i="1" s="1"/>
  <c r="F50" i="1" s="1"/>
  <c r="AM51" i="1"/>
  <c r="AI51" i="1"/>
  <c r="AH51" i="1"/>
  <c r="AI50" i="1"/>
  <c r="AH50" i="1"/>
  <c r="AI49" i="1"/>
  <c r="AH49" i="1"/>
  <c r="AZ48" i="1"/>
  <c r="AM48" i="1"/>
  <c r="AI48" i="1"/>
  <c r="AH48" i="1"/>
  <c r="AZ47" i="1"/>
  <c r="AM47" i="1"/>
  <c r="AI47" i="1"/>
  <c r="AH47" i="1"/>
  <c r="F47" i="1"/>
  <c r="AZ49" i="1"/>
  <c r="AZ50" i="1"/>
  <c r="AZ51" i="1"/>
  <c r="F56" i="1"/>
  <c r="AH56" i="1"/>
  <c r="AI56" i="1"/>
  <c r="AZ56" i="1"/>
  <c r="AH57" i="1"/>
  <c r="AI57" i="1"/>
  <c r="AZ57" i="1"/>
  <c r="F182" i="1"/>
  <c r="AQ182" i="1"/>
  <c r="AM182" i="1" s="1"/>
  <c r="AZ186" i="1"/>
  <c r="AQ186" i="1"/>
  <c r="AM186" i="1" s="1"/>
  <c r="AI186" i="1"/>
  <c r="AH186" i="1"/>
  <c r="F186" i="1"/>
  <c r="AZ182" i="1"/>
  <c r="AI182" i="1"/>
  <c r="AH182" i="1"/>
  <c r="F45" i="1"/>
  <c r="AH45" i="1"/>
  <c r="AI45" i="1"/>
  <c r="AM45" i="1"/>
  <c r="AZ45" i="1"/>
  <c r="AZ46" i="1"/>
  <c r="AM46" i="1"/>
  <c r="AI46" i="1"/>
  <c r="AH46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106" i="1"/>
  <c r="AI106" i="1"/>
  <c r="AH106" i="1"/>
  <c r="F106" i="1"/>
  <c r="F195" i="1"/>
  <c r="AM67" i="1"/>
  <c r="AM66" i="1"/>
  <c r="AM44" i="1"/>
  <c r="E44" i="1" s="1"/>
  <c r="F44" i="1" s="1"/>
  <c r="AM43" i="1"/>
  <c r="AM21" i="1"/>
  <c r="E21" i="1" s="1"/>
  <c r="F21" i="1" s="1"/>
  <c r="AM20" i="1"/>
  <c r="E20" i="1" s="1"/>
  <c r="F20" i="1" s="1"/>
  <c r="AM19" i="1"/>
  <c r="AM18" i="1"/>
  <c r="AM17" i="1"/>
  <c r="AM16" i="1"/>
  <c r="AM15" i="1"/>
  <c r="AM14" i="1"/>
  <c r="AM13" i="1"/>
  <c r="AM12" i="1"/>
  <c r="AM11" i="1"/>
  <c r="AM10" i="1"/>
  <c r="E10" i="1" s="1"/>
  <c r="F10" i="1" s="1"/>
  <c r="AM9" i="1"/>
  <c r="E9" i="1" s="1"/>
  <c r="F9" i="1" s="1"/>
  <c r="AM8" i="1"/>
  <c r="E8" i="1" s="1"/>
  <c r="F8" i="1" s="1"/>
  <c r="AM7" i="1"/>
  <c r="AM6" i="1"/>
  <c r="AM26" i="1"/>
  <c r="AM27" i="1"/>
  <c r="AM28" i="1"/>
  <c r="AM29" i="1"/>
  <c r="AM30" i="1"/>
  <c r="AM31" i="1"/>
  <c r="AM32" i="1"/>
  <c r="E32" i="1" s="1"/>
  <c r="F32" i="1" s="1"/>
  <c r="AM33" i="1"/>
  <c r="AM34" i="1"/>
  <c r="E34" i="1" s="1"/>
  <c r="F34" i="1" s="1"/>
  <c r="AM35" i="1"/>
  <c r="AM36" i="1"/>
  <c r="AM37" i="1"/>
  <c r="AM38" i="1"/>
  <c r="AM39" i="1"/>
  <c r="AM40" i="1"/>
  <c r="AM41" i="1"/>
  <c r="AM42" i="1"/>
  <c r="AM23" i="1"/>
  <c r="AM24" i="1"/>
  <c r="E24" i="1" s="1"/>
  <c r="F24" i="1" s="1"/>
  <c r="AM25" i="1"/>
  <c r="E25" i="1" s="1"/>
  <c r="F25" i="1" s="1"/>
  <c r="AM22" i="1"/>
  <c r="F422" i="1"/>
  <c r="AH422" i="1"/>
  <c r="AI422" i="1"/>
  <c r="AZ422" i="1"/>
  <c r="AM76" i="1"/>
  <c r="AM78" i="1"/>
  <c r="AS94" i="1"/>
  <c r="AS92" i="1"/>
  <c r="AM92" i="1" s="1"/>
  <c r="AS90" i="1"/>
  <c r="AS88" i="1"/>
  <c r="AS86" i="1"/>
  <c r="AM86" i="1" s="1"/>
  <c r="AS84" i="1"/>
  <c r="AM84" i="1" s="1"/>
  <c r="AS82" i="1"/>
  <c r="AM82" i="1" s="1"/>
  <c r="F96" i="1"/>
  <c r="AH96" i="1"/>
  <c r="AI96" i="1"/>
  <c r="AZ96" i="1"/>
  <c r="F94" i="1"/>
  <c r="AH94" i="1"/>
  <c r="AI94" i="1"/>
  <c r="AZ94" i="1"/>
  <c r="F92" i="1"/>
  <c r="AH92" i="1"/>
  <c r="AI92" i="1"/>
  <c r="AZ92" i="1"/>
  <c r="F90" i="1"/>
  <c r="AH90" i="1"/>
  <c r="AI90" i="1"/>
  <c r="AZ90" i="1"/>
  <c r="F88" i="1"/>
  <c r="AH88" i="1"/>
  <c r="AI88" i="1"/>
  <c r="AZ88" i="1"/>
  <c r="F86" i="1"/>
  <c r="AH86" i="1"/>
  <c r="AI86" i="1"/>
  <c r="AZ86" i="1"/>
  <c r="F84" i="1"/>
  <c r="AH84" i="1"/>
  <c r="AI84" i="1"/>
  <c r="AZ84" i="1"/>
  <c r="F82" i="1"/>
  <c r="AH82" i="1"/>
  <c r="AI82" i="1"/>
  <c r="AZ82" i="1"/>
  <c r="F78" i="1"/>
  <c r="AH78" i="1"/>
  <c r="AI78" i="1"/>
  <c r="AZ78" i="1"/>
  <c r="F76" i="1"/>
  <c r="AH76" i="1"/>
  <c r="AI76" i="1"/>
  <c r="AZ76" i="1"/>
  <c r="AZ74" i="1"/>
  <c r="AI74" i="1"/>
  <c r="AH74" i="1"/>
  <c r="F74" i="1"/>
  <c r="AS136" i="1"/>
  <c r="AM136" i="1" s="1"/>
  <c r="AS135" i="1"/>
  <c r="AM135" i="1" s="1"/>
  <c r="AS134" i="1"/>
  <c r="AM134" i="1" s="1"/>
  <c r="AS133" i="1"/>
  <c r="AM133" i="1" s="1"/>
  <c r="AS132" i="1"/>
  <c r="AM132" i="1" s="1"/>
  <c r="AS131" i="1"/>
  <c r="AM131" i="1" s="1"/>
  <c r="AS129" i="1"/>
  <c r="AM129" i="1" s="1"/>
  <c r="AS128" i="1"/>
  <c r="AS127" i="1"/>
  <c r="AS126" i="1"/>
  <c r="AM126" i="1" s="1"/>
  <c r="AS125" i="1"/>
  <c r="AS124" i="1"/>
  <c r="AM124" i="1" s="1"/>
  <c r="AS123" i="1"/>
  <c r="AM123" i="1" s="1"/>
  <c r="AS122" i="1"/>
  <c r="AM122" i="1" s="1"/>
  <c r="AS121" i="1"/>
  <c r="AM121" i="1" s="1"/>
  <c r="AS118" i="1"/>
  <c r="AS117" i="1"/>
  <c r="AM117" i="1" s="1"/>
  <c r="AS116" i="1"/>
  <c r="AS115" i="1"/>
  <c r="AS114" i="1"/>
  <c r="AM114" i="1" s="1"/>
  <c r="AS113" i="1"/>
  <c r="AM113" i="1" s="1"/>
  <c r="AS112" i="1"/>
  <c r="AM112" i="1" s="1"/>
  <c r="AS111" i="1"/>
  <c r="AS110" i="1"/>
  <c r="AM110" i="1" s="1"/>
  <c r="AS109" i="1"/>
  <c r="AM109" i="1" s="1"/>
  <c r="AS95" i="1"/>
  <c r="AS93" i="1"/>
  <c r="AM93" i="1" s="1"/>
  <c r="AS91" i="1"/>
  <c r="AS89" i="1"/>
  <c r="AS87" i="1"/>
  <c r="AM87" i="1" s="1"/>
  <c r="AS85" i="1"/>
  <c r="AM85" i="1" s="1"/>
  <c r="AS83" i="1"/>
  <c r="AM83" i="1" s="1"/>
  <c r="AS81" i="1"/>
  <c r="AS80" i="1"/>
  <c r="AI80" i="1"/>
  <c r="AH80" i="1"/>
  <c r="F80" i="1"/>
  <c r="AZ80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8" i="1"/>
  <c r="AI99" i="1"/>
  <c r="AI100" i="1"/>
  <c r="AI101" i="1"/>
  <c r="AI102" i="1"/>
  <c r="AI103" i="1"/>
  <c r="AI104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05" i="1"/>
  <c r="AI10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7" i="1"/>
  <c r="AI168" i="1"/>
  <c r="AI169" i="1"/>
  <c r="AI170" i="1"/>
  <c r="AI172" i="1"/>
  <c r="AI173" i="1"/>
  <c r="AI174" i="1"/>
  <c r="AI175" i="1"/>
  <c r="AI176" i="1"/>
  <c r="AI178" i="1"/>
  <c r="AI43" i="1"/>
  <c r="AI44" i="1"/>
  <c r="AI66" i="1"/>
  <c r="AI67" i="1"/>
  <c r="AI17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180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184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130" i="1"/>
  <c r="AH130" i="1"/>
  <c r="AZ130" i="1"/>
  <c r="F105" i="1"/>
  <c r="AH105" i="1"/>
  <c r="AZ105" i="1"/>
  <c r="F193" i="1"/>
  <c r="F155" i="1"/>
  <c r="AH155" i="1"/>
  <c r="AZ155" i="1"/>
  <c r="F150" i="1"/>
  <c r="AH150" i="1"/>
  <c r="AZ150" i="1"/>
  <c r="F226" i="1"/>
  <c r="AH226" i="1"/>
  <c r="AZ226" i="1"/>
  <c r="F199" i="1"/>
  <c r="AH199" i="1"/>
  <c r="AZ199" i="1"/>
  <c r="F160" i="1"/>
  <c r="AH160" i="1"/>
  <c r="AZ160" i="1"/>
  <c r="AZ417" i="1"/>
  <c r="F414" i="1"/>
  <c r="AH414" i="1"/>
  <c r="AZ414" i="1"/>
  <c r="F415" i="1"/>
  <c r="AH415" i="1"/>
  <c r="AZ415" i="1"/>
  <c r="AZ259" i="1"/>
  <c r="AZ79" i="1"/>
  <c r="AZ75" i="1"/>
  <c r="AZ77" i="1"/>
  <c r="AZ83" i="1"/>
  <c r="AZ85" i="1"/>
  <c r="AZ87" i="1"/>
  <c r="AZ89" i="1"/>
  <c r="AZ81" i="1"/>
  <c r="AZ91" i="1"/>
  <c r="AZ93" i="1"/>
  <c r="AZ95" i="1"/>
  <c r="AZ97" i="1"/>
  <c r="AZ98" i="1"/>
  <c r="AZ99" i="1"/>
  <c r="AZ100" i="1"/>
  <c r="AZ101" i="1"/>
  <c r="AZ102" i="1"/>
  <c r="AZ103" i="1"/>
  <c r="AZ104" i="1"/>
  <c r="AZ108" i="1"/>
  <c r="AZ109" i="1"/>
  <c r="AZ110" i="1"/>
  <c r="AZ112" i="1"/>
  <c r="AZ113" i="1"/>
  <c r="AZ114" i="1"/>
  <c r="AZ115" i="1"/>
  <c r="AZ111" i="1"/>
  <c r="AZ116" i="1"/>
  <c r="AZ117" i="1"/>
  <c r="AZ118" i="1"/>
  <c r="AZ119" i="1"/>
  <c r="AZ120" i="1"/>
  <c r="AZ121" i="1"/>
  <c r="AZ122" i="1"/>
  <c r="AZ123" i="1"/>
  <c r="AZ124" i="1"/>
  <c r="AZ126" i="1"/>
  <c r="AZ127" i="1"/>
  <c r="AZ125" i="1"/>
  <c r="AZ128" i="1"/>
  <c r="AZ129" i="1"/>
  <c r="AZ107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1" i="1"/>
  <c r="AZ152" i="1"/>
  <c r="AZ153" i="1"/>
  <c r="AZ154" i="1"/>
  <c r="AZ156" i="1"/>
  <c r="AZ157" i="1"/>
  <c r="AZ158" i="1"/>
  <c r="AZ161" i="1"/>
  <c r="AZ162" i="1"/>
  <c r="AZ167" i="1"/>
  <c r="AZ407" i="1"/>
  <c r="AZ409" i="1"/>
  <c r="AZ410" i="1"/>
  <c r="AZ413" i="1"/>
  <c r="AZ174" i="1"/>
  <c r="AZ416" i="1"/>
  <c r="AZ178" i="1"/>
  <c r="AZ43" i="1"/>
  <c r="AZ44" i="1"/>
  <c r="AZ66" i="1"/>
  <c r="AZ67" i="1"/>
  <c r="AZ179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180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168" i="1"/>
  <c r="AZ333" i="1"/>
  <c r="AZ282" i="1"/>
  <c r="AZ283" i="1"/>
  <c r="AZ284" i="1"/>
  <c r="AZ285" i="1"/>
  <c r="AZ286" i="1"/>
  <c r="AZ287" i="1"/>
  <c r="AZ288" i="1"/>
  <c r="AZ169" i="1"/>
  <c r="AZ170" i="1"/>
  <c r="AZ173" i="1"/>
  <c r="AZ175" i="1"/>
  <c r="AZ17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84" i="1"/>
  <c r="AZ291" i="1"/>
  <c r="AZ295" i="1"/>
  <c r="AZ297" i="1"/>
  <c r="AZ323" i="1"/>
  <c r="AZ325" i="1"/>
  <c r="AZ321" i="1"/>
  <c r="AZ17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79" i="1"/>
  <c r="AM77" i="1"/>
  <c r="F174" i="1"/>
  <c r="AH174" i="1"/>
  <c r="AH67" i="1"/>
  <c r="AH66" i="1"/>
  <c r="F66" i="1"/>
  <c r="F407" i="1"/>
  <c r="AH407" i="1"/>
  <c r="F409" i="1"/>
  <c r="AH409" i="1"/>
  <c r="F410" i="1"/>
  <c r="AH410" i="1"/>
  <c r="AM365" i="1"/>
  <c r="AM369" i="1"/>
  <c r="AM375" i="1"/>
  <c r="AM364" i="1"/>
  <c r="F75" i="1"/>
  <c r="F77" i="1"/>
  <c r="F79" i="1"/>
  <c r="F83" i="1"/>
  <c r="F85" i="1"/>
  <c r="F87" i="1"/>
  <c r="F89" i="1"/>
  <c r="F81" i="1"/>
  <c r="F91" i="1"/>
  <c r="F93" i="1"/>
  <c r="F95" i="1"/>
  <c r="F97" i="1"/>
  <c r="F98" i="1"/>
  <c r="F99" i="1"/>
  <c r="F100" i="1"/>
  <c r="F101" i="1"/>
  <c r="F102" i="1"/>
  <c r="F103" i="1"/>
  <c r="F104" i="1"/>
  <c r="F108" i="1"/>
  <c r="F109" i="1"/>
  <c r="F110" i="1"/>
  <c r="F112" i="1"/>
  <c r="F113" i="1"/>
  <c r="F114" i="1"/>
  <c r="F115" i="1"/>
  <c r="F111" i="1"/>
  <c r="F116" i="1"/>
  <c r="F117" i="1"/>
  <c r="F118" i="1"/>
  <c r="F119" i="1"/>
  <c r="F120" i="1"/>
  <c r="F121" i="1"/>
  <c r="F122" i="1"/>
  <c r="F123" i="1"/>
  <c r="F124" i="1"/>
  <c r="F126" i="1"/>
  <c r="F127" i="1"/>
  <c r="F125" i="1"/>
  <c r="F128" i="1"/>
  <c r="F129" i="1"/>
  <c r="F10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6" i="1"/>
  <c r="F157" i="1"/>
  <c r="F158" i="1"/>
  <c r="F161" i="1"/>
  <c r="F162" i="1"/>
  <c r="F167" i="1"/>
  <c r="F168" i="1"/>
  <c r="F169" i="1"/>
  <c r="F170" i="1"/>
  <c r="F172" i="1"/>
  <c r="F173" i="1"/>
  <c r="F175" i="1"/>
  <c r="F176" i="1"/>
  <c r="F178" i="1"/>
  <c r="F43" i="1"/>
  <c r="F179" i="1"/>
  <c r="F4" i="1"/>
  <c r="F5" i="1"/>
  <c r="F6" i="1"/>
  <c r="F11" i="1"/>
  <c r="F18" i="1"/>
  <c r="F180" i="1"/>
  <c r="F22" i="1"/>
  <c r="F26" i="1"/>
  <c r="F31" i="1"/>
  <c r="F33" i="1"/>
  <c r="F35" i="1"/>
  <c r="F37" i="1"/>
  <c r="F39" i="1"/>
  <c r="F41" i="1"/>
  <c r="F184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75" i="1"/>
  <c r="AM175" i="1" s="1"/>
  <c r="AQ176" i="1"/>
  <c r="AM176" i="1" s="1"/>
  <c r="AQ173" i="1"/>
  <c r="AM173" i="1" s="1"/>
  <c r="AQ170" i="1"/>
  <c r="AM170" i="1" s="1"/>
  <c r="AQ169" i="1"/>
  <c r="AM169" i="1" s="1"/>
  <c r="AQ168" i="1"/>
  <c r="AM168" i="1" s="1"/>
  <c r="AQ379" i="1"/>
  <c r="AM379" i="1" s="1"/>
  <c r="AQ382" i="1"/>
  <c r="AM382" i="1" s="1"/>
  <c r="AH243" i="1"/>
  <c r="AH244" i="1"/>
  <c r="AH247" i="1"/>
  <c r="AH248" i="1"/>
  <c r="AQ172" i="1"/>
  <c r="AM17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84" i="1"/>
  <c r="AM184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80" i="1"/>
  <c r="AH162" i="1"/>
  <c r="AH161" i="1"/>
  <c r="AH44" i="1"/>
  <c r="AH5" i="1"/>
  <c r="AH4" i="1"/>
  <c r="AH43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84" i="1"/>
  <c r="AH309" i="1"/>
  <c r="AH307" i="1"/>
  <c r="AH305" i="1"/>
  <c r="AH303" i="1"/>
  <c r="AH301" i="1"/>
  <c r="AH299" i="1"/>
  <c r="AH353" i="1"/>
  <c r="AH352" i="1"/>
  <c r="AH351" i="1"/>
  <c r="AH350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179" i="1"/>
  <c r="AH178" i="1"/>
  <c r="AH176" i="1"/>
  <c r="AH175" i="1"/>
  <c r="AH173" i="1"/>
  <c r="AH172" i="1"/>
  <c r="AH170" i="1"/>
  <c r="AH169" i="1"/>
  <c r="AH168" i="1"/>
  <c r="AH158" i="1"/>
  <c r="AH157" i="1"/>
  <c r="AH156" i="1"/>
  <c r="AH154" i="1"/>
  <c r="AH153" i="1"/>
  <c r="AH152" i="1"/>
  <c r="AH151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19" i="1"/>
  <c r="AH118" i="1"/>
  <c r="AH117" i="1"/>
  <c r="AH116" i="1"/>
  <c r="AH111" i="1"/>
  <c r="AH115" i="1"/>
  <c r="AH114" i="1"/>
  <c r="AH113" i="1"/>
  <c r="AH112" i="1"/>
  <c r="AH110" i="1"/>
  <c r="AH109" i="1"/>
  <c r="AH108" i="1"/>
  <c r="AH129" i="1"/>
  <c r="AH128" i="1"/>
  <c r="AH125" i="1"/>
  <c r="AH127" i="1"/>
  <c r="AH126" i="1"/>
  <c r="AH124" i="1"/>
  <c r="AH123" i="1"/>
  <c r="AH122" i="1"/>
  <c r="AH121" i="1"/>
  <c r="AH103" i="1"/>
  <c r="AH102" i="1"/>
  <c r="AH101" i="1"/>
  <c r="AH100" i="1"/>
  <c r="AH99" i="1"/>
  <c r="AH98" i="1"/>
  <c r="AH97" i="1"/>
  <c r="AH95" i="1"/>
  <c r="AH93" i="1"/>
  <c r="AH91" i="1"/>
  <c r="AH81" i="1"/>
  <c r="AH89" i="1"/>
  <c r="AH87" i="1"/>
  <c r="AH85" i="1"/>
  <c r="AH83" i="1"/>
  <c r="AH79" i="1"/>
  <c r="AH77" i="1"/>
  <c r="AH75" i="1"/>
  <c r="E29" i="1" l="1"/>
  <c r="F29" i="1" s="1"/>
  <c r="E14" i="1"/>
  <c r="F14" i="1" s="1"/>
  <c r="E40" i="1"/>
  <c r="F40" i="1" s="1"/>
  <c r="E28" i="1"/>
  <c r="F28" i="1" s="1"/>
  <c r="E15" i="1"/>
  <c r="F15" i="1" s="1"/>
  <c r="E27" i="1"/>
  <c r="F27" i="1" s="1"/>
  <c r="E16" i="1"/>
  <c r="F16" i="1" s="1"/>
  <c r="E38" i="1"/>
  <c r="F38" i="1" s="1"/>
  <c r="E17" i="1"/>
  <c r="F17" i="1" s="1"/>
  <c r="E36" i="1"/>
  <c r="F36" i="1" s="1"/>
  <c r="E7" i="1"/>
  <c r="F7" i="1" s="1"/>
  <c r="E19" i="1"/>
  <c r="F19" i="1" s="1"/>
  <c r="E51" i="1"/>
  <c r="F51" i="1" s="1"/>
  <c r="E49" i="1"/>
  <c r="F49" i="1" s="1"/>
  <c r="E48" i="1"/>
  <c r="F48" i="1" s="1"/>
  <c r="E46" i="1"/>
  <c r="F46" i="1" s="1"/>
  <c r="E23" i="1"/>
  <c r="F23" i="1" s="1"/>
  <c r="E12" i="1"/>
  <c r="F12" i="1" s="1"/>
  <c r="E42" i="1"/>
  <c r="F42" i="1" s="1"/>
  <c r="E30" i="1"/>
  <c r="F30" i="1" s="1"/>
  <c r="E13" i="1"/>
  <c r="F13" i="1" s="1"/>
  <c r="E67" i="1"/>
  <c r="F67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<sst xmlns="http://schemas.openxmlformats.org/spreadsheetml/2006/main" count="6104" uniqueCount="1272">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</sst>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1" fontId="4" fillId="7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/>
  <sortState xmlns:xlrd2="http://schemas.microsoft.com/office/spreadsheetml/2017/richdata2" ref="A4:AZ73">
    <sortCondition ref="X3:X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topLeftCell="T1" zoomScale="122" zoomScaleNormal="122" workbookViewId="0">
      <selection activeCell="X9" sqref="X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customHeight="1">
      <c r="A4" s="6">
        <v>1606</v>
      </c>
      <c r="B4" s="6" t="s">
        <v>26</v>
      </c>
      <c r="C4" s="6" t="s">
        <v>462</v>
      </c>
      <c r="D4" s="6" t="s">
        <v>137</v>
      </c>
      <c r="E4" s="6" t="s">
        <v>555</v>
      </c>
      <c r="F4" s="6" t="str">
        <f>IF(ISBLANK(E4), "", Table2[[#This Row],[unique_id]])</f>
        <v>edwin_night_light</v>
      </c>
      <c r="G4" s="6" t="s">
        <v>554</v>
      </c>
      <c r="H4" s="6" t="s">
        <v>139</v>
      </c>
      <c r="I4" s="6" t="s">
        <v>132</v>
      </c>
      <c r="J4" s="6" t="s">
        <v>729</v>
      </c>
      <c r="K4" s="6" t="s">
        <v>985</v>
      </c>
      <c r="L4" s="6"/>
      <c r="M4" s="6" t="s">
        <v>136</v>
      </c>
      <c r="N4" s="6"/>
      <c r="O4" s="8"/>
      <c r="P4" s="6"/>
      <c r="Q4" s="6"/>
      <c r="R4" s="6"/>
      <c r="S4" s="6"/>
      <c r="T4" s="6"/>
      <c r="U4" s="6"/>
      <c r="V4" s="8"/>
      <c r="W4" s="8" t="s">
        <v>686</v>
      </c>
      <c r="X4" s="69">
        <v>3</v>
      </c>
      <c r="Y4" s="14" t="s">
        <v>1105</v>
      </c>
      <c r="Z4" s="14" t="s">
        <v>761</v>
      </c>
      <c r="AA4" s="6"/>
      <c r="AB4" s="6"/>
      <c r="AC4" s="6"/>
      <c r="AD4" s="6" t="s">
        <v>322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4" s="6" t="str">
        <f>LOWER(_xlfn.CONCAT(Table2[[#This Row],[device_suggested_area]], "-",Table2[[#This Row],[device_identifiers]]))</f>
        <v>edwin-night-light</v>
      </c>
      <c r="AN4" s="8" t="s">
        <v>682</v>
      </c>
      <c r="AO4" s="6" t="s">
        <v>699</v>
      </c>
      <c r="AP4" s="6" t="s">
        <v>681</v>
      </c>
      <c r="AQ4" s="6" t="s">
        <v>462</v>
      </c>
      <c r="AR4" s="6"/>
      <c r="AS4" s="6" t="s">
        <v>127</v>
      </c>
      <c r="AT4" s="6" t="s">
        <v>1004</v>
      </c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1607</v>
      </c>
      <c r="B5" s="6" t="s">
        <v>26</v>
      </c>
      <c r="C5" s="6" t="s">
        <v>462</v>
      </c>
      <c r="D5" s="6" t="s">
        <v>137</v>
      </c>
      <c r="E5" s="6" t="str">
        <f>SUBSTITUTE(Table2[[#This Row],[device_name]], "-", "_")</f>
        <v>edwin_night_light_bulb_1</v>
      </c>
      <c r="F5" s="6" t="str">
        <f>IF(ISBLANK(E5), "", Table2[[#This Row],[unique_id]])</f>
        <v>edwin_night_light_bulb_1</v>
      </c>
      <c r="H5" s="6" t="s">
        <v>139</v>
      </c>
      <c r="O5" s="8" t="s">
        <v>1157</v>
      </c>
      <c r="P5" s="6" t="s">
        <v>172</v>
      </c>
      <c r="Q5" s="6" t="s">
        <v>1107</v>
      </c>
      <c r="R5" s="6" t="str">
        <f>Table2[[#This Row],[entity_domain]]</f>
        <v>Lights</v>
      </c>
      <c r="S5" s="6" t="str">
        <f>_xlfn.CONCAT( Table2[[#This Row],[device_suggested_area]], " ",Table2[[#This Row],[powercalc_group_3]])</f>
        <v>Edwin Lights</v>
      </c>
      <c r="T5" s="6"/>
      <c r="V5" s="8"/>
      <c r="W5" s="8" t="s">
        <v>685</v>
      </c>
      <c r="X5" s="69">
        <v>3</v>
      </c>
      <c r="Y5" s="14" t="s">
        <v>1103</v>
      </c>
      <c r="Z5" s="14" t="s">
        <v>761</v>
      </c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5" s="6" t="str">
        <f>LOWER(_xlfn.CONCAT(Table2[[#This Row],[device_suggested_area]], "-",Table2[[#This Row],[device_identifiers]]))</f>
        <v>edwin-night-light-bulb-1</v>
      </c>
      <c r="AN5" s="8" t="s">
        <v>682</v>
      </c>
      <c r="AO5" s="6" t="s">
        <v>700</v>
      </c>
      <c r="AP5" s="6" t="s">
        <v>681</v>
      </c>
      <c r="AQ5" s="6" t="s">
        <v>462</v>
      </c>
      <c r="AS5" s="6" t="s">
        <v>127</v>
      </c>
      <c r="AT5" s="6" t="s">
        <v>1004</v>
      </c>
      <c r="AV5" s="6" t="s">
        <v>702</v>
      </c>
      <c r="AW5" s="6"/>
      <c r="AZ5" s="6" t="str">
        <f>IF(AND(ISBLANK(AV5), ISBLANK(AW5)), "", _xlfn.CONCAT("[", IF(ISBLANK(AV5), "", _xlfn.CONCAT("[""mac"", """, AV5, """]")), IF(ISBLANK(AW5), "", _xlfn.CONCAT(", [""ip"", """, AW5, """]")), "]"))</f>
        <v>[["mac", "0x001788010343c36f"]]</v>
      </c>
    </row>
    <row r="6" spans="1:52" ht="16" customHeight="1">
      <c r="A6" s="6">
        <v>1608</v>
      </c>
      <c r="B6" s="6" t="s">
        <v>26</v>
      </c>
      <c r="C6" s="6" t="s">
        <v>462</v>
      </c>
      <c r="D6" s="6" t="s">
        <v>137</v>
      </c>
      <c r="E6" s="6" t="s">
        <v>337</v>
      </c>
      <c r="F6" s="6" t="str">
        <f>IF(ISBLANK(E6), "", Table2[[#This Row],[unique_id]])</f>
        <v>hallway_main</v>
      </c>
      <c r="G6" s="6" t="s">
        <v>209</v>
      </c>
      <c r="H6" s="6" t="s">
        <v>139</v>
      </c>
      <c r="I6" s="6" t="s">
        <v>132</v>
      </c>
      <c r="J6" s="6" t="s">
        <v>1069</v>
      </c>
      <c r="K6" s="6" t="s">
        <v>987</v>
      </c>
      <c r="M6" s="6" t="s">
        <v>136</v>
      </c>
      <c r="T6" s="6"/>
      <c r="V6" s="8"/>
      <c r="W6" s="8" t="s">
        <v>686</v>
      </c>
      <c r="X6" s="69">
        <v>4</v>
      </c>
      <c r="Y6" s="14" t="s">
        <v>1105</v>
      </c>
      <c r="Z6" s="14" t="s">
        <v>760</v>
      </c>
      <c r="AD6" s="6" t="s">
        <v>322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6" s="6" t="str">
        <f>LOWER(_xlfn.CONCAT(Table2[[#This Row],[device_suggested_area]], "-",Table2[[#This Row],[device_identifiers]]))</f>
        <v>hallway-main</v>
      </c>
      <c r="AN6" s="8" t="s">
        <v>682</v>
      </c>
      <c r="AO6" s="6" t="s">
        <v>683</v>
      </c>
      <c r="AP6" s="6" t="s">
        <v>681</v>
      </c>
      <c r="AQ6" s="6" t="s">
        <v>462</v>
      </c>
      <c r="AS6" s="6" t="s">
        <v>517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1609</v>
      </c>
      <c r="B7" s="6" t="s">
        <v>26</v>
      </c>
      <c r="C7" s="6" t="s">
        <v>462</v>
      </c>
      <c r="D7" s="6" t="s">
        <v>137</v>
      </c>
      <c r="E7" s="6" t="str">
        <f>SUBSTITUTE(Table2[[#This Row],[device_name]], "-", "_")</f>
        <v>hallway_main_bulb_1</v>
      </c>
      <c r="F7" s="6" t="str">
        <f>IF(ISBLANK(E7), "", Table2[[#This Row],[unique_id]])</f>
        <v>hallway_main_bulb_1</v>
      </c>
      <c r="H7" s="6" t="s">
        <v>139</v>
      </c>
      <c r="O7" s="8" t="s">
        <v>1157</v>
      </c>
      <c r="P7" s="6" t="s">
        <v>172</v>
      </c>
      <c r="Q7" s="6" t="s">
        <v>1107</v>
      </c>
      <c r="R7" s="6" t="str">
        <f>Table2[[#This Row],[entity_domain]]</f>
        <v>Lights</v>
      </c>
      <c r="S7" s="6" t="str">
        <f>_xlfn.CONCAT( Table2[[#This Row],[device_suggested_area]], " ",Table2[[#This Row],[powercalc_group_3]])</f>
        <v>Hallway Lights</v>
      </c>
      <c r="T7" s="6"/>
      <c r="V7" s="8"/>
      <c r="W7" s="8" t="s">
        <v>685</v>
      </c>
      <c r="X7" s="69">
        <v>4</v>
      </c>
      <c r="Y7" s="14" t="s">
        <v>1103</v>
      </c>
      <c r="Z7" s="14" t="s">
        <v>760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7" s="6" t="str">
        <f>LOWER(_xlfn.CONCAT(Table2[[#This Row],[device_suggested_area]], "-",Table2[[#This Row],[device_identifiers]]))</f>
        <v>hallway-main-bulb-1</v>
      </c>
      <c r="AN7" s="8" t="s">
        <v>682</v>
      </c>
      <c r="AO7" s="6" t="s">
        <v>684</v>
      </c>
      <c r="AP7" s="6" t="s">
        <v>681</v>
      </c>
      <c r="AQ7" s="6" t="s">
        <v>462</v>
      </c>
      <c r="AS7" s="6" t="s">
        <v>517</v>
      </c>
      <c r="AV7" s="6" t="s">
        <v>703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"0x00178801043283b0"]]</v>
      </c>
    </row>
    <row r="8" spans="1:52" ht="16" customHeight="1">
      <c r="A8" s="6">
        <v>1610</v>
      </c>
      <c r="B8" s="6" t="s">
        <v>26</v>
      </c>
      <c r="C8" s="6" t="s">
        <v>462</v>
      </c>
      <c r="D8" s="6" t="s">
        <v>137</v>
      </c>
      <c r="E8" s="6" t="str">
        <f>SUBSTITUTE(Table2[[#This Row],[device_name]], "-", "_")</f>
        <v>hallway_main_bulb_2</v>
      </c>
      <c r="F8" s="6" t="str">
        <f>IF(ISBLANK(E8), "", Table2[[#This Row],[unique_id]])</f>
        <v>hallway_main_bulb_2</v>
      </c>
      <c r="H8" s="6" t="s">
        <v>139</v>
      </c>
      <c r="O8" s="8" t="s">
        <v>1157</v>
      </c>
      <c r="P8" s="6" t="s">
        <v>172</v>
      </c>
      <c r="Q8" s="6" t="s">
        <v>1107</v>
      </c>
      <c r="R8" s="6" t="str">
        <f>Table2[[#This Row],[entity_domain]]</f>
        <v>Lights</v>
      </c>
      <c r="S8" s="6" t="str">
        <f>_xlfn.CONCAT( Table2[[#This Row],[device_suggested_area]], " ",Table2[[#This Row],[powercalc_group_3]])</f>
        <v>Hallway Lights</v>
      </c>
      <c r="T8" s="6"/>
      <c r="V8" s="8"/>
      <c r="W8" s="8" t="s">
        <v>685</v>
      </c>
      <c r="X8" s="69">
        <v>4</v>
      </c>
      <c r="Y8" s="14" t="s">
        <v>1103</v>
      </c>
      <c r="Z8" s="14" t="s">
        <v>760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8" s="6" t="str">
        <f>LOWER(_xlfn.CONCAT(Table2[[#This Row],[device_suggested_area]], "-",Table2[[#This Row],[device_identifiers]]))</f>
        <v>hallway-main-bulb-2</v>
      </c>
      <c r="AN8" s="8" t="s">
        <v>682</v>
      </c>
      <c r="AO8" s="6" t="s">
        <v>691</v>
      </c>
      <c r="AP8" s="6" t="s">
        <v>681</v>
      </c>
      <c r="AQ8" s="6" t="s">
        <v>462</v>
      </c>
      <c r="AS8" s="6" t="s">
        <v>517</v>
      </c>
      <c r="AV8" s="6" t="s">
        <v>704</v>
      </c>
      <c r="AW8" s="6"/>
      <c r="AZ8" s="6" t="str">
        <f>IF(AND(ISBLANK(AV8), ISBLANK(AW8)), "", _xlfn.CONCAT("[", IF(ISBLANK(AV8), "", _xlfn.CONCAT("[""mac"", """, AV8, """]")), IF(ISBLANK(AW8), "", _xlfn.CONCAT(", [""ip"", """, AW8, """]")), "]"))</f>
        <v>[["mac", "0x0017880104329975"]]</v>
      </c>
    </row>
    <row r="9" spans="1:52" ht="16" customHeight="1">
      <c r="A9" s="6">
        <v>1611</v>
      </c>
      <c r="B9" s="6" t="s">
        <v>26</v>
      </c>
      <c r="C9" s="6" t="s">
        <v>462</v>
      </c>
      <c r="D9" s="6" t="s">
        <v>137</v>
      </c>
      <c r="E9" s="6" t="str">
        <f>SUBSTITUTE(Table2[[#This Row],[device_name]], "-", "_")</f>
        <v>hallway_main_bulb_3</v>
      </c>
      <c r="F9" s="6" t="str">
        <f>IF(ISBLANK(E9), "", Table2[[#This Row],[unique_id]])</f>
        <v>hallway_main_bulb_3</v>
      </c>
      <c r="H9" s="6" t="s">
        <v>139</v>
      </c>
      <c r="O9" s="8" t="s">
        <v>1157</v>
      </c>
      <c r="P9" s="6" t="s">
        <v>172</v>
      </c>
      <c r="Q9" s="6" t="s">
        <v>1107</v>
      </c>
      <c r="R9" s="6" t="str">
        <f>Table2[[#This Row],[entity_domain]]</f>
        <v>Lights</v>
      </c>
      <c r="S9" s="6" t="str">
        <f>_xlfn.CONCAT( Table2[[#This Row],[device_suggested_area]], " ",Table2[[#This Row],[powercalc_group_3]])</f>
        <v>Hallway Lights</v>
      </c>
      <c r="T9" s="6"/>
      <c r="V9" s="8"/>
      <c r="W9" s="8" t="s">
        <v>685</v>
      </c>
      <c r="X9" s="69">
        <v>4</v>
      </c>
      <c r="Y9" s="14" t="s">
        <v>1103</v>
      </c>
      <c r="Z9" s="14" t="s">
        <v>760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9" s="6" t="str">
        <f>LOWER(_xlfn.CONCAT(Table2[[#This Row],[device_suggested_area]], "-",Table2[[#This Row],[device_identifiers]]))</f>
        <v>hallway-main-bulb-3</v>
      </c>
      <c r="AN9" s="8" t="s">
        <v>682</v>
      </c>
      <c r="AO9" s="6" t="s">
        <v>692</v>
      </c>
      <c r="AP9" s="6" t="s">
        <v>681</v>
      </c>
      <c r="AQ9" s="6" t="s">
        <v>462</v>
      </c>
      <c r="AS9" s="6" t="s">
        <v>517</v>
      </c>
      <c r="AV9" s="6" t="s">
        <v>705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"0x001788010432996f"]]</v>
      </c>
    </row>
    <row r="10" spans="1:52" ht="16" customHeight="1">
      <c r="A10" s="6">
        <v>1612</v>
      </c>
      <c r="B10" s="6" t="s">
        <v>26</v>
      </c>
      <c r="C10" s="6" t="s">
        <v>462</v>
      </c>
      <c r="D10" s="6" t="s">
        <v>137</v>
      </c>
      <c r="E10" s="6" t="str">
        <f>SUBSTITUTE(Table2[[#This Row],[device_name]], "-", "_")</f>
        <v>hallway_main_bulb_4</v>
      </c>
      <c r="F10" s="6" t="str">
        <f>IF(ISBLANK(E10), "", Table2[[#This Row],[unique_id]])</f>
        <v>hallway_main_bulb_4</v>
      </c>
      <c r="H10" s="6" t="s">
        <v>139</v>
      </c>
      <c r="O10" s="8" t="s">
        <v>1157</v>
      </c>
      <c r="P10" s="6" t="s">
        <v>172</v>
      </c>
      <c r="Q10" s="6" t="s">
        <v>1107</v>
      </c>
      <c r="R10" s="6" t="str">
        <f>Table2[[#This Row],[entity_domain]]</f>
        <v>Lights</v>
      </c>
      <c r="S10" s="6" t="str">
        <f>_xlfn.CONCAT( Table2[[#This Row],[device_suggested_area]], " ",Table2[[#This Row],[powercalc_group_3]])</f>
        <v>Hallway Lights</v>
      </c>
      <c r="T10" s="6"/>
      <c r="V10" s="8"/>
      <c r="W10" s="8" t="s">
        <v>685</v>
      </c>
      <c r="X10" s="69">
        <v>4</v>
      </c>
      <c r="Y10" s="14" t="s">
        <v>1103</v>
      </c>
      <c r="Z10" s="14" t="s">
        <v>760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0" s="6" t="str">
        <f>LOWER(_xlfn.CONCAT(Table2[[#This Row],[device_suggested_area]], "-",Table2[[#This Row],[device_identifiers]]))</f>
        <v>hallway-main-bulb-4</v>
      </c>
      <c r="AN10" s="8" t="s">
        <v>682</v>
      </c>
      <c r="AO10" s="6" t="s">
        <v>696</v>
      </c>
      <c r="AP10" s="6" t="s">
        <v>681</v>
      </c>
      <c r="AQ10" s="6" t="s">
        <v>462</v>
      </c>
      <c r="AS10" s="6" t="s">
        <v>517</v>
      </c>
      <c r="AV10" s="6" t="s">
        <v>706</v>
      </c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>[["mac", "0x001788010444db4e"]]</v>
      </c>
    </row>
    <row r="11" spans="1:52" ht="16" customHeight="1">
      <c r="A11" s="6">
        <v>1616</v>
      </c>
      <c r="B11" s="6" t="s">
        <v>26</v>
      </c>
      <c r="C11" s="6" t="s">
        <v>462</v>
      </c>
      <c r="D11" s="6" t="s">
        <v>137</v>
      </c>
      <c r="E11" s="6" t="s">
        <v>338</v>
      </c>
      <c r="F11" s="6" t="str">
        <f>IF(ISBLANK(E11), "", Table2[[#This Row],[unique_id]])</f>
        <v>dining_main</v>
      </c>
      <c r="G11" s="6" t="s">
        <v>138</v>
      </c>
      <c r="H11" s="6" t="s">
        <v>139</v>
      </c>
      <c r="I11" s="6" t="s">
        <v>132</v>
      </c>
      <c r="J11" s="6" t="s">
        <v>1069</v>
      </c>
      <c r="K11" s="6" t="s">
        <v>986</v>
      </c>
      <c r="M11" s="6" t="s">
        <v>136</v>
      </c>
      <c r="T11" s="6"/>
      <c r="V11" s="8"/>
      <c r="W11" s="8" t="s">
        <v>686</v>
      </c>
      <c r="X11" s="69">
        <v>5</v>
      </c>
      <c r="Y11" s="14" t="s">
        <v>1105</v>
      </c>
      <c r="Z11" s="14" t="s">
        <v>762</v>
      </c>
      <c r="AD11" s="6" t="s">
        <v>322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1" s="6" t="str">
        <f>LOWER(_xlfn.CONCAT(Table2[[#This Row],[device_suggested_area]], "-",Table2[[#This Row],[device_identifiers]]))</f>
        <v>dining-main</v>
      </c>
      <c r="AN11" s="8" t="s">
        <v>682</v>
      </c>
      <c r="AO11" s="6" t="s">
        <v>683</v>
      </c>
      <c r="AP11" s="6" t="s">
        <v>681</v>
      </c>
      <c r="AQ11" s="6" t="s">
        <v>462</v>
      </c>
      <c r="AS11" s="6" t="s">
        <v>202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6">
        <v>1617</v>
      </c>
      <c r="B12" s="6" t="s">
        <v>26</v>
      </c>
      <c r="C12" s="6" t="s">
        <v>462</v>
      </c>
      <c r="D12" s="6" t="s">
        <v>137</v>
      </c>
      <c r="E12" s="6" t="str">
        <f>SUBSTITUTE(Table2[[#This Row],[device_name]], "-", "_")</f>
        <v>dining_main_bulb_1</v>
      </c>
      <c r="F12" s="6" t="str">
        <f>IF(ISBLANK(E12), "", Table2[[#This Row],[unique_id]])</f>
        <v>dining_main_bulb_1</v>
      </c>
      <c r="H12" s="6" t="s">
        <v>139</v>
      </c>
      <c r="O12" s="8" t="s">
        <v>1157</v>
      </c>
      <c r="P12" s="6" t="s">
        <v>172</v>
      </c>
      <c r="Q12" s="6" t="s">
        <v>1107</v>
      </c>
      <c r="R12" s="6" t="str">
        <f>Table2[[#This Row],[entity_domain]]</f>
        <v>Lights</v>
      </c>
      <c r="S12" s="6" t="str">
        <f>_xlfn.CONCAT( Table2[[#This Row],[device_suggested_area]], " ",Table2[[#This Row],[powercalc_group_3]])</f>
        <v>Dining Lights</v>
      </c>
      <c r="T12" s="6"/>
      <c r="V12" s="8"/>
      <c r="W12" s="8" t="s">
        <v>685</v>
      </c>
      <c r="X12" s="69">
        <v>5</v>
      </c>
      <c r="Y12" s="14" t="s">
        <v>1103</v>
      </c>
      <c r="Z12" s="14" t="s">
        <v>762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" s="6" t="str">
        <f>LOWER(_xlfn.CONCAT(Table2[[#This Row],[device_suggested_area]], "-",Table2[[#This Row],[device_identifiers]]))</f>
        <v>dining-main-bulb-1</v>
      </c>
      <c r="AN12" s="8" t="s">
        <v>682</v>
      </c>
      <c r="AO12" s="6" t="s">
        <v>684</v>
      </c>
      <c r="AP12" s="6" t="s">
        <v>681</v>
      </c>
      <c r="AQ12" s="6" t="s">
        <v>462</v>
      </c>
      <c r="AS12" s="6" t="s">
        <v>202</v>
      </c>
      <c r="AV12" s="6" t="s">
        <v>707</v>
      </c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>[["mac", "0x00178801039f69d5"]]</v>
      </c>
    </row>
    <row r="13" spans="1:52" ht="16" customHeight="1">
      <c r="A13" s="6">
        <v>1618</v>
      </c>
      <c r="B13" s="6" t="s">
        <v>26</v>
      </c>
      <c r="C13" s="6" t="s">
        <v>462</v>
      </c>
      <c r="D13" s="6" t="s">
        <v>137</v>
      </c>
      <c r="E13" s="6" t="str">
        <f>SUBSTITUTE(Table2[[#This Row],[device_name]], "-", "_")</f>
        <v>dining_main_bulb_2</v>
      </c>
      <c r="F13" s="6" t="str">
        <f>IF(ISBLANK(E13), "", Table2[[#This Row],[unique_id]])</f>
        <v>dining_main_bulb_2</v>
      </c>
      <c r="H13" s="6" t="s">
        <v>139</v>
      </c>
      <c r="O13" s="8" t="s">
        <v>1157</v>
      </c>
      <c r="P13" s="6" t="s">
        <v>172</v>
      </c>
      <c r="Q13" s="6" t="s">
        <v>1107</v>
      </c>
      <c r="R13" s="6" t="str">
        <f>Table2[[#This Row],[entity_domain]]</f>
        <v>Lights</v>
      </c>
      <c r="S13" s="6" t="str">
        <f>_xlfn.CONCAT( Table2[[#This Row],[device_suggested_area]], " ",Table2[[#This Row],[powercalc_group_3]])</f>
        <v>Dining Lights</v>
      </c>
      <c r="T13" s="6"/>
      <c r="V13" s="8"/>
      <c r="W13" s="8" t="s">
        <v>685</v>
      </c>
      <c r="X13" s="69">
        <v>5</v>
      </c>
      <c r="Y13" s="14" t="s">
        <v>1103</v>
      </c>
      <c r="Z13" s="14" t="s">
        <v>762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3" s="6" t="str">
        <f>LOWER(_xlfn.CONCAT(Table2[[#This Row],[device_suggested_area]], "-",Table2[[#This Row],[device_identifiers]]))</f>
        <v>dining-main-bulb-2</v>
      </c>
      <c r="AN13" s="8" t="s">
        <v>682</v>
      </c>
      <c r="AO13" s="6" t="s">
        <v>691</v>
      </c>
      <c r="AP13" s="6" t="s">
        <v>681</v>
      </c>
      <c r="AQ13" s="6" t="s">
        <v>462</v>
      </c>
      <c r="AS13" s="6" t="s">
        <v>202</v>
      </c>
      <c r="AV13" s="6" t="s">
        <v>708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"0x00178801039f56c4"]]</v>
      </c>
    </row>
    <row r="14" spans="1:52" ht="16" customHeight="1">
      <c r="A14" s="6">
        <v>1619</v>
      </c>
      <c r="B14" s="6" t="s">
        <v>26</v>
      </c>
      <c r="C14" s="6" t="s">
        <v>462</v>
      </c>
      <c r="D14" s="6" t="s">
        <v>137</v>
      </c>
      <c r="E14" s="6" t="str">
        <f>SUBSTITUTE(Table2[[#This Row],[device_name]], "-", "_")</f>
        <v>dining_main_bulb_3</v>
      </c>
      <c r="F14" s="6" t="str">
        <f>IF(ISBLANK(E14), "", Table2[[#This Row],[unique_id]])</f>
        <v>dining_main_bulb_3</v>
      </c>
      <c r="H14" s="6" t="s">
        <v>139</v>
      </c>
      <c r="O14" s="8" t="s">
        <v>1157</v>
      </c>
      <c r="P14" s="6" t="s">
        <v>172</v>
      </c>
      <c r="Q14" s="6" t="s">
        <v>1107</v>
      </c>
      <c r="R14" s="6" t="str">
        <f>Table2[[#This Row],[entity_domain]]</f>
        <v>Lights</v>
      </c>
      <c r="S14" s="6" t="str">
        <f>_xlfn.CONCAT( Table2[[#This Row],[device_suggested_area]], " ",Table2[[#This Row],[powercalc_group_3]])</f>
        <v>Dining Lights</v>
      </c>
      <c r="T14" s="6"/>
      <c r="V14" s="8"/>
      <c r="W14" s="8" t="s">
        <v>685</v>
      </c>
      <c r="X14" s="69">
        <v>5</v>
      </c>
      <c r="Y14" s="14" t="s">
        <v>1103</v>
      </c>
      <c r="Z14" s="14" t="s">
        <v>762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4" s="6" t="str">
        <f>LOWER(_xlfn.CONCAT(Table2[[#This Row],[device_suggested_area]], "-",Table2[[#This Row],[device_identifiers]]))</f>
        <v>dining-main-bulb-3</v>
      </c>
      <c r="AN14" s="8" t="s">
        <v>682</v>
      </c>
      <c r="AO14" s="6" t="s">
        <v>692</v>
      </c>
      <c r="AP14" s="6" t="s">
        <v>681</v>
      </c>
      <c r="AQ14" s="6" t="s">
        <v>462</v>
      </c>
      <c r="AS14" s="6" t="s">
        <v>202</v>
      </c>
      <c r="AV14" s="6" t="s">
        <v>709</v>
      </c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>[["mac", "0x00178801039f584a"]]</v>
      </c>
    </row>
    <row r="15" spans="1:52" ht="16" customHeight="1">
      <c r="A15" s="6">
        <v>1620</v>
      </c>
      <c r="B15" s="6" t="s">
        <v>26</v>
      </c>
      <c r="C15" s="6" t="s">
        <v>462</v>
      </c>
      <c r="D15" s="6" t="s">
        <v>137</v>
      </c>
      <c r="E15" s="10" t="str">
        <f>SUBSTITUTE(Table2[[#This Row],[device_name]], "-", "_")</f>
        <v>dining_main_bulb_4</v>
      </c>
      <c r="F15" s="6" t="str">
        <f>IF(ISBLANK(E15), "", Table2[[#This Row],[unique_id]])</f>
        <v>dining_main_bulb_4</v>
      </c>
      <c r="H15" s="6" t="s">
        <v>139</v>
      </c>
      <c r="O15" s="8" t="s">
        <v>1157</v>
      </c>
      <c r="P15" s="6" t="s">
        <v>172</v>
      </c>
      <c r="Q15" s="6" t="s">
        <v>1107</v>
      </c>
      <c r="R15" s="6" t="str">
        <f>Table2[[#This Row],[entity_domain]]</f>
        <v>Lights</v>
      </c>
      <c r="S15" s="6" t="str">
        <f>_xlfn.CONCAT( Table2[[#This Row],[device_suggested_area]], " ",Table2[[#This Row],[powercalc_group_3]])</f>
        <v>Dining Lights</v>
      </c>
      <c r="T15" s="6"/>
      <c r="V15" s="8"/>
      <c r="W15" s="8" t="s">
        <v>685</v>
      </c>
      <c r="X15" s="69">
        <v>5</v>
      </c>
      <c r="Y15" s="14" t="s">
        <v>1103</v>
      </c>
      <c r="Z15" s="14" t="s">
        <v>762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5" s="6" t="str">
        <f>LOWER(_xlfn.CONCAT(Table2[[#This Row],[device_suggested_area]], "-",Table2[[#This Row],[device_identifiers]]))</f>
        <v>dining-main-bulb-4</v>
      </c>
      <c r="AN15" s="8" t="s">
        <v>682</v>
      </c>
      <c r="AO15" s="6" t="s">
        <v>696</v>
      </c>
      <c r="AP15" s="6" t="s">
        <v>681</v>
      </c>
      <c r="AQ15" s="6" t="s">
        <v>462</v>
      </c>
      <c r="AS15" s="6" t="s">
        <v>202</v>
      </c>
      <c r="AV15" s="6" t="s">
        <v>710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"0x00178801039f69d4"]]</v>
      </c>
    </row>
    <row r="16" spans="1:52" ht="16" customHeight="1">
      <c r="A16" s="6">
        <v>1621</v>
      </c>
      <c r="B16" s="6" t="s">
        <v>26</v>
      </c>
      <c r="C16" s="6" t="s">
        <v>462</v>
      </c>
      <c r="D16" s="6" t="s">
        <v>137</v>
      </c>
      <c r="E16" s="10" t="str">
        <f>SUBSTITUTE(Table2[[#This Row],[device_name]], "-", "_")</f>
        <v>dining_main_bulb_5</v>
      </c>
      <c r="F16" s="6" t="str">
        <f>IF(ISBLANK(E16), "", Table2[[#This Row],[unique_id]])</f>
        <v>dining_main_bulb_5</v>
      </c>
      <c r="H16" s="6" t="s">
        <v>139</v>
      </c>
      <c r="O16" s="8" t="s">
        <v>1157</v>
      </c>
      <c r="P16" s="6" t="s">
        <v>172</v>
      </c>
      <c r="Q16" s="6" t="s">
        <v>1107</v>
      </c>
      <c r="R16" s="6" t="str">
        <f>Table2[[#This Row],[entity_domain]]</f>
        <v>Lights</v>
      </c>
      <c r="S16" s="6" t="str">
        <f>_xlfn.CONCAT( Table2[[#This Row],[device_suggested_area]], " ",Table2[[#This Row],[powercalc_group_3]])</f>
        <v>Dining Lights</v>
      </c>
      <c r="T16" s="6"/>
      <c r="V16" s="8"/>
      <c r="W16" s="8" t="s">
        <v>685</v>
      </c>
      <c r="X16" s="69">
        <v>5</v>
      </c>
      <c r="Y16" s="14" t="s">
        <v>1103</v>
      </c>
      <c r="Z16" s="14" t="s">
        <v>762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6" s="6" t="str">
        <f>LOWER(_xlfn.CONCAT(Table2[[#This Row],[device_suggested_area]], "-",Table2[[#This Row],[device_identifiers]]))</f>
        <v>dining-main-bulb-5</v>
      </c>
      <c r="AN16" s="8" t="s">
        <v>682</v>
      </c>
      <c r="AO16" s="6" t="s">
        <v>697</v>
      </c>
      <c r="AP16" s="6" t="s">
        <v>681</v>
      </c>
      <c r="AQ16" s="6" t="s">
        <v>462</v>
      </c>
      <c r="AS16" s="6" t="s">
        <v>202</v>
      </c>
      <c r="AV16" s="6" t="s">
        <v>711</v>
      </c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>[["mac", "0x00178801039f574e"]]</v>
      </c>
    </row>
    <row r="17" spans="1:52" ht="16" customHeight="1">
      <c r="A17" s="6">
        <v>1622</v>
      </c>
      <c r="B17" s="6" t="s">
        <v>26</v>
      </c>
      <c r="C17" s="6" t="s">
        <v>462</v>
      </c>
      <c r="D17" s="6" t="s">
        <v>137</v>
      </c>
      <c r="E17" s="10" t="str">
        <f>SUBSTITUTE(Table2[[#This Row],[device_name]], "-", "_")</f>
        <v>dining_main_bulb_6</v>
      </c>
      <c r="F17" s="6" t="str">
        <f>IF(ISBLANK(E17), "", Table2[[#This Row],[unique_id]])</f>
        <v>dining_main_bulb_6</v>
      </c>
      <c r="H17" s="6" t="s">
        <v>139</v>
      </c>
      <c r="O17" s="8" t="s">
        <v>1157</v>
      </c>
      <c r="P17" s="6" t="s">
        <v>172</v>
      </c>
      <c r="Q17" s="6" t="s">
        <v>1107</v>
      </c>
      <c r="R17" s="6" t="str">
        <f>Table2[[#This Row],[entity_domain]]</f>
        <v>Lights</v>
      </c>
      <c r="S17" s="6" t="str">
        <f>_xlfn.CONCAT( Table2[[#This Row],[device_suggested_area]], " ",Table2[[#This Row],[powercalc_group_3]])</f>
        <v>Dining Lights</v>
      </c>
      <c r="T17" s="6"/>
      <c r="V17" s="8"/>
      <c r="W17" s="8" t="s">
        <v>685</v>
      </c>
      <c r="X17" s="69">
        <v>5</v>
      </c>
      <c r="Y17" s="14" t="s">
        <v>1103</v>
      </c>
      <c r="Z17" s="14" t="s">
        <v>762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" s="6" t="str">
        <f>LOWER(_xlfn.CONCAT(Table2[[#This Row],[device_suggested_area]], "-",Table2[[#This Row],[device_identifiers]]))</f>
        <v>dining-main-bulb-6</v>
      </c>
      <c r="AN17" s="8" t="s">
        <v>682</v>
      </c>
      <c r="AO17" s="6" t="s">
        <v>698</v>
      </c>
      <c r="AP17" s="6" t="s">
        <v>681</v>
      </c>
      <c r="AQ17" s="6" t="s">
        <v>462</v>
      </c>
      <c r="AS17" s="6" t="s">
        <v>202</v>
      </c>
      <c r="AV17" s="6" t="s">
        <v>712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"0x00178801039f4eed"]]</v>
      </c>
    </row>
    <row r="18" spans="1:52" ht="16" customHeight="1">
      <c r="A18" s="6">
        <v>1623</v>
      </c>
      <c r="B18" s="6" t="s">
        <v>26</v>
      </c>
      <c r="C18" s="6" t="s">
        <v>462</v>
      </c>
      <c r="D18" s="6" t="s">
        <v>137</v>
      </c>
      <c r="E18" s="6" t="s">
        <v>339</v>
      </c>
      <c r="F18" s="6" t="str">
        <f>IF(ISBLANK(E18), "", Table2[[#This Row],[unique_id]])</f>
        <v>lounge_main</v>
      </c>
      <c r="G18" s="6" t="s">
        <v>216</v>
      </c>
      <c r="H18" s="6" t="s">
        <v>139</v>
      </c>
      <c r="I18" s="6" t="s">
        <v>132</v>
      </c>
      <c r="J18" s="6" t="s">
        <v>1069</v>
      </c>
      <c r="K18" s="6" t="s">
        <v>986</v>
      </c>
      <c r="M18" s="6" t="s">
        <v>136</v>
      </c>
      <c r="T18" s="6"/>
      <c r="V18" s="8"/>
      <c r="W18" s="8" t="s">
        <v>686</v>
      </c>
      <c r="X18" s="69">
        <v>6</v>
      </c>
      <c r="Y18" s="14" t="s">
        <v>1105</v>
      </c>
      <c r="Z18" s="14" t="s">
        <v>762</v>
      </c>
      <c r="AD18" s="6" t="s">
        <v>322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8" s="6" t="str">
        <f>LOWER(_xlfn.CONCAT(Table2[[#This Row],[device_suggested_area]], "-",Table2[[#This Row],[device_identifiers]]))</f>
        <v>lounge-main</v>
      </c>
      <c r="AN18" s="8" t="s">
        <v>682</v>
      </c>
      <c r="AO18" s="6" t="s">
        <v>683</v>
      </c>
      <c r="AP18" s="6" t="s">
        <v>681</v>
      </c>
      <c r="AQ18" s="6" t="s">
        <v>462</v>
      </c>
      <c r="AS18" s="6" t="s">
        <v>203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1624</v>
      </c>
      <c r="B19" s="6" t="s">
        <v>26</v>
      </c>
      <c r="C19" s="6" t="s">
        <v>462</v>
      </c>
      <c r="D19" s="6" t="s">
        <v>137</v>
      </c>
      <c r="E19" s="6" t="str">
        <f>SUBSTITUTE(Table2[[#This Row],[device_name]], "-", "_")</f>
        <v>lounge_main_bulb_1</v>
      </c>
      <c r="F19" s="6" t="str">
        <f>IF(ISBLANK(E19), "", Table2[[#This Row],[unique_id]])</f>
        <v>lounge_main_bulb_1</v>
      </c>
      <c r="H19" s="6" t="s">
        <v>139</v>
      </c>
      <c r="O19" s="8" t="s">
        <v>1157</v>
      </c>
      <c r="P19" s="6" t="s">
        <v>172</v>
      </c>
      <c r="Q19" s="6" t="s">
        <v>1107</v>
      </c>
      <c r="R19" s="6" t="str">
        <f>Table2[[#This Row],[entity_domain]]</f>
        <v>Lights</v>
      </c>
      <c r="S19" s="6" t="str">
        <f>_xlfn.CONCAT( Table2[[#This Row],[device_suggested_area]], " ",Table2[[#This Row],[powercalc_group_3]])</f>
        <v>Lounge Lights</v>
      </c>
      <c r="T19" s="6"/>
      <c r="V19" s="8"/>
      <c r="W19" s="8" t="s">
        <v>685</v>
      </c>
      <c r="X19" s="69">
        <v>6</v>
      </c>
      <c r="Y19" s="14" t="s">
        <v>1103</v>
      </c>
      <c r="Z19" s="14" t="s">
        <v>762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9" s="6" t="str">
        <f>LOWER(_xlfn.CONCAT(Table2[[#This Row],[device_suggested_area]], "-",Table2[[#This Row],[device_identifiers]]))</f>
        <v>lounge-main-bulb-1</v>
      </c>
      <c r="AN19" s="8" t="s">
        <v>682</v>
      </c>
      <c r="AO19" s="6" t="s">
        <v>684</v>
      </c>
      <c r="AP19" s="6" t="s">
        <v>681</v>
      </c>
      <c r="AQ19" s="6" t="s">
        <v>462</v>
      </c>
      <c r="AS19" s="6" t="s">
        <v>203</v>
      </c>
      <c r="AV19" s="6" t="s">
        <v>713</v>
      </c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>[["mac", "0x00178801039f6b78"]]</v>
      </c>
    </row>
    <row r="20" spans="1:52" ht="16" customHeight="1">
      <c r="A20" s="6">
        <v>1625</v>
      </c>
      <c r="B20" s="6" t="s">
        <v>26</v>
      </c>
      <c r="C20" s="6" t="s">
        <v>462</v>
      </c>
      <c r="D20" s="6" t="s">
        <v>137</v>
      </c>
      <c r="E20" s="6" t="str">
        <f>SUBSTITUTE(Table2[[#This Row],[device_name]], "-", "_")</f>
        <v>lounge_main_bulb_2</v>
      </c>
      <c r="F20" s="6" t="str">
        <f>IF(ISBLANK(E20), "", Table2[[#This Row],[unique_id]])</f>
        <v>lounge_main_bulb_2</v>
      </c>
      <c r="H20" s="6" t="s">
        <v>139</v>
      </c>
      <c r="O20" s="8" t="s">
        <v>1157</v>
      </c>
      <c r="P20" s="6" t="s">
        <v>172</v>
      </c>
      <c r="Q20" s="6" t="s">
        <v>1107</v>
      </c>
      <c r="R20" s="6" t="str">
        <f>Table2[[#This Row],[entity_domain]]</f>
        <v>Lights</v>
      </c>
      <c r="S20" s="6" t="str">
        <f>_xlfn.CONCAT( Table2[[#This Row],[device_suggested_area]], " ",Table2[[#This Row],[powercalc_group_3]])</f>
        <v>Lounge Lights</v>
      </c>
      <c r="T20" s="6"/>
      <c r="V20" s="8"/>
      <c r="W20" s="8" t="s">
        <v>685</v>
      </c>
      <c r="X20" s="69">
        <v>6</v>
      </c>
      <c r="Y20" s="14" t="s">
        <v>1103</v>
      </c>
      <c r="Z20" s="14" t="s">
        <v>762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20" s="6" t="str">
        <f>LOWER(_xlfn.CONCAT(Table2[[#This Row],[device_suggested_area]], "-",Table2[[#This Row],[device_identifiers]]))</f>
        <v>lounge-main-bulb-2</v>
      </c>
      <c r="AN20" s="8" t="s">
        <v>682</v>
      </c>
      <c r="AO20" s="6" t="s">
        <v>691</v>
      </c>
      <c r="AP20" s="6" t="s">
        <v>681</v>
      </c>
      <c r="AQ20" s="6" t="s">
        <v>462</v>
      </c>
      <c r="AS20" s="6" t="s">
        <v>203</v>
      </c>
      <c r="AV20" s="6" t="s">
        <v>714</v>
      </c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>[["mac", "0x001788010444ef85"]]</v>
      </c>
    </row>
    <row r="21" spans="1:52" ht="16" customHeight="1">
      <c r="A21" s="6">
        <v>1626</v>
      </c>
      <c r="B21" s="6" t="s">
        <v>26</v>
      </c>
      <c r="C21" s="6" t="s">
        <v>462</v>
      </c>
      <c r="D21" s="6" t="s">
        <v>137</v>
      </c>
      <c r="E21" s="6" t="str">
        <f>SUBSTITUTE(Table2[[#This Row],[device_name]], "-", "_")</f>
        <v>lounge_main_bulb_3</v>
      </c>
      <c r="F21" s="6" t="str">
        <f>IF(ISBLANK(E21), "", Table2[[#This Row],[unique_id]])</f>
        <v>lounge_main_bulb_3</v>
      </c>
      <c r="H21" s="6" t="s">
        <v>139</v>
      </c>
      <c r="O21" s="8" t="s">
        <v>1157</v>
      </c>
      <c r="P21" s="6" t="s">
        <v>172</v>
      </c>
      <c r="Q21" s="6" t="s">
        <v>1107</v>
      </c>
      <c r="R21" s="6" t="str">
        <f>Table2[[#This Row],[entity_domain]]</f>
        <v>Lights</v>
      </c>
      <c r="S21" s="6" t="str">
        <f>_xlfn.CONCAT( Table2[[#This Row],[device_suggested_area]], " ",Table2[[#This Row],[powercalc_group_3]])</f>
        <v>Lounge Lights</v>
      </c>
      <c r="T21" s="6"/>
      <c r="V21" s="8"/>
      <c r="W21" s="8" t="s">
        <v>685</v>
      </c>
      <c r="X21" s="69">
        <v>6</v>
      </c>
      <c r="Y21" s="14" t="s">
        <v>1103</v>
      </c>
      <c r="Z21" s="14" t="s">
        <v>762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21" s="6" t="str">
        <f>LOWER(_xlfn.CONCAT(Table2[[#This Row],[device_suggested_area]], "-",Table2[[#This Row],[device_identifiers]]))</f>
        <v>lounge-main-bulb-3</v>
      </c>
      <c r="AN21" s="8" t="s">
        <v>682</v>
      </c>
      <c r="AO21" s="6" t="s">
        <v>692</v>
      </c>
      <c r="AP21" s="6" t="s">
        <v>681</v>
      </c>
      <c r="AQ21" s="6" t="s">
        <v>462</v>
      </c>
      <c r="AS21" s="6" t="s">
        <v>203</v>
      </c>
      <c r="AV21" s="6" t="s">
        <v>715</v>
      </c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>[["mac", "0x00178801039f6b4a"]]</v>
      </c>
    </row>
    <row r="22" spans="1:52" ht="16" customHeight="1">
      <c r="A22" s="6">
        <v>1630</v>
      </c>
      <c r="B22" s="6" t="s">
        <v>26</v>
      </c>
      <c r="C22" s="6" t="s">
        <v>462</v>
      </c>
      <c r="D22" s="6" t="s">
        <v>137</v>
      </c>
      <c r="E22" s="6" t="s">
        <v>340</v>
      </c>
      <c r="F22" s="6" t="str">
        <f>IF(ISBLANK(E22), "", Table2[[#This Row],[unique_id]])</f>
        <v>parents_main</v>
      </c>
      <c r="G22" s="6" t="s">
        <v>205</v>
      </c>
      <c r="H22" s="6" t="s">
        <v>139</v>
      </c>
      <c r="I22" s="6" t="s">
        <v>132</v>
      </c>
      <c r="J22" s="65" t="s">
        <v>1069</v>
      </c>
      <c r="K22" s="6" t="s">
        <v>987</v>
      </c>
      <c r="M22" s="6" t="s">
        <v>136</v>
      </c>
      <c r="T22" s="6"/>
      <c r="V22" s="8"/>
      <c r="W22" s="8" t="s">
        <v>686</v>
      </c>
      <c r="X22" s="69">
        <v>7</v>
      </c>
      <c r="Y22" s="14" t="s">
        <v>1105</v>
      </c>
      <c r="Z22" s="14" t="s">
        <v>760</v>
      </c>
      <c r="AD22" s="6" t="s">
        <v>322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22" s="6" t="str">
        <f>LOWER(_xlfn.CONCAT(Table2[[#This Row],[device_suggested_area]], "-",Table2[[#This Row],[device_identifiers]]))</f>
        <v>parents-main</v>
      </c>
      <c r="AN22" s="8" t="s">
        <v>682</v>
      </c>
      <c r="AO22" s="6" t="s">
        <v>683</v>
      </c>
      <c r="AP22" s="6" t="s">
        <v>681</v>
      </c>
      <c r="AQ22" s="6" t="s">
        <v>462</v>
      </c>
      <c r="AS22" s="6" t="s">
        <v>201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1631</v>
      </c>
      <c r="B23" s="6" t="s">
        <v>26</v>
      </c>
      <c r="C23" s="6" t="s">
        <v>462</v>
      </c>
      <c r="D23" s="6" t="s">
        <v>137</v>
      </c>
      <c r="E23" s="6" t="str">
        <f>SUBSTITUTE(Table2[[#This Row],[device_name]], "-", "_")</f>
        <v>parents_main_bulb_1</v>
      </c>
      <c r="F23" s="6" t="str">
        <f>IF(ISBLANK(E23), "", Table2[[#This Row],[unique_id]])</f>
        <v>parents_main_bulb_1</v>
      </c>
      <c r="H23" s="6" t="s">
        <v>139</v>
      </c>
      <c r="O23" s="8" t="s">
        <v>1157</v>
      </c>
      <c r="P23" s="6" t="s">
        <v>172</v>
      </c>
      <c r="Q23" s="6" t="s">
        <v>1107</v>
      </c>
      <c r="R23" s="6" t="str">
        <f>Table2[[#This Row],[entity_domain]]</f>
        <v>Lights</v>
      </c>
      <c r="S23" s="6" t="str">
        <f>_xlfn.CONCAT( Table2[[#This Row],[device_suggested_area]], " ",Table2[[#This Row],[powercalc_group_3]])</f>
        <v>Parents Lights</v>
      </c>
      <c r="T23" s="6"/>
      <c r="V23" s="8"/>
      <c r="W23" s="8" t="s">
        <v>685</v>
      </c>
      <c r="X23" s="69">
        <v>7</v>
      </c>
      <c r="Y23" s="14" t="s">
        <v>1103</v>
      </c>
      <c r="Z23" s="14" t="s">
        <v>760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23" s="6" t="str">
        <f>LOWER(_xlfn.CONCAT(Table2[[#This Row],[device_suggested_area]], "-",Table2[[#This Row],[device_identifiers]]))</f>
        <v>parents-main-bulb-1</v>
      </c>
      <c r="AN23" s="8" t="s">
        <v>682</v>
      </c>
      <c r="AO23" s="6" t="s">
        <v>684</v>
      </c>
      <c r="AP23" s="6" t="s">
        <v>681</v>
      </c>
      <c r="AQ23" s="6" t="s">
        <v>462</v>
      </c>
      <c r="AS23" s="6" t="s">
        <v>201</v>
      </c>
      <c r="AV23" s="6" t="s">
        <v>680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"0x00178801039f585a"]]</v>
      </c>
    </row>
    <row r="24" spans="1:52" ht="16" customHeight="1">
      <c r="A24" s="6">
        <v>1632</v>
      </c>
      <c r="B24" s="6" t="s">
        <v>26</v>
      </c>
      <c r="C24" s="6" t="s">
        <v>462</v>
      </c>
      <c r="D24" s="6" t="s">
        <v>137</v>
      </c>
      <c r="E24" s="6" t="str">
        <f>SUBSTITUTE(Table2[[#This Row],[device_name]], "-", "_")</f>
        <v>parents_main_bulb_2</v>
      </c>
      <c r="F24" s="6" t="str">
        <f>IF(ISBLANK(E24), "", Table2[[#This Row],[unique_id]])</f>
        <v>parents_main_bulb_2</v>
      </c>
      <c r="H24" s="6" t="s">
        <v>139</v>
      </c>
      <c r="O24" s="8" t="s">
        <v>1157</v>
      </c>
      <c r="P24" s="6" t="s">
        <v>172</v>
      </c>
      <c r="Q24" s="6" t="s">
        <v>1107</v>
      </c>
      <c r="R24" s="6" t="str">
        <f>Table2[[#This Row],[entity_domain]]</f>
        <v>Lights</v>
      </c>
      <c r="S24" s="6" t="str">
        <f>_xlfn.CONCAT( Table2[[#This Row],[device_suggested_area]], " ",Table2[[#This Row],[powercalc_group_3]])</f>
        <v>Parents Lights</v>
      </c>
      <c r="T24" s="6"/>
      <c r="V24" s="8"/>
      <c r="W24" s="8" t="s">
        <v>685</v>
      </c>
      <c r="X24" s="69">
        <v>7</v>
      </c>
      <c r="Y24" s="14" t="s">
        <v>1103</v>
      </c>
      <c r="Z24" s="14" t="s">
        <v>760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24" s="6" t="str">
        <f>LOWER(_xlfn.CONCAT(Table2[[#This Row],[device_suggested_area]], "-",Table2[[#This Row],[device_identifiers]]))</f>
        <v>parents-main-bulb-2</v>
      </c>
      <c r="AN24" s="8" t="s">
        <v>682</v>
      </c>
      <c r="AO24" s="6" t="s">
        <v>691</v>
      </c>
      <c r="AP24" s="6" t="s">
        <v>681</v>
      </c>
      <c r="AQ24" s="6" t="s">
        <v>462</v>
      </c>
      <c r="AS24" s="6" t="s">
        <v>201</v>
      </c>
      <c r="AV24" s="6" t="s">
        <v>689</v>
      </c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>[["mac", "0x00178801039f69d1"]]</v>
      </c>
    </row>
    <row r="25" spans="1:52" ht="16" customHeight="1">
      <c r="A25" s="6">
        <v>1633</v>
      </c>
      <c r="B25" s="6" t="s">
        <v>26</v>
      </c>
      <c r="C25" s="6" t="s">
        <v>462</v>
      </c>
      <c r="D25" s="6" t="s">
        <v>137</v>
      </c>
      <c r="E25" s="6" t="str">
        <f>SUBSTITUTE(Table2[[#This Row],[device_name]], "-", "_")</f>
        <v>parents_main_bulb_3</v>
      </c>
      <c r="F25" s="6" t="str">
        <f>IF(ISBLANK(E25), "", Table2[[#This Row],[unique_id]])</f>
        <v>parents_main_bulb_3</v>
      </c>
      <c r="H25" s="6" t="s">
        <v>139</v>
      </c>
      <c r="O25" s="8" t="s">
        <v>1157</v>
      </c>
      <c r="P25" s="6" t="s">
        <v>172</v>
      </c>
      <c r="Q25" s="6" t="s">
        <v>1107</v>
      </c>
      <c r="R25" s="6" t="str">
        <f>Table2[[#This Row],[entity_domain]]</f>
        <v>Lights</v>
      </c>
      <c r="S25" s="6" t="str">
        <f>_xlfn.CONCAT( Table2[[#This Row],[device_suggested_area]], " ",Table2[[#This Row],[powercalc_group_3]])</f>
        <v>Parents Lights</v>
      </c>
      <c r="T25" s="6"/>
      <c r="V25" s="8"/>
      <c r="W25" s="8" t="s">
        <v>685</v>
      </c>
      <c r="X25" s="69">
        <v>7</v>
      </c>
      <c r="Y25" s="14" t="s">
        <v>1103</v>
      </c>
      <c r="Z25" s="14" t="s">
        <v>760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25" s="6" t="str">
        <f>LOWER(_xlfn.CONCAT(Table2[[#This Row],[device_suggested_area]], "-",Table2[[#This Row],[device_identifiers]]))</f>
        <v>parents-main-bulb-3</v>
      </c>
      <c r="AN25" s="8" t="s">
        <v>682</v>
      </c>
      <c r="AO25" s="6" t="s">
        <v>692</v>
      </c>
      <c r="AP25" s="6" t="s">
        <v>681</v>
      </c>
      <c r="AQ25" s="6" t="s">
        <v>462</v>
      </c>
      <c r="AS25" s="6" t="s">
        <v>201</v>
      </c>
      <c r="AV25" s="6" t="s">
        <v>690</v>
      </c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>[["mac", "0x001788010432a064"]]</v>
      </c>
    </row>
    <row r="26" spans="1:52" ht="16" customHeight="1">
      <c r="A26" s="6">
        <v>1639</v>
      </c>
      <c r="B26" s="6" t="s">
        <v>26</v>
      </c>
      <c r="C26" s="6" t="s">
        <v>462</v>
      </c>
      <c r="D26" s="6" t="s">
        <v>137</v>
      </c>
      <c r="E26" s="6" t="s">
        <v>341</v>
      </c>
      <c r="F26" s="6" t="str">
        <f>IF(ISBLANK(E26), "", Table2[[#This Row],[unique_id]])</f>
        <v>kitchen_main</v>
      </c>
      <c r="G26" s="6" t="s">
        <v>211</v>
      </c>
      <c r="H26" s="6" t="s">
        <v>139</v>
      </c>
      <c r="I26" s="6" t="s">
        <v>132</v>
      </c>
      <c r="J26" s="65" t="s">
        <v>1069</v>
      </c>
      <c r="K26" s="6" t="s">
        <v>986</v>
      </c>
      <c r="M26" s="6" t="s">
        <v>136</v>
      </c>
      <c r="T26" s="6"/>
      <c r="V26" s="8"/>
      <c r="W26" s="8" t="s">
        <v>686</v>
      </c>
      <c r="X26" s="69">
        <v>8</v>
      </c>
      <c r="Y26" s="14" t="s">
        <v>1105</v>
      </c>
      <c r="Z26" s="14" t="s">
        <v>762</v>
      </c>
      <c r="AD26" s="6" t="s">
        <v>322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26" s="6" t="str">
        <f>LOWER(_xlfn.CONCAT(Table2[[#This Row],[device_suggested_area]], "-",Table2[[#This Row],[device_identifiers]]))</f>
        <v>kitchen-main</v>
      </c>
      <c r="AN26" s="8" t="s">
        <v>780</v>
      </c>
      <c r="AO26" s="6" t="s">
        <v>683</v>
      </c>
      <c r="AP26" s="6" t="s">
        <v>783</v>
      </c>
      <c r="AQ26" s="6" t="s">
        <v>462</v>
      </c>
      <c r="AS26" s="6" t="s">
        <v>215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1640</v>
      </c>
      <c r="B27" s="6" t="s">
        <v>26</v>
      </c>
      <c r="C27" s="6" t="s">
        <v>462</v>
      </c>
      <c r="D27" s="6" t="s">
        <v>137</v>
      </c>
      <c r="E27" s="6" t="str">
        <f>SUBSTITUTE(Table2[[#This Row],[device_name]], "-", "_")</f>
        <v>kitchen_main_bulb_1</v>
      </c>
      <c r="F27" s="6" t="str">
        <f>IF(ISBLANK(E27), "", Table2[[#This Row],[unique_id]])</f>
        <v>kitchen_main_bulb_1</v>
      </c>
      <c r="H27" s="6" t="s">
        <v>139</v>
      </c>
      <c r="O27" s="8" t="s">
        <v>1157</v>
      </c>
      <c r="P27" s="6" t="s">
        <v>172</v>
      </c>
      <c r="Q27" s="6" t="s">
        <v>1107</v>
      </c>
      <c r="R27" s="6" t="str">
        <f>Table2[[#This Row],[entity_domain]]</f>
        <v>Lights</v>
      </c>
      <c r="S27" s="6" t="str">
        <f>_xlfn.CONCAT( Table2[[#This Row],[device_suggested_area]], " ",Table2[[#This Row],[powercalc_group_3]])</f>
        <v>Kitchen Lights</v>
      </c>
      <c r="T27" s="6"/>
      <c r="V27" s="8"/>
      <c r="W27" s="8" t="s">
        <v>685</v>
      </c>
      <c r="X27" s="69">
        <v>8</v>
      </c>
      <c r="Y27" s="14" t="s">
        <v>1103</v>
      </c>
      <c r="Z27" s="14" t="s">
        <v>762</v>
      </c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27" s="6" t="str">
        <f>LOWER(_xlfn.CONCAT(Table2[[#This Row],[device_suggested_area]], "-",Table2[[#This Row],[device_identifiers]]))</f>
        <v>kitchen-main-bulb-1</v>
      </c>
      <c r="AN27" s="8" t="s">
        <v>780</v>
      </c>
      <c r="AO27" s="6" t="s">
        <v>684</v>
      </c>
      <c r="AP27" s="6" t="s">
        <v>783</v>
      </c>
      <c r="AQ27" s="6" t="s">
        <v>462</v>
      </c>
      <c r="AS27" s="6" t="s">
        <v>215</v>
      </c>
      <c r="AV27" s="6" t="s">
        <v>716</v>
      </c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>[["mac", "0x00178801040f8db2"]]</v>
      </c>
    </row>
    <row r="28" spans="1:52" ht="16" customHeight="1">
      <c r="A28" s="6">
        <v>1641</v>
      </c>
      <c r="B28" s="6" t="s">
        <v>26</v>
      </c>
      <c r="C28" s="6" t="s">
        <v>462</v>
      </c>
      <c r="D28" s="6" t="s">
        <v>137</v>
      </c>
      <c r="E28" s="6" t="str">
        <f>SUBSTITUTE(Table2[[#This Row],[device_name]], "-", "_")</f>
        <v>kitchen_main_bulb_2</v>
      </c>
      <c r="F28" s="6" t="str">
        <f>IF(ISBLANK(E28), "", Table2[[#This Row],[unique_id]])</f>
        <v>kitchen_main_bulb_2</v>
      </c>
      <c r="H28" s="6" t="s">
        <v>139</v>
      </c>
      <c r="O28" s="8" t="s">
        <v>1157</v>
      </c>
      <c r="P28" s="6" t="s">
        <v>172</v>
      </c>
      <c r="Q28" s="6" t="s">
        <v>1107</v>
      </c>
      <c r="R28" s="6" t="str">
        <f>Table2[[#This Row],[entity_domain]]</f>
        <v>Lights</v>
      </c>
      <c r="S28" s="6" t="str">
        <f>_xlfn.CONCAT( Table2[[#This Row],[device_suggested_area]], " ",Table2[[#This Row],[powercalc_group_3]])</f>
        <v>Kitchen Lights</v>
      </c>
      <c r="T28" s="6"/>
      <c r="V28" s="8"/>
      <c r="W28" s="8" t="s">
        <v>685</v>
      </c>
      <c r="X28" s="69">
        <v>8</v>
      </c>
      <c r="Y28" s="14" t="s">
        <v>1103</v>
      </c>
      <c r="Z28" s="14" t="s">
        <v>762</v>
      </c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28" s="6" t="str">
        <f>LOWER(_xlfn.CONCAT(Table2[[#This Row],[device_suggested_area]], "-",Table2[[#This Row],[device_identifiers]]))</f>
        <v>kitchen-main-bulb-2</v>
      </c>
      <c r="AN28" s="8" t="s">
        <v>780</v>
      </c>
      <c r="AO28" s="6" t="s">
        <v>691</v>
      </c>
      <c r="AP28" s="6" t="s">
        <v>783</v>
      </c>
      <c r="AQ28" s="6" t="s">
        <v>462</v>
      </c>
      <c r="AS28" s="6" t="s">
        <v>215</v>
      </c>
      <c r="AV28" s="6" t="s">
        <v>717</v>
      </c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>[["mac", "0x001788010343c34f"]]</v>
      </c>
    </row>
    <row r="29" spans="1:52" ht="16" customHeight="1">
      <c r="A29" s="6">
        <v>1642</v>
      </c>
      <c r="B29" s="6" t="s">
        <v>26</v>
      </c>
      <c r="C29" s="6" t="s">
        <v>462</v>
      </c>
      <c r="D29" s="6" t="s">
        <v>137</v>
      </c>
      <c r="E29" s="6" t="str">
        <f>SUBSTITUTE(Table2[[#This Row],[device_name]], "-", "_")</f>
        <v>kitchen_main_bulb_3</v>
      </c>
      <c r="F29" s="6" t="str">
        <f>IF(ISBLANK(E29), "", Table2[[#This Row],[unique_id]])</f>
        <v>kitchen_main_bulb_3</v>
      </c>
      <c r="H29" s="6" t="s">
        <v>139</v>
      </c>
      <c r="O29" s="8" t="s">
        <v>1157</v>
      </c>
      <c r="P29" s="6" t="s">
        <v>172</v>
      </c>
      <c r="Q29" s="6" t="s">
        <v>1107</v>
      </c>
      <c r="R29" s="6" t="str">
        <f>Table2[[#This Row],[entity_domain]]</f>
        <v>Lights</v>
      </c>
      <c r="S29" s="6" t="str">
        <f>_xlfn.CONCAT( Table2[[#This Row],[device_suggested_area]], " ",Table2[[#This Row],[powercalc_group_3]])</f>
        <v>Kitchen Lights</v>
      </c>
      <c r="T29" s="6"/>
      <c r="V29" s="8"/>
      <c r="W29" s="8" t="s">
        <v>685</v>
      </c>
      <c r="X29" s="69">
        <v>8</v>
      </c>
      <c r="Y29" s="14" t="s">
        <v>1103</v>
      </c>
      <c r="Z29" s="14" t="s">
        <v>762</v>
      </c>
      <c r="AB29" s="66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K29" s="6"/>
      <c r="AL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29" s="6" t="str">
        <f>LOWER(_xlfn.CONCAT(Table2[[#This Row],[device_suggested_area]], "-",Table2[[#This Row],[device_identifiers]]))</f>
        <v>kitchen-main-bulb-3</v>
      </c>
      <c r="AN29" s="8" t="s">
        <v>780</v>
      </c>
      <c r="AO29" s="6" t="s">
        <v>692</v>
      </c>
      <c r="AP29" s="6" t="s">
        <v>783</v>
      </c>
      <c r="AQ29" s="6" t="s">
        <v>462</v>
      </c>
      <c r="AS29" s="6" t="s">
        <v>215</v>
      </c>
      <c r="AV29" s="6" t="s">
        <v>718</v>
      </c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>[["mac", "0x001788010343c147"]]</v>
      </c>
    </row>
    <row r="30" spans="1:52" ht="16" customHeight="1">
      <c r="A30" s="6">
        <v>1643</v>
      </c>
      <c r="B30" s="6" t="s">
        <v>26</v>
      </c>
      <c r="C30" s="6" t="s">
        <v>462</v>
      </c>
      <c r="D30" s="6" t="s">
        <v>137</v>
      </c>
      <c r="E30" s="6" t="str">
        <f>SUBSTITUTE(Table2[[#This Row],[device_name]], "-", "_")</f>
        <v>kitchen_main_bulb_4</v>
      </c>
      <c r="F30" s="6" t="str">
        <f>IF(ISBLANK(E30), "", Table2[[#This Row],[unique_id]])</f>
        <v>kitchen_main_bulb_4</v>
      </c>
      <c r="H30" s="6" t="s">
        <v>139</v>
      </c>
      <c r="O30" s="8" t="s">
        <v>1157</v>
      </c>
      <c r="P30" s="6" t="s">
        <v>172</v>
      </c>
      <c r="Q30" s="6" t="s">
        <v>1107</v>
      </c>
      <c r="R30" s="6" t="str">
        <f>Table2[[#This Row],[entity_domain]]</f>
        <v>Lights</v>
      </c>
      <c r="S30" s="6" t="str">
        <f>_xlfn.CONCAT( Table2[[#This Row],[device_suggested_area]], " ",Table2[[#This Row],[powercalc_group_3]])</f>
        <v>Kitchen Lights</v>
      </c>
      <c r="T30" s="6"/>
      <c r="V30" s="8"/>
      <c r="W30" s="8" t="s">
        <v>685</v>
      </c>
      <c r="X30" s="69">
        <v>8</v>
      </c>
      <c r="Y30" s="14" t="s">
        <v>1103</v>
      </c>
      <c r="Z30" s="14" t="s">
        <v>762</v>
      </c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K30" s="6"/>
      <c r="AL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30" s="6" t="str">
        <f>LOWER(_xlfn.CONCAT(Table2[[#This Row],[device_suggested_area]], "-",Table2[[#This Row],[device_identifiers]]))</f>
        <v>kitchen-main-bulb-4</v>
      </c>
      <c r="AN30" s="8" t="s">
        <v>780</v>
      </c>
      <c r="AO30" s="6" t="s">
        <v>696</v>
      </c>
      <c r="AP30" s="6" t="s">
        <v>783</v>
      </c>
      <c r="AQ30" s="6" t="s">
        <v>462</v>
      </c>
      <c r="AS30" s="6" t="s">
        <v>215</v>
      </c>
      <c r="AV30" s="6" t="s">
        <v>719</v>
      </c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>[["mac", "0x001788010343b9d8"]]</v>
      </c>
    </row>
    <row r="31" spans="1:52" ht="16" customHeight="1">
      <c r="A31" s="6">
        <v>1646</v>
      </c>
      <c r="B31" s="6" t="s">
        <v>26</v>
      </c>
      <c r="C31" s="6" t="s">
        <v>462</v>
      </c>
      <c r="D31" s="6" t="s">
        <v>137</v>
      </c>
      <c r="E31" s="6" t="s">
        <v>342</v>
      </c>
      <c r="F31" s="6" t="str">
        <f>IF(ISBLANK(E31), "", Table2[[#This Row],[unique_id]])</f>
        <v>laundry_main</v>
      </c>
      <c r="G31" s="6" t="s">
        <v>213</v>
      </c>
      <c r="H31" s="6" t="s">
        <v>139</v>
      </c>
      <c r="I31" s="6" t="s">
        <v>132</v>
      </c>
      <c r="J31" s="6" t="s">
        <v>1068</v>
      </c>
      <c r="K31" s="6" t="s">
        <v>986</v>
      </c>
      <c r="M31" s="6" t="s">
        <v>136</v>
      </c>
      <c r="T31" s="6"/>
      <c r="V31" s="8"/>
      <c r="W31" s="8" t="s">
        <v>686</v>
      </c>
      <c r="X31" s="69">
        <v>9</v>
      </c>
      <c r="Y31" s="14" t="s">
        <v>1105</v>
      </c>
      <c r="Z31" s="14" t="s">
        <v>762</v>
      </c>
      <c r="AD31" s="6" t="s">
        <v>322</v>
      </c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31" s="6" t="str">
        <f>LOWER(_xlfn.CONCAT(Table2[[#This Row],[device_suggested_area]], "-",Table2[[#This Row],[device_identifiers]]))</f>
        <v>laundry-main</v>
      </c>
      <c r="AN31" s="8" t="s">
        <v>682</v>
      </c>
      <c r="AO31" s="6" t="s">
        <v>683</v>
      </c>
      <c r="AP31" s="6" t="s">
        <v>681</v>
      </c>
      <c r="AQ31" s="6" t="s">
        <v>462</v>
      </c>
      <c r="AS31" s="6" t="s">
        <v>223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6">
        <v>1647</v>
      </c>
      <c r="B32" s="6" t="s">
        <v>26</v>
      </c>
      <c r="C32" s="6" t="s">
        <v>462</v>
      </c>
      <c r="D32" s="6" t="s">
        <v>137</v>
      </c>
      <c r="E32" s="6" t="str">
        <f>SUBSTITUTE(Table2[[#This Row],[device_name]], "-", "_")</f>
        <v>laundry_main_bulb_1</v>
      </c>
      <c r="F32" s="6" t="str">
        <f>IF(ISBLANK(E32), "", Table2[[#This Row],[unique_id]])</f>
        <v>laundry_main_bulb_1</v>
      </c>
      <c r="H32" s="6" t="s">
        <v>139</v>
      </c>
      <c r="O32" s="8" t="s">
        <v>1157</v>
      </c>
      <c r="P32" s="6" t="s">
        <v>172</v>
      </c>
      <c r="Q32" s="6" t="s">
        <v>1107</v>
      </c>
      <c r="R32" s="6" t="str">
        <f>Table2[[#This Row],[entity_domain]]</f>
        <v>Lights</v>
      </c>
      <c r="S32" s="6" t="str">
        <f>_xlfn.CONCAT( Table2[[#This Row],[device_suggested_area]], " ",Table2[[#This Row],[powercalc_group_3]])</f>
        <v>Laundry Lights</v>
      </c>
      <c r="T32" s="6"/>
      <c r="V32" s="8"/>
      <c r="W32" s="8" t="s">
        <v>685</v>
      </c>
      <c r="X32" s="69">
        <v>9</v>
      </c>
      <c r="Y32" s="14" t="s">
        <v>1103</v>
      </c>
      <c r="Z32" s="14" t="s">
        <v>762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32" s="6" t="str">
        <f>LOWER(_xlfn.CONCAT(Table2[[#This Row],[device_suggested_area]], "-",Table2[[#This Row],[device_identifiers]]))</f>
        <v>laundry-main-bulb-1</v>
      </c>
      <c r="AN32" s="8" t="s">
        <v>682</v>
      </c>
      <c r="AO32" s="6" t="s">
        <v>684</v>
      </c>
      <c r="AP32" s="6" t="s">
        <v>681</v>
      </c>
      <c r="AQ32" s="6" t="s">
        <v>462</v>
      </c>
      <c r="AS32" s="6" t="s">
        <v>223</v>
      </c>
      <c r="AV32" s="6" t="s">
        <v>720</v>
      </c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>[["mac", "0x0017880104eaa288"]]</v>
      </c>
    </row>
    <row r="33" spans="1:52" ht="16" customHeight="1">
      <c r="A33" s="6">
        <v>1648</v>
      </c>
      <c r="B33" s="6" t="s">
        <v>26</v>
      </c>
      <c r="C33" s="6" t="s">
        <v>462</v>
      </c>
      <c r="D33" s="6" t="s">
        <v>137</v>
      </c>
      <c r="E33" s="6" t="s">
        <v>343</v>
      </c>
      <c r="F33" s="6" t="str">
        <f>IF(ISBLANK(E33), "", Table2[[#This Row],[unique_id]])</f>
        <v>pantry_main</v>
      </c>
      <c r="G33" s="6" t="s">
        <v>212</v>
      </c>
      <c r="H33" s="6" t="s">
        <v>139</v>
      </c>
      <c r="I33" s="6" t="s">
        <v>132</v>
      </c>
      <c r="J33" s="6" t="s">
        <v>1068</v>
      </c>
      <c r="K33" s="6" t="s">
        <v>986</v>
      </c>
      <c r="M33" s="6" t="s">
        <v>136</v>
      </c>
      <c r="T33" s="6"/>
      <c r="V33" s="8"/>
      <c r="W33" s="8" t="s">
        <v>686</v>
      </c>
      <c r="X33" s="69">
        <v>10</v>
      </c>
      <c r="Y33" s="14" t="s">
        <v>1105</v>
      </c>
      <c r="Z33" s="14" t="s">
        <v>762</v>
      </c>
      <c r="AD33" s="6" t="s">
        <v>322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33" s="6" t="str">
        <f>LOWER(_xlfn.CONCAT(Table2[[#This Row],[device_suggested_area]], "-",Table2[[#This Row],[device_identifiers]]))</f>
        <v>pantry-main</v>
      </c>
      <c r="AN33" s="8" t="s">
        <v>682</v>
      </c>
      <c r="AO33" s="6" t="s">
        <v>683</v>
      </c>
      <c r="AP33" s="6" t="s">
        <v>681</v>
      </c>
      <c r="AQ33" s="6" t="s">
        <v>462</v>
      </c>
      <c r="AS33" s="6" t="s">
        <v>221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6">
        <v>1649</v>
      </c>
      <c r="B34" s="6" t="s">
        <v>26</v>
      </c>
      <c r="C34" s="6" t="s">
        <v>462</v>
      </c>
      <c r="D34" s="6" t="s">
        <v>137</v>
      </c>
      <c r="E34" s="6" t="str">
        <f>SUBSTITUTE(Table2[[#This Row],[device_name]], "-", "_")</f>
        <v>pantry_main_bulb_1</v>
      </c>
      <c r="F34" s="6" t="str">
        <f>IF(ISBLANK(E34), "", Table2[[#This Row],[unique_id]])</f>
        <v>pantry_main_bulb_1</v>
      </c>
      <c r="H34" s="6" t="s">
        <v>139</v>
      </c>
      <c r="O34" s="8" t="s">
        <v>1157</v>
      </c>
      <c r="P34" s="6" t="s">
        <v>172</v>
      </c>
      <c r="Q34" s="6" t="s">
        <v>1107</v>
      </c>
      <c r="R34" s="6" t="str">
        <f>Table2[[#This Row],[entity_domain]]</f>
        <v>Lights</v>
      </c>
      <c r="S34" s="6" t="str">
        <f>_xlfn.CONCAT( Table2[[#This Row],[device_suggested_area]], " ",Table2[[#This Row],[powercalc_group_3]])</f>
        <v>Pantry Lights</v>
      </c>
      <c r="T34" s="6"/>
      <c r="V34" s="8"/>
      <c r="W34" s="8" t="s">
        <v>685</v>
      </c>
      <c r="X34" s="69">
        <v>10</v>
      </c>
      <c r="Y34" s="14" t="s">
        <v>1103</v>
      </c>
      <c r="Z34" s="14" t="s">
        <v>762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34" s="6" t="str">
        <f>LOWER(_xlfn.CONCAT(Table2[[#This Row],[device_suggested_area]], "-",Table2[[#This Row],[device_identifiers]]))</f>
        <v>pantry-main-bulb-1</v>
      </c>
      <c r="AN34" s="8" t="s">
        <v>682</v>
      </c>
      <c r="AO34" s="6" t="s">
        <v>684</v>
      </c>
      <c r="AP34" s="6" t="s">
        <v>681</v>
      </c>
      <c r="AQ34" s="6" t="s">
        <v>462</v>
      </c>
      <c r="AS34" s="6" t="s">
        <v>221</v>
      </c>
      <c r="AV34" s="6" t="s">
        <v>721</v>
      </c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>[["mac", "0x0017880104eaa272"]]</v>
      </c>
    </row>
    <row r="35" spans="1:52" ht="16" customHeight="1">
      <c r="A35" s="6">
        <v>1650</v>
      </c>
      <c r="B35" s="6" t="s">
        <v>26</v>
      </c>
      <c r="C35" s="6" t="s">
        <v>462</v>
      </c>
      <c r="D35" s="6" t="s">
        <v>137</v>
      </c>
      <c r="E35" s="6" t="s">
        <v>344</v>
      </c>
      <c r="F35" s="6" t="str">
        <f>IF(ISBLANK(E35), "", Table2[[#This Row],[unique_id]])</f>
        <v>office_main</v>
      </c>
      <c r="G35" s="6" t="s">
        <v>208</v>
      </c>
      <c r="H35" s="6" t="s">
        <v>139</v>
      </c>
      <c r="I35" s="6" t="s">
        <v>132</v>
      </c>
      <c r="J35" s="6" t="s">
        <v>1068</v>
      </c>
      <c r="M35" s="6" t="s">
        <v>136</v>
      </c>
      <c r="T35" s="6"/>
      <c r="V35" s="8"/>
      <c r="W35" s="8" t="s">
        <v>686</v>
      </c>
      <c r="X35" s="69">
        <v>11</v>
      </c>
      <c r="Y35" s="14" t="s">
        <v>1105</v>
      </c>
      <c r="Z35" s="14" t="s">
        <v>763</v>
      </c>
      <c r="AD35" s="6" t="s">
        <v>322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35" s="6" t="str">
        <f>LOWER(_xlfn.CONCAT(Table2[[#This Row],[device_suggested_area]], "-",Table2[[#This Row],[device_identifiers]]))</f>
        <v>office-main</v>
      </c>
      <c r="AN35" s="8" t="s">
        <v>780</v>
      </c>
      <c r="AO35" s="6" t="s">
        <v>683</v>
      </c>
      <c r="AP35" s="6" t="s">
        <v>783</v>
      </c>
      <c r="AQ35" s="6" t="s">
        <v>462</v>
      </c>
      <c r="AS35" s="6" t="s">
        <v>222</v>
      </c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1651</v>
      </c>
      <c r="B36" s="6" t="s">
        <v>26</v>
      </c>
      <c r="C36" s="6" t="s">
        <v>462</v>
      </c>
      <c r="D36" s="6" t="s">
        <v>137</v>
      </c>
      <c r="E36" s="6" t="str">
        <f>SUBSTITUTE(Table2[[#This Row],[device_name]], "-", "_")</f>
        <v>office_main_bulb_1</v>
      </c>
      <c r="F36" s="6" t="str">
        <f>IF(ISBLANK(E36), "", Table2[[#This Row],[unique_id]])</f>
        <v>office_main_bulb_1</v>
      </c>
      <c r="H36" s="6" t="s">
        <v>139</v>
      </c>
      <c r="O36" s="8" t="s">
        <v>1157</v>
      </c>
      <c r="P36" s="6" t="s">
        <v>172</v>
      </c>
      <c r="Q36" s="6" t="s">
        <v>1107</v>
      </c>
      <c r="R36" s="6" t="str">
        <f>Table2[[#This Row],[entity_domain]]</f>
        <v>Lights</v>
      </c>
      <c r="S36" s="6" t="str">
        <f>_xlfn.CONCAT( Table2[[#This Row],[device_suggested_area]], " ",Table2[[#This Row],[powercalc_group_3]])</f>
        <v>Office Lights</v>
      </c>
      <c r="T36" s="6"/>
      <c r="V36" s="8"/>
      <c r="W36" s="8" t="s">
        <v>685</v>
      </c>
      <c r="X36" s="69">
        <v>11</v>
      </c>
      <c r="Y36" s="14" t="s">
        <v>1103</v>
      </c>
      <c r="Z36" s="14" t="s">
        <v>763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36" s="6" t="str">
        <f>LOWER(_xlfn.CONCAT(Table2[[#This Row],[device_suggested_area]], "-",Table2[[#This Row],[device_identifiers]]))</f>
        <v>office-main-bulb-1</v>
      </c>
      <c r="AN36" s="8" t="s">
        <v>780</v>
      </c>
      <c r="AO36" s="6" t="s">
        <v>684</v>
      </c>
      <c r="AP36" s="6" t="s">
        <v>783</v>
      </c>
      <c r="AQ36" s="6" t="s">
        <v>462</v>
      </c>
      <c r="AS36" s="6" t="s">
        <v>222</v>
      </c>
      <c r="AV36" s="6" t="s">
        <v>722</v>
      </c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>[["mac", "0x00178801040edfae"]]</v>
      </c>
    </row>
    <row r="37" spans="1:52" ht="16" customHeight="1">
      <c r="A37" s="6">
        <v>1652</v>
      </c>
      <c r="B37" s="6" t="s">
        <v>26</v>
      </c>
      <c r="C37" s="6" t="s">
        <v>462</v>
      </c>
      <c r="D37" s="6" t="s">
        <v>137</v>
      </c>
      <c r="E37" s="6" t="s">
        <v>345</v>
      </c>
      <c r="F37" s="6" t="str">
        <f>IF(ISBLANK(E37), "", Table2[[#This Row],[unique_id]])</f>
        <v>bathroom_main</v>
      </c>
      <c r="G37" s="6" t="s">
        <v>207</v>
      </c>
      <c r="H37" s="6" t="s">
        <v>139</v>
      </c>
      <c r="I37" s="6" t="s">
        <v>132</v>
      </c>
      <c r="J37" s="6" t="s">
        <v>1068</v>
      </c>
      <c r="K37" s="6" t="s">
        <v>987</v>
      </c>
      <c r="M37" s="6" t="s">
        <v>136</v>
      </c>
      <c r="T37" s="6"/>
      <c r="V37" s="8"/>
      <c r="W37" s="8" t="s">
        <v>686</v>
      </c>
      <c r="X37" s="69">
        <v>12</v>
      </c>
      <c r="Y37" s="14" t="s">
        <v>1105</v>
      </c>
      <c r="Z37" s="14" t="s">
        <v>760</v>
      </c>
      <c r="AD37" s="6" t="s">
        <v>322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37" s="6" t="str">
        <f>LOWER(_xlfn.CONCAT(Table2[[#This Row],[device_suggested_area]], "-",Table2[[#This Row],[device_identifiers]]))</f>
        <v>bathroom-main</v>
      </c>
      <c r="AN37" s="8" t="s">
        <v>682</v>
      </c>
      <c r="AO37" s="6" t="s">
        <v>683</v>
      </c>
      <c r="AP37" s="6" t="s">
        <v>681</v>
      </c>
      <c r="AQ37" s="6" t="s">
        <v>462</v>
      </c>
      <c r="AS37" s="6" t="s">
        <v>423</v>
      </c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1653</v>
      </c>
      <c r="B38" s="6" t="s">
        <v>26</v>
      </c>
      <c r="C38" s="6" t="s">
        <v>462</v>
      </c>
      <c r="D38" s="6" t="s">
        <v>137</v>
      </c>
      <c r="E38" s="6" t="str">
        <f>SUBSTITUTE(Table2[[#This Row],[device_name]], "-", "_")</f>
        <v>bathroom_main_bulb_1</v>
      </c>
      <c r="F38" s="6" t="str">
        <f>IF(ISBLANK(E38), "", Table2[[#This Row],[unique_id]])</f>
        <v>bathroom_main_bulb_1</v>
      </c>
      <c r="H38" s="6" t="s">
        <v>139</v>
      </c>
      <c r="O38" s="8" t="s">
        <v>1157</v>
      </c>
      <c r="P38" s="6" t="s">
        <v>172</v>
      </c>
      <c r="Q38" s="6" t="s">
        <v>1107</v>
      </c>
      <c r="R38" s="6" t="str">
        <f>Table2[[#This Row],[entity_domain]]</f>
        <v>Lights</v>
      </c>
      <c r="S38" s="6" t="str">
        <f>_xlfn.CONCAT( Table2[[#This Row],[device_suggested_area]], " ",Table2[[#This Row],[powercalc_group_3]])</f>
        <v>Bathroom Lights</v>
      </c>
      <c r="T38" s="6"/>
      <c r="V38" s="8"/>
      <c r="W38" s="8" t="s">
        <v>685</v>
      </c>
      <c r="X38" s="69">
        <v>12</v>
      </c>
      <c r="Y38" s="14" t="s">
        <v>1103</v>
      </c>
      <c r="Z38" s="14" t="s">
        <v>760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38" s="6" t="str">
        <f>LOWER(_xlfn.CONCAT(Table2[[#This Row],[device_suggested_area]], "-",Table2[[#This Row],[device_identifiers]]))</f>
        <v>bathroom-main-bulb-1</v>
      </c>
      <c r="AN38" s="8" t="s">
        <v>682</v>
      </c>
      <c r="AO38" s="6" t="s">
        <v>684</v>
      </c>
      <c r="AP38" s="6" t="s">
        <v>681</v>
      </c>
      <c r="AQ38" s="6" t="s">
        <v>462</v>
      </c>
      <c r="AS38" s="6" t="s">
        <v>423</v>
      </c>
      <c r="AV38" s="6" t="s">
        <v>723</v>
      </c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>[["mac", "0x00178801040edcad"]]</v>
      </c>
    </row>
    <row r="39" spans="1:52" ht="16" customHeight="1">
      <c r="A39" s="6">
        <v>1654</v>
      </c>
      <c r="B39" s="6" t="s">
        <v>26</v>
      </c>
      <c r="C39" s="6" t="s">
        <v>462</v>
      </c>
      <c r="D39" s="6" t="s">
        <v>137</v>
      </c>
      <c r="E39" s="6" t="s">
        <v>346</v>
      </c>
      <c r="F39" s="6" t="str">
        <f>IF(ISBLANK(E39), "", Table2[[#This Row],[unique_id]])</f>
        <v>ensuite_main</v>
      </c>
      <c r="G39" s="6" t="s">
        <v>206</v>
      </c>
      <c r="H39" s="6" t="s">
        <v>139</v>
      </c>
      <c r="I39" s="6" t="s">
        <v>132</v>
      </c>
      <c r="J39" s="6" t="s">
        <v>1068</v>
      </c>
      <c r="K39" s="6" t="s">
        <v>987</v>
      </c>
      <c r="M39" s="6" t="s">
        <v>136</v>
      </c>
      <c r="T39" s="6"/>
      <c r="V39" s="8"/>
      <c r="W39" s="8" t="s">
        <v>686</v>
      </c>
      <c r="X39" s="69">
        <v>13</v>
      </c>
      <c r="Y39" s="14" t="s">
        <v>1105</v>
      </c>
      <c r="Z39" s="14" t="s">
        <v>760</v>
      </c>
      <c r="AD39" s="6" t="s">
        <v>322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39" s="6" t="str">
        <f>LOWER(_xlfn.CONCAT(Table2[[#This Row],[device_suggested_area]], "-",Table2[[#This Row],[device_identifiers]]))</f>
        <v>ensuite-main</v>
      </c>
      <c r="AN39" s="8" t="s">
        <v>780</v>
      </c>
      <c r="AO39" s="6" t="s">
        <v>683</v>
      </c>
      <c r="AP39" s="6" t="s">
        <v>783</v>
      </c>
      <c r="AQ39" s="6" t="s">
        <v>462</v>
      </c>
      <c r="AS39" s="6" t="s">
        <v>496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1655</v>
      </c>
      <c r="B40" s="6" t="s">
        <v>26</v>
      </c>
      <c r="C40" s="6" t="s">
        <v>462</v>
      </c>
      <c r="D40" s="6" t="s">
        <v>137</v>
      </c>
      <c r="E40" s="6" t="str">
        <f>SUBSTITUTE(Table2[[#This Row],[device_name]], "-", "_")</f>
        <v>ensuite_main_bulb_1</v>
      </c>
      <c r="F40" s="6" t="str">
        <f>IF(ISBLANK(E40), "", Table2[[#This Row],[unique_id]])</f>
        <v>ensuite_main_bulb_1</v>
      </c>
      <c r="H40" s="6" t="s">
        <v>139</v>
      </c>
      <c r="O40" s="8" t="s">
        <v>1157</v>
      </c>
      <c r="P40" s="6" t="s">
        <v>172</v>
      </c>
      <c r="Q40" s="6" t="s">
        <v>1107</v>
      </c>
      <c r="R40" s="6" t="str">
        <f>Table2[[#This Row],[entity_domain]]</f>
        <v>Lights</v>
      </c>
      <c r="S40" s="6" t="str">
        <f>_xlfn.CONCAT( Table2[[#This Row],[device_suggested_area]], " ",Table2[[#This Row],[powercalc_group_3]])</f>
        <v>Ensuite Lights</v>
      </c>
      <c r="T40" s="6"/>
      <c r="V40" s="8"/>
      <c r="W40" s="8" t="s">
        <v>685</v>
      </c>
      <c r="X40" s="69">
        <v>13</v>
      </c>
      <c r="Y40" s="14" t="s">
        <v>1103</v>
      </c>
      <c r="Z40" s="14" t="s">
        <v>760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40" s="6" t="str">
        <f>LOWER(_xlfn.CONCAT(Table2[[#This Row],[device_suggested_area]], "-",Table2[[#This Row],[device_identifiers]]))</f>
        <v>ensuite-main-bulb-1</v>
      </c>
      <c r="AN40" s="8" t="s">
        <v>780</v>
      </c>
      <c r="AO40" s="6" t="s">
        <v>684</v>
      </c>
      <c r="AP40" s="6" t="s">
        <v>783</v>
      </c>
      <c r="AQ40" s="6" t="s">
        <v>462</v>
      </c>
      <c r="AS40" s="6" t="s">
        <v>496</v>
      </c>
      <c r="AV40" s="6" t="s">
        <v>724</v>
      </c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>[["mac", "0x00178801040eddb2"]]</v>
      </c>
    </row>
    <row r="41" spans="1:52" ht="16" customHeight="1">
      <c r="A41" s="6">
        <v>1660</v>
      </c>
      <c r="B41" s="6" t="s">
        <v>26</v>
      </c>
      <c r="C41" s="6" t="s">
        <v>462</v>
      </c>
      <c r="D41" s="6" t="s">
        <v>137</v>
      </c>
      <c r="E41" s="6" t="s">
        <v>347</v>
      </c>
      <c r="F41" s="6" t="str">
        <f>IF(ISBLANK(E41), "", Table2[[#This Row],[unique_id]])</f>
        <v>wardrobe_main</v>
      </c>
      <c r="G41" s="6" t="s">
        <v>210</v>
      </c>
      <c r="H41" s="6" t="s">
        <v>139</v>
      </c>
      <c r="I41" s="6" t="s">
        <v>132</v>
      </c>
      <c r="J41" s="6" t="s">
        <v>1068</v>
      </c>
      <c r="K41" s="67" t="s">
        <v>986</v>
      </c>
      <c r="M41" s="6" t="s">
        <v>136</v>
      </c>
      <c r="T41" s="6"/>
      <c r="V41" s="8"/>
      <c r="W41" s="8" t="s">
        <v>686</v>
      </c>
      <c r="X41" s="69">
        <v>14</v>
      </c>
      <c r="Y41" s="14" t="s">
        <v>1105</v>
      </c>
      <c r="Z41" s="14" t="s">
        <v>760</v>
      </c>
      <c r="AD41" s="6" t="s">
        <v>322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41" s="6" t="str">
        <f>LOWER(_xlfn.CONCAT(Table2[[#This Row],[device_suggested_area]], "-",Table2[[#This Row],[device_identifiers]]))</f>
        <v>wardrobe-main</v>
      </c>
      <c r="AN41" s="8" t="s">
        <v>780</v>
      </c>
      <c r="AO41" s="6" t="s">
        <v>683</v>
      </c>
      <c r="AP41" s="6" t="s">
        <v>783</v>
      </c>
      <c r="AQ41" s="6" t="s">
        <v>462</v>
      </c>
      <c r="AS41" s="6" t="s">
        <v>693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1661</v>
      </c>
      <c r="B42" s="6" t="s">
        <v>26</v>
      </c>
      <c r="C42" s="6" t="s">
        <v>462</v>
      </c>
      <c r="D42" s="6" t="s">
        <v>137</v>
      </c>
      <c r="E42" s="6" t="str">
        <f>SUBSTITUTE(Table2[[#This Row],[device_name]], "-", "_")</f>
        <v>wardrobe_main_bulb_1</v>
      </c>
      <c r="F42" s="6" t="str">
        <f>IF(ISBLANK(E42), "", Table2[[#This Row],[unique_id]])</f>
        <v>wardrobe_main_bulb_1</v>
      </c>
      <c r="H42" s="6" t="s">
        <v>139</v>
      </c>
      <c r="O42" s="8" t="s">
        <v>1157</v>
      </c>
      <c r="P42" s="6" t="s">
        <v>172</v>
      </c>
      <c r="Q42" s="6" t="s">
        <v>1107</v>
      </c>
      <c r="R42" s="6" t="str">
        <f>Table2[[#This Row],[entity_domain]]</f>
        <v>Lights</v>
      </c>
      <c r="S42" s="6" t="str">
        <f>_xlfn.CONCAT( Table2[[#This Row],[device_suggested_area]], " ",Table2[[#This Row],[powercalc_group_3]])</f>
        <v>Wardrobe Lights</v>
      </c>
      <c r="T42" s="6"/>
      <c r="V42" s="8"/>
      <c r="W42" s="8" t="s">
        <v>685</v>
      </c>
      <c r="X42" s="69">
        <v>14</v>
      </c>
      <c r="Y42" s="14" t="s">
        <v>1103</v>
      </c>
      <c r="Z42" s="14" t="s">
        <v>760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42" s="6" t="str">
        <f>LOWER(_xlfn.CONCAT(Table2[[#This Row],[device_suggested_area]], "-",Table2[[#This Row],[device_identifiers]]))</f>
        <v>wardrobe-main-bulb-1</v>
      </c>
      <c r="AN42" s="8" t="s">
        <v>780</v>
      </c>
      <c r="AO42" s="6" t="s">
        <v>684</v>
      </c>
      <c r="AP42" s="6" t="s">
        <v>783</v>
      </c>
      <c r="AQ42" s="6" t="s">
        <v>462</v>
      </c>
      <c r="AS42" s="6" t="s">
        <v>693</v>
      </c>
      <c r="AV42" s="6" t="s">
        <v>725</v>
      </c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>[["mac", "0x00178801040ede93"]]</v>
      </c>
    </row>
    <row r="43" spans="1:52" ht="16" customHeight="1">
      <c r="A43" s="6">
        <v>1601</v>
      </c>
      <c r="B43" s="6" t="s">
        <v>26</v>
      </c>
      <c r="C43" s="6" t="s">
        <v>462</v>
      </c>
      <c r="D43" s="6" t="s">
        <v>137</v>
      </c>
      <c r="E43" s="6" t="s">
        <v>348</v>
      </c>
      <c r="F43" s="6" t="str">
        <f>IF(ISBLANK(E43), "", Table2[[#This Row],[unique_id]])</f>
        <v>ada_lamp</v>
      </c>
      <c r="G43" s="6" t="s">
        <v>204</v>
      </c>
      <c r="H43" s="6" t="s">
        <v>139</v>
      </c>
      <c r="I43" s="6" t="s">
        <v>132</v>
      </c>
      <c r="J43" s="6" t="s">
        <v>728</v>
      </c>
      <c r="K43" s="6" t="s">
        <v>985</v>
      </c>
      <c r="M43" s="6" t="s">
        <v>136</v>
      </c>
      <c r="T43" s="6"/>
      <c r="V43" s="8"/>
      <c r="W43" s="8" t="s">
        <v>686</v>
      </c>
      <c r="X43" s="69">
        <v>1</v>
      </c>
      <c r="Y43" s="14" t="s">
        <v>1105</v>
      </c>
      <c r="Z43" s="14" t="s">
        <v>761</v>
      </c>
      <c r="AD43" s="6" t="s">
        <v>322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43" s="6" t="str">
        <f>LOWER(_xlfn.CONCAT(Table2[[#This Row],[device_suggested_area]], "-",Table2[[#This Row],[device_identifiers]]))</f>
        <v>ada-lamp</v>
      </c>
      <c r="AN43" s="8" t="s">
        <v>780</v>
      </c>
      <c r="AO43" s="6" t="s">
        <v>694</v>
      </c>
      <c r="AP43" s="6" t="s">
        <v>783</v>
      </c>
      <c r="AQ43" s="6" t="s">
        <v>462</v>
      </c>
      <c r="AS43" s="6" t="s">
        <v>130</v>
      </c>
      <c r="AT43" s="6" t="s">
        <v>1004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1602</v>
      </c>
      <c r="B44" s="6" t="s">
        <v>26</v>
      </c>
      <c r="C44" s="6" t="s">
        <v>462</v>
      </c>
      <c r="D44" s="6" t="s">
        <v>137</v>
      </c>
      <c r="E44" s="6" t="str">
        <f>SUBSTITUTE(Table2[[#This Row],[device_name]], "-", "_")</f>
        <v>ada_lamp_bulb_1</v>
      </c>
      <c r="F44" s="6" t="str">
        <f>IF(ISBLANK(E44), "", Table2[[#This Row],[unique_id]])</f>
        <v>ada_lamp_bulb_1</v>
      </c>
      <c r="H44" s="6" t="s">
        <v>139</v>
      </c>
      <c r="O44" s="8" t="s">
        <v>1157</v>
      </c>
      <c r="P44" s="6" t="s">
        <v>172</v>
      </c>
      <c r="Q44" s="6" t="s">
        <v>1107</v>
      </c>
      <c r="R44" s="6" t="str">
        <f>Table2[[#This Row],[entity_domain]]</f>
        <v>Lights</v>
      </c>
      <c r="S44" s="6" t="str">
        <f>_xlfn.CONCAT( Table2[[#This Row],[device_suggested_area]], " ",Table2[[#This Row],[powercalc_group_3]])</f>
        <v>Ada Lights</v>
      </c>
      <c r="T44" s="6"/>
      <c r="V44" s="8"/>
      <c r="W44" s="8" t="s">
        <v>685</v>
      </c>
      <c r="X44" s="69">
        <v>1</v>
      </c>
      <c r="Y44" s="14" t="s">
        <v>1103</v>
      </c>
      <c r="Z44" s="14" t="s">
        <v>761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44" s="6" t="str">
        <f>LOWER(_xlfn.CONCAT(Table2[[#This Row],[device_suggested_area]], "-",Table2[[#This Row],[device_identifiers]]))</f>
        <v>ada-lamp-bulb-1</v>
      </c>
      <c r="AN44" s="8" t="s">
        <v>780</v>
      </c>
      <c r="AO44" s="6" t="s">
        <v>695</v>
      </c>
      <c r="AP44" s="6" t="s">
        <v>783</v>
      </c>
      <c r="AQ44" s="6" t="s">
        <v>462</v>
      </c>
      <c r="AS44" s="6" t="s">
        <v>130</v>
      </c>
      <c r="AT44" s="6" t="s">
        <v>1004</v>
      </c>
      <c r="AV44" s="6" t="s">
        <v>701</v>
      </c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>[["mac", "0x0017880103433075"]]</v>
      </c>
    </row>
    <row r="45" spans="1:52" ht="16" customHeight="1">
      <c r="A45" s="6">
        <v>1628</v>
      </c>
      <c r="B45" s="6" t="s">
        <v>26</v>
      </c>
      <c r="C45" s="6" t="s">
        <v>462</v>
      </c>
      <c r="D45" s="6" t="s">
        <v>137</v>
      </c>
      <c r="E45" s="6" t="s">
        <v>771</v>
      </c>
      <c r="F45" s="6" t="str">
        <f>IF(ISBLANK(E45), "", Table2[[#This Row],[unique_id]])</f>
        <v>lounge_lamp</v>
      </c>
      <c r="G45" s="6" t="s">
        <v>772</v>
      </c>
      <c r="H45" s="6" t="s">
        <v>139</v>
      </c>
      <c r="I45" s="6" t="s">
        <v>132</v>
      </c>
      <c r="J45" s="6" t="s">
        <v>728</v>
      </c>
      <c r="K45" s="6" t="s">
        <v>986</v>
      </c>
      <c r="M45" s="6" t="s">
        <v>136</v>
      </c>
      <c r="T45" s="6"/>
      <c r="V45" s="8"/>
      <c r="W45" s="8" t="s">
        <v>686</v>
      </c>
      <c r="X45" s="69">
        <v>15</v>
      </c>
      <c r="Y45" s="14" t="s">
        <v>1105</v>
      </c>
      <c r="Z45" s="14" t="s">
        <v>762</v>
      </c>
      <c r="AD45" s="6" t="s">
        <v>322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45" s="6" t="str">
        <f>LOWER(_xlfn.CONCAT(Table2[[#This Row],[device_suggested_area]], "-",Table2[[#This Row],[device_identifiers]]))</f>
        <v>lounge-lamp</v>
      </c>
      <c r="AN45" s="8" t="s">
        <v>682</v>
      </c>
      <c r="AO45" s="6" t="s">
        <v>694</v>
      </c>
      <c r="AP45" s="6" t="s">
        <v>681</v>
      </c>
      <c r="AQ45" s="6" t="s">
        <v>462</v>
      </c>
      <c r="AS45" s="6" t="s">
        <v>203</v>
      </c>
      <c r="AT45" s="6" t="s">
        <v>1004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1629</v>
      </c>
      <c r="B46" s="6" t="s">
        <v>26</v>
      </c>
      <c r="C46" s="6" t="s">
        <v>462</v>
      </c>
      <c r="D46" s="6" t="s">
        <v>137</v>
      </c>
      <c r="E46" s="6" t="str">
        <f>SUBSTITUTE(Table2[[#This Row],[device_name]], "-", "_")</f>
        <v>lounge_lamp_bulb_1</v>
      </c>
      <c r="F46" s="6" t="str">
        <f>IF(ISBLANK(E46), "", Table2[[#This Row],[unique_id]])</f>
        <v>lounge_lamp_bulb_1</v>
      </c>
      <c r="H46" s="6" t="s">
        <v>139</v>
      </c>
      <c r="O46" s="8" t="s">
        <v>1157</v>
      </c>
      <c r="P46" s="6" t="s">
        <v>172</v>
      </c>
      <c r="Q46" s="6" t="s">
        <v>1107</v>
      </c>
      <c r="R46" s="6" t="str">
        <f>Table2[[#This Row],[entity_domain]]</f>
        <v>Lights</v>
      </c>
      <c r="S46" s="6" t="str">
        <f>_xlfn.CONCAT( Table2[[#This Row],[device_suggested_area]], " ",Table2[[#This Row],[powercalc_group_3]])</f>
        <v>Lounge Lights</v>
      </c>
      <c r="T46" s="6"/>
      <c r="V46" s="8"/>
      <c r="W46" s="8" t="s">
        <v>685</v>
      </c>
      <c r="X46" s="69">
        <v>15</v>
      </c>
      <c r="Y46" s="14" t="s">
        <v>1103</v>
      </c>
      <c r="Z46" s="14" t="s">
        <v>761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46" s="6" t="str">
        <f>LOWER(_xlfn.CONCAT(Table2[[#This Row],[device_suggested_area]], "-",Table2[[#This Row],[device_identifiers]]))</f>
        <v>lounge-lamp-bulb-1</v>
      </c>
      <c r="AN46" s="8" t="s">
        <v>682</v>
      </c>
      <c r="AO46" s="6" t="s">
        <v>695</v>
      </c>
      <c r="AP46" s="6" t="s">
        <v>681</v>
      </c>
      <c r="AQ46" s="6" t="s">
        <v>462</v>
      </c>
      <c r="AS46" s="6" t="s">
        <v>203</v>
      </c>
      <c r="AT46" s="6" t="s">
        <v>1004</v>
      </c>
      <c r="AV46" s="6" t="s">
        <v>773</v>
      </c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>[["mac", "0x0017880106bc4f2d"]]</v>
      </c>
    </row>
    <row r="47" spans="1:52" ht="16" customHeight="1">
      <c r="A47" s="6">
        <v>1666</v>
      </c>
      <c r="B47" s="6" t="s">
        <v>26</v>
      </c>
      <c r="C47" s="6" t="s">
        <v>462</v>
      </c>
      <c r="D47" s="6" t="s">
        <v>137</v>
      </c>
      <c r="E47" s="6" t="s">
        <v>793</v>
      </c>
      <c r="F47" s="6" t="str">
        <f>IF(ISBLANK(E47), "", Table2[[#This Row],[unique_id]])</f>
        <v>garden_pedestals</v>
      </c>
      <c r="G47" s="6" t="s">
        <v>794</v>
      </c>
      <c r="H47" s="6" t="s">
        <v>139</v>
      </c>
      <c r="I47" s="6" t="s">
        <v>132</v>
      </c>
      <c r="J47" s="6" t="s">
        <v>1072</v>
      </c>
      <c r="M47" s="6" t="s">
        <v>136</v>
      </c>
      <c r="T47" s="6"/>
      <c r="V47" s="8"/>
      <c r="W47" s="8" t="s">
        <v>686</v>
      </c>
      <c r="X47" s="69">
        <v>16</v>
      </c>
      <c r="Y47" s="14" t="s">
        <v>1106</v>
      </c>
      <c r="Z47" s="14" t="s">
        <v>785</v>
      </c>
      <c r="AD47" s="6" t="s">
        <v>322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47" s="6" t="str">
        <f>LOWER(_xlfn.CONCAT(Table2[[#This Row],[device_suggested_area]], "-",Table2[[#This Row],[device_identifiers]]))</f>
        <v>garden-pedestals</v>
      </c>
      <c r="AN47" s="8" t="s">
        <v>782</v>
      </c>
      <c r="AO47" s="6" t="s">
        <v>796</v>
      </c>
      <c r="AP47" s="6" t="s">
        <v>784</v>
      </c>
      <c r="AQ47" s="6" t="s">
        <v>462</v>
      </c>
      <c r="AS47" s="6" t="s">
        <v>795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1667</v>
      </c>
      <c r="B48" s="6" t="s">
        <v>26</v>
      </c>
      <c r="C48" s="6" t="s">
        <v>462</v>
      </c>
      <c r="D48" s="6" t="s">
        <v>137</v>
      </c>
      <c r="E48" s="6" t="str">
        <f>SUBSTITUTE(Table2[[#This Row],[device_name]], "-", "_")</f>
        <v>garden_pedestals_bulb_1</v>
      </c>
      <c r="F48" s="6" t="str">
        <f>IF(ISBLANK(E48), "", Table2[[#This Row],[unique_id]])</f>
        <v>garden_pedestals_bulb_1</v>
      </c>
      <c r="H48" s="6" t="s">
        <v>139</v>
      </c>
      <c r="O48" s="8" t="s">
        <v>1157</v>
      </c>
      <c r="P48" s="6" t="s">
        <v>172</v>
      </c>
      <c r="Q48" s="6" t="s">
        <v>1107</v>
      </c>
      <c r="R48" s="6" t="str">
        <f>Table2[[#This Row],[entity_domain]]</f>
        <v>Lights</v>
      </c>
      <c r="S48" s="6" t="str">
        <f>_xlfn.CONCAT( Table2[[#This Row],[device_suggested_area]], " ",Table2[[#This Row],[powercalc_group_3]])</f>
        <v>Garden Lights</v>
      </c>
      <c r="T48" s="6"/>
      <c r="V48" s="8"/>
      <c r="W48" s="8" t="s">
        <v>685</v>
      </c>
      <c r="X48" s="69">
        <v>16</v>
      </c>
      <c r="Y48" s="14" t="s">
        <v>1103</v>
      </c>
      <c r="Z48" s="14" t="s">
        <v>785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48" s="6" t="str">
        <f>LOWER(_xlfn.CONCAT(Table2[[#This Row],[device_suggested_area]], "-",Table2[[#This Row],[device_identifiers]]))</f>
        <v>garden-pedestals-bulb-1</v>
      </c>
      <c r="AN48" s="8" t="s">
        <v>782</v>
      </c>
      <c r="AO48" s="6" t="s">
        <v>797</v>
      </c>
      <c r="AP48" s="6" t="s">
        <v>784</v>
      </c>
      <c r="AQ48" s="6" t="s">
        <v>462</v>
      </c>
      <c r="AS48" s="6" t="s">
        <v>795</v>
      </c>
      <c r="AV48" s="6" t="s">
        <v>781</v>
      </c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>[["mac", "0x001788010c692175"]]</v>
      </c>
    </row>
    <row r="49" spans="1:52" ht="16" customHeight="1">
      <c r="A49" s="6">
        <v>1668</v>
      </c>
      <c r="B49" s="6" t="s">
        <v>26</v>
      </c>
      <c r="C49" s="6" t="s">
        <v>462</v>
      </c>
      <c r="D49" s="6" t="s">
        <v>137</v>
      </c>
      <c r="E49" s="6" t="str">
        <f>SUBSTITUTE(Table2[[#This Row],[device_name]], "-", "_")</f>
        <v>garden_pedestals_bulb_2</v>
      </c>
      <c r="F49" s="6" t="str">
        <f>IF(ISBLANK(E49), "", Table2[[#This Row],[unique_id]])</f>
        <v>garden_pedestals_bulb_2</v>
      </c>
      <c r="H49" s="6" t="s">
        <v>139</v>
      </c>
      <c r="O49" s="8" t="s">
        <v>1157</v>
      </c>
      <c r="P49" s="6" t="s">
        <v>172</v>
      </c>
      <c r="Q49" s="6" t="s">
        <v>1107</v>
      </c>
      <c r="R49" s="6" t="str">
        <f>Table2[[#This Row],[entity_domain]]</f>
        <v>Lights</v>
      </c>
      <c r="S49" s="6" t="str">
        <f>_xlfn.CONCAT( Table2[[#This Row],[device_suggested_area]], " ",Table2[[#This Row],[powercalc_group_3]])</f>
        <v>Garden Lights</v>
      </c>
      <c r="T49" s="6"/>
      <c r="V49" s="8"/>
      <c r="W49" s="8" t="s">
        <v>685</v>
      </c>
      <c r="X49" s="69">
        <v>16</v>
      </c>
      <c r="Y49" s="14" t="s">
        <v>1103</v>
      </c>
      <c r="Z49" s="14" t="s">
        <v>785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49" s="6" t="str">
        <f>LOWER(_xlfn.CONCAT(Table2[[#This Row],[device_suggested_area]], "-",Table2[[#This Row],[device_identifiers]]))</f>
        <v>garden-pedestals-bulb-2</v>
      </c>
      <c r="AN49" s="8" t="s">
        <v>782</v>
      </c>
      <c r="AO49" s="6" t="s">
        <v>798</v>
      </c>
      <c r="AP49" s="6" t="s">
        <v>784</v>
      </c>
      <c r="AQ49" s="6" t="s">
        <v>462</v>
      </c>
      <c r="AS49" s="6" t="s">
        <v>795</v>
      </c>
      <c r="AV49" s="6" t="s">
        <v>786</v>
      </c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>[["mac", "0x001788010c69214a"]]</v>
      </c>
    </row>
    <row r="50" spans="1:52" ht="16" customHeight="1">
      <c r="A50" s="6">
        <v>1669</v>
      </c>
      <c r="B50" s="6" t="s">
        <v>26</v>
      </c>
      <c r="C50" s="6" t="s">
        <v>462</v>
      </c>
      <c r="D50" s="6" t="s">
        <v>137</v>
      </c>
      <c r="E50" s="6" t="str">
        <f>SUBSTITUTE(Table2[[#This Row],[device_name]], "-", "_")</f>
        <v>garden_pedestals_bulb_3</v>
      </c>
      <c r="F50" s="6" t="str">
        <f>IF(ISBLANK(E50), "", Table2[[#This Row],[unique_id]])</f>
        <v>garden_pedestals_bulb_3</v>
      </c>
      <c r="H50" s="6" t="s">
        <v>139</v>
      </c>
      <c r="O50" s="8" t="s">
        <v>1157</v>
      </c>
      <c r="P50" s="6" t="s">
        <v>172</v>
      </c>
      <c r="Q50" s="6" t="s">
        <v>1107</v>
      </c>
      <c r="R50" s="6" t="str">
        <f>Table2[[#This Row],[entity_domain]]</f>
        <v>Lights</v>
      </c>
      <c r="S50" s="6" t="str">
        <f>_xlfn.CONCAT( Table2[[#This Row],[device_suggested_area]], " ",Table2[[#This Row],[powercalc_group_3]])</f>
        <v>Garden Lights</v>
      </c>
      <c r="T50" s="6"/>
      <c r="V50" s="8"/>
      <c r="W50" s="8" t="s">
        <v>685</v>
      </c>
      <c r="X50" s="69">
        <v>16</v>
      </c>
      <c r="Y50" s="14" t="s">
        <v>1103</v>
      </c>
      <c r="Z50" s="14" t="s">
        <v>785</v>
      </c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50" s="6" t="str">
        <f>LOWER(_xlfn.CONCAT(Table2[[#This Row],[device_suggested_area]], "-",Table2[[#This Row],[device_identifiers]]))</f>
        <v>garden-pedestals-bulb-3</v>
      </c>
      <c r="AN50" s="8" t="s">
        <v>782</v>
      </c>
      <c r="AO50" s="6" t="s">
        <v>799</v>
      </c>
      <c r="AP50" s="6" t="s">
        <v>784</v>
      </c>
      <c r="AQ50" s="6" t="s">
        <v>462</v>
      </c>
      <c r="AS50" s="6" t="s">
        <v>795</v>
      </c>
      <c r="AV50" s="6" t="s">
        <v>787</v>
      </c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>[["mac", "0x001788010c5c4266"]]</v>
      </c>
    </row>
    <row r="51" spans="1:52" ht="16" customHeight="1">
      <c r="A51" s="6">
        <v>1670</v>
      </c>
      <c r="B51" s="53" t="s">
        <v>26</v>
      </c>
      <c r="C51" s="53" t="s">
        <v>462</v>
      </c>
      <c r="D51" s="53" t="s">
        <v>137</v>
      </c>
      <c r="E51" s="53" t="str">
        <f>SUBSTITUTE(Table2[[#This Row],[device_name]], "-", "_")</f>
        <v>garden_pedestals_bulb_4</v>
      </c>
      <c r="F51" s="53" t="str">
        <f>IF(ISBLANK(E51), "", Table2[[#This Row],[unique_id]])</f>
        <v>garden_pedestals_bulb_4</v>
      </c>
      <c r="G51" s="53"/>
      <c r="H51" s="53" t="s">
        <v>139</v>
      </c>
      <c r="I51" s="53"/>
      <c r="J51" s="53"/>
      <c r="K51" s="53"/>
      <c r="L51" s="53"/>
      <c r="M51" s="53"/>
      <c r="N51" s="53"/>
      <c r="O51" s="54" t="s">
        <v>1157</v>
      </c>
      <c r="P51" s="53" t="s">
        <v>172</v>
      </c>
      <c r="Q51" s="53" t="s">
        <v>1107</v>
      </c>
      <c r="R51" s="53" t="str">
        <f>Table2[[#This Row],[entity_domain]]</f>
        <v>Lights</v>
      </c>
      <c r="S51" s="53" t="str">
        <f>_xlfn.CONCAT( Table2[[#This Row],[device_suggested_area]], " ",Table2[[#This Row],[powercalc_group_3]])</f>
        <v>Garden Lights</v>
      </c>
      <c r="T51" s="53"/>
      <c r="U51" s="53"/>
      <c r="V51" s="54"/>
      <c r="W51" s="54" t="s">
        <v>685</v>
      </c>
      <c r="X51" s="70">
        <v>16</v>
      </c>
      <c r="Y51" s="60" t="s">
        <v>1103</v>
      </c>
      <c r="Z51" s="60" t="s">
        <v>785</v>
      </c>
      <c r="AA51" s="53"/>
      <c r="AB51" s="53"/>
      <c r="AC51" s="53"/>
      <c r="AD51" s="53"/>
      <c r="AE51" s="53"/>
      <c r="AF51" s="54"/>
      <c r="AG51" s="53"/>
      <c r="AH51" s="53" t="str">
        <f>IF(ISBLANK(AG51),  "", _xlfn.CONCAT("haas/entity/sensor/", LOWER(C51), "/", E51, "/config"))</f>
        <v/>
      </c>
      <c r="AI51" s="53" t="str">
        <f>IF(ISBLANK(AG51),  "", _xlfn.CONCAT(LOWER(C51), "/", E51))</f>
        <v/>
      </c>
      <c r="AJ51" s="53"/>
      <c r="AK51" s="53"/>
      <c r="AL51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51" s="53" t="str">
        <f>LOWER(_xlfn.CONCAT(Table2[[#This Row],[device_suggested_area]], "-",Table2[[#This Row],[device_identifiers]]))</f>
        <v>garden-pedestals-bulb-4</v>
      </c>
      <c r="AN51" s="54" t="s">
        <v>782</v>
      </c>
      <c r="AO51" s="53" t="s">
        <v>800</v>
      </c>
      <c r="AP51" s="53" t="s">
        <v>784</v>
      </c>
      <c r="AQ51" s="53" t="s">
        <v>462</v>
      </c>
      <c r="AR51" s="53"/>
      <c r="AS51" s="53" t="s">
        <v>795</v>
      </c>
      <c r="AT51" s="53"/>
      <c r="AU51" s="53"/>
      <c r="AV51" s="53" t="s">
        <v>788</v>
      </c>
      <c r="AW51" s="53"/>
      <c r="AX51" s="53"/>
      <c r="AY51" s="53"/>
      <c r="AZ51" s="53" t="str">
        <f>IF(AND(ISBLANK(AV51), ISBLANK(AW51)), "", _xlfn.CONCAT("[", IF(ISBLANK(AV51), "", _xlfn.CONCAT("[""mac"", """, AV51, """]")), IF(ISBLANK(AW51), "", _xlfn.CONCAT(", [""ip"", """, AW51, """]")), "]"))</f>
        <v>[["mac", "0x001788010c692144"]]</v>
      </c>
    </row>
    <row r="52" spans="1:52" ht="16" customHeight="1">
      <c r="A52" s="6">
        <v>1671</v>
      </c>
      <c r="B52" s="53" t="s">
        <v>808</v>
      </c>
      <c r="C52" s="53" t="s">
        <v>462</v>
      </c>
      <c r="D52" s="53" t="s">
        <v>137</v>
      </c>
      <c r="E52" s="53"/>
      <c r="F52" s="53" t="str">
        <f>IF(ISBLANK(E52), "", Table2[[#This Row],[unique_id]])</f>
        <v/>
      </c>
      <c r="G52" s="53"/>
      <c r="H52" s="53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53"/>
      <c r="T52" s="53"/>
      <c r="U52" s="53"/>
      <c r="V52" s="54"/>
      <c r="W52" s="54" t="s">
        <v>685</v>
      </c>
      <c r="X52" s="70">
        <v>16</v>
      </c>
      <c r="Y52" s="60" t="s">
        <v>1103</v>
      </c>
      <c r="Z52" s="60" t="s">
        <v>785</v>
      </c>
      <c r="AA52" s="53"/>
      <c r="AB52" s="53"/>
      <c r="AC52" s="53"/>
      <c r="AD52" s="53"/>
      <c r="AE52" s="53"/>
      <c r="AF52" s="54"/>
      <c r="AG52" s="53"/>
      <c r="AH52" s="53" t="str">
        <f>IF(ISBLANK(AG52),  "", _xlfn.CONCAT("haas/entity/sensor/", LOWER(C52), "/", E52, "/config"))</f>
        <v/>
      </c>
      <c r="AI52" s="53" t="str">
        <f>IF(ISBLANK(AG52),  "", _xlfn.CONCAT(LOWER(C52), "/", E52))</f>
        <v/>
      </c>
      <c r="AJ52" s="53"/>
      <c r="AK52" s="53"/>
      <c r="AL52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2" s="53" t="str">
        <f>LOWER(_xlfn.CONCAT(Table2[[#This Row],[device_suggested_area]], "-",Table2[[#This Row],[device_identifiers]]))</f>
        <v>garden-pedestals-bulb-5</v>
      </c>
      <c r="AN52" s="54" t="s">
        <v>782</v>
      </c>
      <c r="AO52" s="53" t="s">
        <v>916</v>
      </c>
      <c r="AP52" s="53" t="s">
        <v>784</v>
      </c>
      <c r="AQ52" s="53" t="s">
        <v>462</v>
      </c>
      <c r="AR52" s="53"/>
      <c r="AS52" s="53" t="s">
        <v>795</v>
      </c>
      <c r="AT52" s="53"/>
      <c r="AU52" s="53"/>
      <c r="AV52" s="53" t="s">
        <v>915</v>
      </c>
      <c r="AW52" s="53"/>
      <c r="AX52" s="53"/>
      <c r="AY52" s="53"/>
      <c r="AZ52" s="53" t="str">
        <f>IF(AND(ISBLANK(AV52), ISBLANK(AW52)), "", _xlfn.CONCAT("[", IF(ISBLANK(AV52), "", _xlfn.CONCAT("[""mac"", """, AV52, """]")), IF(ISBLANK(AW52), "", _xlfn.CONCAT(", [""ip"", """, AW52, """]")), "]"))</f>
        <v>[["mac", "x"]]</v>
      </c>
    </row>
    <row r="53" spans="1:52" ht="16" customHeight="1">
      <c r="A53" s="6">
        <v>1672</v>
      </c>
      <c r="B53" s="53" t="s">
        <v>808</v>
      </c>
      <c r="C53" s="53" t="s">
        <v>462</v>
      </c>
      <c r="D53" s="53" t="s">
        <v>137</v>
      </c>
      <c r="E53" s="53"/>
      <c r="F53" s="53" t="str">
        <f>IF(ISBLANK(E53), "", Table2[[#This Row],[unique_id]])</f>
        <v/>
      </c>
      <c r="G53" s="53"/>
      <c r="H53" s="53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53"/>
      <c r="T53" s="53"/>
      <c r="U53" s="53"/>
      <c r="V53" s="54"/>
      <c r="W53" s="54" t="s">
        <v>685</v>
      </c>
      <c r="X53" s="70">
        <v>16</v>
      </c>
      <c r="Y53" s="60" t="s">
        <v>1103</v>
      </c>
      <c r="Z53" s="60" t="s">
        <v>785</v>
      </c>
      <c r="AA53" s="53"/>
      <c r="AB53" s="53"/>
      <c r="AC53" s="53"/>
      <c r="AD53" s="53"/>
      <c r="AE53" s="53"/>
      <c r="AF53" s="54"/>
      <c r="AG53" s="53"/>
      <c r="AH53" s="53" t="str">
        <f>IF(ISBLANK(AG53),  "", _xlfn.CONCAT("haas/entity/sensor/", LOWER(C53), "/", E53, "/config"))</f>
        <v/>
      </c>
      <c r="AI53" s="53" t="str">
        <f>IF(ISBLANK(AG53),  "", _xlfn.CONCAT(LOWER(C53), "/", E53))</f>
        <v/>
      </c>
      <c r="AJ53" s="53"/>
      <c r="AK53" s="53"/>
      <c r="AL53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3" s="53" t="str">
        <f>LOWER(_xlfn.CONCAT(Table2[[#This Row],[device_suggested_area]], "-",Table2[[#This Row],[device_identifiers]]))</f>
        <v>garden-pedestals-bulb-6</v>
      </c>
      <c r="AN53" s="54" t="s">
        <v>782</v>
      </c>
      <c r="AO53" s="53" t="s">
        <v>917</v>
      </c>
      <c r="AP53" s="53" t="s">
        <v>784</v>
      </c>
      <c r="AQ53" s="53" t="s">
        <v>462</v>
      </c>
      <c r="AR53" s="53"/>
      <c r="AS53" s="53" t="s">
        <v>795</v>
      </c>
      <c r="AT53" s="53"/>
      <c r="AU53" s="53"/>
      <c r="AV53" s="53" t="s">
        <v>915</v>
      </c>
      <c r="AW53" s="53"/>
      <c r="AX53" s="53"/>
      <c r="AY53" s="53"/>
      <c r="AZ53" s="53" t="str">
        <f>IF(AND(ISBLANK(AV53), ISBLANK(AW53)), "", _xlfn.CONCAT("[", IF(ISBLANK(AV53), "", _xlfn.CONCAT("[""mac"", """, AV53, """]")), IF(ISBLANK(AW53), "", _xlfn.CONCAT(", [""ip"", """, AW53, """]")), "]"))</f>
        <v>[["mac", "x"]]</v>
      </c>
    </row>
    <row r="54" spans="1:52" ht="16" customHeight="1">
      <c r="A54" s="6">
        <v>1673</v>
      </c>
      <c r="B54" s="53" t="s">
        <v>808</v>
      </c>
      <c r="C54" s="53" t="s">
        <v>462</v>
      </c>
      <c r="D54" s="53" t="s">
        <v>137</v>
      </c>
      <c r="E54" s="53"/>
      <c r="F54" s="53" t="str">
        <f>IF(ISBLANK(E54), "", Table2[[#This Row],[unique_id]])</f>
        <v/>
      </c>
      <c r="G54" s="53"/>
      <c r="H54" s="53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53"/>
      <c r="T54" s="53"/>
      <c r="U54" s="53"/>
      <c r="V54" s="54"/>
      <c r="W54" s="54" t="s">
        <v>685</v>
      </c>
      <c r="X54" s="70">
        <v>16</v>
      </c>
      <c r="Y54" s="60" t="s">
        <v>1103</v>
      </c>
      <c r="Z54" s="60" t="s">
        <v>785</v>
      </c>
      <c r="AA54" s="53"/>
      <c r="AB54" s="53"/>
      <c r="AC54" s="53"/>
      <c r="AD54" s="53"/>
      <c r="AE54" s="53"/>
      <c r="AF54" s="54"/>
      <c r="AG54" s="53"/>
      <c r="AH54" s="53" t="str">
        <f>IF(ISBLANK(AG54),  "", _xlfn.CONCAT("haas/entity/sensor/", LOWER(C54), "/", E54, "/config"))</f>
        <v/>
      </c>
      <c r="AI54" s="53" t="str">
        <f>IF(ISBLANK(AG54),  "", _xlfn.CONCAT(LOWER(C54), "/", E54))</f>
        <v/>
      </c>
      <c r="AJ54" s="53"/>
      <c r="AK54" s="53"/>
      <c r="AL54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4" s="53" t="str">
        <f>LOWER(_xlfn.CONCAT(Table2[[#This Row],[device_suggested_area]], "-",Table2[[#This Row],[device_identifiers]]))</f>
        <v>garden-pedestals-bulb-7</v>
      </c>
      <c r="AN54" s="54" t="s">
        <v>782</v>
      </c>
      <c r="AO54" s="53" t="s">
        <v>918</v>
      </c>
      <c r="AP54" s="53" t="s">
        <v>784</v>
      </c>
      <c r="AQ54" s="53" t="s">
        <v>462</v>
      </c>
      <c r="AR54" s="53"/>
      <c r="AS54" s="53" t="s">
        <v>795</v>
      </c>
      <c r="AT54" s="53"/>
      <c r="AU54" s="53"/>
      <c r="AV54" s="53" t="s">
        <v>915</v>
      </c>
      <c r="AW54" s="53"/>
      <c r="AX54" s="53"/>
      <c r="AY54" s="53"/>
      <c r="AZ54" s="53" t="str">
        <f>IF(AND(ISBLANK(AV54), ISBLANK(AW54)), "", _xlfn.CONCAT("[", IF(ISBLANK(AV54), "", _xlfn.CONCAT("[""mac"", """, AV54, """]")), IF(ISBLANK(AW54), "", _xlfn.CONCAT(", [""ip"", """, AW54, """]")), "]"))</f>
        <v>[["mac", "x"]]</v>
      </c>
    </row>
    <row r="55" spans="1:52" ht="16" customHeight="1">
      <c r="A55" s="6">
        <v>1674</v>
      </c>
      <c r="B55" s="53" t="s">
        <v>808</v>
      </c>
      <c r="C55" s="53" t="s">
        <v>462</v>
      </c>
      <c r="D55" s="53" t="s">
        <v>137</v>
      </c>
      <c r="E55" s="53"/>
      <c r="F55" s="53" t="str">
        <f>IF(ISBLANK(E55), "", Table2[[#This Row],[unique_id]])</f>
        <v/>
      </c>
      <c r="G55" s="53"/>
      <c r="H55" s="53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53"/>
      <c r="T55" s="53"/>
      <c r="U55" s="53"/>
      <c r="V55" s="54"/>
      <c r="W55" s="54" t="s">
        <v>685</v>
      </c>
      <c r="X55" s="70">
        <v>16</v>
      </c>
      <c r="Y55" s="60" t="s">
        <v>1103</v>
      </c>
      <c r="Z55" s="60" t="s">
        <v>785</v>
      </c>
      <c r="AA55" s="53"/>
      <c r="AB55" s="53"/>
      <c r="AC55" s="53"/>
      <c r="AD55" s="53"/>
      <c r="AE55" s="53"/>
      <c r="AF55" s="54"/>
      <c r="AG55" s="53"/>
      <c r="AH55" s="53" t="str">
        <f>IF(ISBLANK(AG55),  "", _xlfn.CONCAT("haas/entity/sensor/", LOWER(C55), "/", E55, "/config"))</f>
        <v/>
      </c>
      <c r="AI55" s="53" t="str">
        <f>IF(ISBLANK(AG55),  "", _xlfn.CONCAT(LOWER(C55), "/", E55))</f>
        <v/>
      </c>
      <c r="AJ55" s="53"/>
      <c r="AK55" s="53"/>
      <c r="AL55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5" s="53" t="str">
        <f>LOWER(_xlfn.CONCAT(Table2[[#This Row],[device_suggested_area]], "-",Table2[[#This Row],[device_identifiers]]))</f>
        <v>garden-pedestals-bulb-8</v>
      </c>
      <c r="AN55" s="54" t="s">
        <v>782</v>
      </c>
      <c r="AO55" s="53" t="s">
        <v>919</v>
      </c>
      <c r="AP55" s="53" t="s">
        <v>784</v>
      </c>
      <c r="AQ55" s="53" t="s">
        <v>462</v>
      </c>
      <c r="AR55" s="53"/>
      <c r="AS55" s="53" t="s">
        <v>795</v>
      </c>
      <c r="AT55" s="53"/>
      <c r="AU55" s="53"/>
      <c r="AV55" s="53" t="s">
        <v>915</v>
      </c>
      <c r="AW55" s="53"/>
      <c r="AX55" s="53"/>
      <c r="AY55" s="53"/>
      <c r="AZ55" s="53" t="str">
        <f>IF(AND(ISBLANK(AV55), ISBLANK(AW55)), "", _xlfn.CONCAT("[", IF(ISBLANK(AV55), "", _xlfn.CONCAT("[""mac"", """, AV55, """]")), IF(ISBLANK(AW55), "", _xlfn.CONCAT(", [""ip"", """, AW55, """]")), "]"))</f>
        <v>[["mac", "x"]]</v>
      </c>
    </row>
    <row r="56" spans="1:52" ht="16" customHeight="1">
      <c r="A56" s="6">
        <v>1675</v>
      </c>
      <c r="B56" s="53" t="s">
        <v>26</v>
      </c>
      <c r="C56" s="53" t="s">
        <v>462</v>
      </c>
      <c r="D56" s="53" t="s">
        <v>137</v>
      </c>
      <c r="E56" s="53" t="s">
        <v>803</v>
      </c>
      <c r="F56" s="53" t="str">
        <f>IF(ISBLANK(E56), "", Table2[[#This Row],[unique_id]])</f>
        <v>tree_spotlights</v>
      </c>
      <c r="G56" s="53" t="s">
        <v>792</v>
      </c>
      <c r="H56" s="53" t="s">
        <v>139</v>
      </c>
      <c r="I56" s="53" t="s">
        <v>132</v>
      </c>
      <c r="J56" s="53" t="s">
        <v>1074</v>
      </c>
      <c r="K56" s="53"/>
      <c r="L56" s="53"/>
      <c r="M56" s="53" t="s">
        <v>136</v>
      </c>
      <c r="N56" s="53"/>
      <c r="O56" s="54"/>
      <c r="P56" s="53"/>
      <c r="Q56" s="53"/>
      <c r="R56" s="53"/>
      <c r="S56" s="53"/>
      <c r="T56" s="53"/>
      <c r="U56" s="53"/>
      <c r="V56" s="54"/>
      <c r="W56" s="54" t="s">
        <v>686</v>
      </c>
      <c r="X56" s="70">
        <v>17</v>
      </c>
      <c r="Y56" s="60" t="s">
        <v>1106</v>
      </c>
      <c r="Z56" s="60" t="s">
        <v>785</v>
      </c>
      <c r="AA56" s="53"/>
      <c r="AB56" s="53"/>
      <c r="AC56" s="53"/>
      <c r="AD56" s="53" t="s">
        <v>322</v>
      </c>
      <c r="AE56" s="53"/>
      <c r="AF56" s="54"/>
      <c r="AG56" s="53"/>
      <c r="AH56" s="53" t="str">
        <f>IF(ISBLANK(AG56),  "", _xlfn.CONCAT("haas/entity/sensor/", LOWER(C56), "/", E56, "/config"))</f>
        <v/>
      </c>
      <c r="AI56" s="53" t="str">
        <f>IF(ISBLANK(AG56),  "", _xlfn.CONCAT(LOWER(C56), "/", E56))</f>
        <v/>
      </c>
      <c r="AJ56" s="53"/>
      <c r="AK56" s="53"/>
      <c r="AL56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56" s="53" t="str">
        <f>LOWER(_xlfn.CONCAT(Table2[[#This Row],[device_suggested_area]], "-",Table2[[#This Row],[device_identifiers]]))</f>
        <v>tree-spotlights</v>
      </c>
      <c r="AN56" s="54" t="s">
        <v>782</v>
      </c>
      <c r="AO56" s="53" t="s">
        <v>801</v>
      </c>
      <c r="AP56" s="53" t="s">
        <v>791</v>
      </c>
      <c r="AQ56" s="53" t="s">
        <v>462</v>
      </c>
      <c r="AR56" s="53"/>
      <c r="AS56" s="53" t="s">
        <v>790</v>
      </c>
      <c r="AT56" s="53"/>
      <c r="AU56" s="53"/>
      <c r="AV56" s="53"/>
      <c r="AW56" s="53"/>
      <c r="AX56" s="53"/>
      <c r="AY56" s="53"/>
      <c r="AZ56" s="53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1676</v>
      </c>
      <c r="B57" s="53" t="s">
        <v>26</v>
      </c>
      <c r="C57" s="53" t="s">
        <v>462</v>
      </c>
      <c r="D57" s="53" t="s">
        <v>137</v>
      </c>
      <c r="E57" s="53" t="str">
        <f>SUBSTITUTE(Table2[[#This Row],[device_name]], "-", "_")</f>
        <v>tree_spotlights_bulb_1</v>
      </c>
      <c r="F57" s="53" t="str">
        <f>IF(ISBLANK(E57), "", Table2[[#This Row],[unique_id]])</f>
        <v>tree_spotlights_bulb_1</v>
      </c>
      <c r="G57" s="53"/>
      <c r="H57" s="53" t="s">
        <v>139</v>
      </c>
      <c r="I57" s="53"/>
      <c r="J57" s="53"/>
      <c r="K57" s="53"/>
      <c r="L57" s="53"/>
      <c r="M57" s="53"/>
      <c r="N57" s="53"/>
      <c r="O57" s="54" t="s">
        <v>1157</v>
      </c>
      <c r="P57" s="53" t="s">
        <v>172</v>
      </c>
      <c r="Q57" s="53" t="s">
        <v>1107</v>
      </c>
      <c r="R57" s="53" t="str">
        <f>Table2[[#This Row],[entity_domain]]</f>
        <v>Lights</v>
      </c>
      <c r="S57" s="53" t="str">
        <f>_xlfn.CONCAT( Table2[[#This Row],[device_suggested_area]], " ",Table2[[#This Row],[powercalc_group_3]])</f>
        <v>Tree Lights</v>
      </c>
      <c r="T57" s="53"/>
      <c r="U57" s="53"/>
      <c r="V57" s="54"/>
      <c r="W57" s="54" t="s">
        <v>685</v>
      </c>
      <c r="X57" s="70">
        <v>17</v>
      </c>
      <c r="Y57" s="60" t="s">
        <v>1103</v>
      </c>
      <c r="Z57" s="60" t="s">
        <v>785</v>
      </c>
      <c r="AA57" s="53"/>
      <c r="AB57" s="53"/>
      <c r="AC57" s="53"/>
      <c r="AD57" s="53"/>
      <c r="AE57" s="53"/>
      <c r="AF57" s="54"/>
      <c r="AG57" s="53"/>
      <c r="AH57" s="53" t="str">
        <f>IF(ISBLANK(AG57),  "", _xlfn.CONCAT("haas/entity/sensor/", LOWER(C57), "/", E57, "/config"))</f>
        <v/>
      </c>
      <c r="AI57" s="53" t="str">
        <f>IF(ISBLANK(AG57),  "", _xlfn.CONCAT(LOWER(C57), "/", E57))</f>
        <v/>
      </c>
      <c r="AJ57" s="53"/>
      <c r="AK57" s="53"/>
      <c r="AL57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57" s="53" t="str">
        <f>LOWER(_xlfn.CONCAT(Table2[[#This Row],[device_suggested_area]], "-",Table2[[#This Row],[device_identifiers]]))</f>
        <v>tree-spotlights-bulb-1</v>
      </c>
      <c r="AN57" s="54" t="s">
        <v>782</v>
      </c>
      <c r="AO57" s="53" t="s">
        <v>802</v>
      </c>
      <c r="AP57" s="53" t="s">
        <v>791</v>
      </c>
      <c r="AQ57" s="53" t="s">
        <v>462</v>
      </c>
      <c r="AR57" s="53"/>
      <c r="AS57" s="53" t="s">
        <v>790</v>
      </c>
      <c r="AT57" s="53"/>
      <c r="AU57" s="53"/>
      <c r="AV57" s="53" t="s">
        <v>789</v>
      </c>
      <c r="AW57" s="53"/>
      <c r="AX57" s="53"/>
      <c r="AY57" s="53"/>
      <c r="AZ57" s="53" t="str">
        <f>IF(AND(ISBLANK(AV57), ISBLANK(AW57)), "", _xlfn.CONCAT("[", IF(ISBLANK(AV57), "", _xlfn.CONCAT("[""mac"", """, AV57, """]")), IF(ISBLANK(AW57), "", _xlfn.CONCAT(", [""ip"", """, AW57, """]")), "]"))</f>
        <v>[["mac", "0x00178801097ed42c"]]</v>
      </c>
    </row>
    <row r="58" spans="1:52" ht="16" customHeight="1">
      <c r="A58" s="6">
        <v>1677</v>
      </c>
      <c r="B58" s="53" t="s">
        <v>26</v>
      </c>
      <c r="C58" s="53" t="s">
        <v>462</v>
      </c>
      <c r="D58" s="53" t="s">
        <v>137</v>
      </c>
      <c r="E58" s="53" t="str">
        <f>SUBSTITUTE(Table2[[#This Row],[device_name]], "-", "_")</f>
        <v>tree_spotlights_bulb_2</v>
      </c>
      <c r="F58" s="53" t="str">
        <f>IF(ISBLANK(E58), "", Table2[[#This Row],[unique_id]])</f>
        <v>tree_spotlights_bulb_2</v>
      </c>
      <c r="G58" s="53"/>
      <c r="H58" s="53" t="s">
        <v>139</v>
      </c>
      <c r="I58" s="53"/>
      <c r="J58" s="53"/>
      <c r="K58" s="53"/>
      <c r="L58" s="53"/>
      <c r="M58" s="53"/>
      <c r="N58" s="53"/>
      <c r="O58" s="54" t="s">
        <v>1157</v>
      </c>
      <c r="P58" s="53" t="s">
        <v>172</v>
      </c>
      <c r="Q58" s="53" t="s">
        <v>1107</v>
      </c>
      <c r="R58" s="53" t="str">
        <f>Table2[[#This Row],[entity_domain]]</f>
        <v>Lights</v>
      </c>
      <c r="S58" s="53" t="str">
        <f>_xlfn.CONCAT( Table2[[#This Row],[device_suggested_area]], " ",Table2[[#This Row],[powercalc_group_3]])</f>
        <v>Tree Lights</v>
      </c>
      <c r="T58" s="53"/>
      <c r="U58" s="53"/>
      <c r="V58" s="54"/>
      <c r="W58" s="54" t="s">
        <v>685</v>
      </c>
      <c r="X58" s="70">
        <v>17</v>
      </c>
      <c r="Y58" s="60" t="s">
        <v>1103</v>
      </c>
      <c r="Z58" s="60" t="s">
        <v>785</v>
      </c>
      <c r="AA58" s="53"/>
      <c r="AB58" s="53"/>
      <c r="AC58" s="53"/>
      <c r="AD58" s="53"/>
      <c r="AE58" s="53"/>
      <c r="AF58" s="54"/>
      <c r="AG58" s="53"/>
      <c r="AH58" s="53" t="str">
        <f>IF(ISBLANK(AG58),  "", _xlfn.CONCAT("haas/entity/sensor/", LOWER(C58), "/", E58, "/config"))</f>
        <v/>
      </c>
      <c r="AI58" s="53" t="str">
        <f>IF(ISBLANK(AG58),  "", _xlfn.CONCAT(LOWER(C58), "/", E58))</f>
        <v/>
      </c>
      <c r="AJ58" s="53"/>
      <c r="AK58" s="53"/>
      <c r="AL58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58" s="53" t="str">
        <f>LOWER(_xlfn.CONCAT(Table2[[#This Row],[device_suggested_area]], "-",Table2[[#This Row],[device_identifiers]]))</f>
        <v>tree-spotlights-bulb-2</v>
      </c>
      <c r="AN58" s="54" t="s">
        <v>782</v>
      </c>
      <c r="AO58" s="53" t="s">
        <v>806</v>
      </c>
      <c r="AP58" s="53" t="s">
        <v>791</v>
      </c>
      <c r="AQ58" s="53" t="s">
        <v>462</v>
      </c>
      <c r="AR58" s="53"/>
      <c r="AS58" s="53" t="s">
        <v>790</v>
      </c>
      <c r="AT58" s="53"/>
      <c r="AU58" s="53"/>
      <c r="AV58" s="53" t="s">
        <v>807</v>
      </c>
      <c r="AW58" s="53"/>
      <c r="AX58" s="53"/>
      <c r="AY58" s="53"/>
      <c r="AZ58" s="53" t="str">
        <f>IF(AND(ISBLANK(AV58), ISBLANK(AW58)), "", _xlfn.CONCAT("[", IF(ISBLANK(AV58), "", _xlfn.CONCAT("[""mac"", """, AV58, """]")), IF(ISBLANK(AW58), "", _xlfn.CONCAT(", [""ip"", """, AW58, """]")), "]"))</f>
        <v>[["mac", "0x0017880109c40c33"]]</v>
      </c>
    </row>
    <row r="59" spans="1:52" ht="16" customHeight="1">
      <c r="A59" s="6">
        <v>1678</v>
      </c>
      <c r="B59" s="53" t="s">
        <v>808</v>
      </c>
      <c r="C59" s="53" t="s">
        <v>462</v>
      </c>
      <c r="D59" s="53" t="s">
        <v>137</v>
      </c>
      <c r="E59" s="53"/>
      <c r="F59" s="53" t="str">
        <f>IF(ISBLANK(E59), "", Table2[[#This Row],[unique_id]])</f>
        <v/>
      </c>
      <c r="G59" s="53"/>
      <c r="H59" s="53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53"/>
      <c r="T59" s="53"/>
      <c r="U59" s="53"/>
      <c r="V59" s="54"/>
      <c r="W59" s="54" t="s">
        <v>685</v>
      </c>
      <c r="X59" s="70">
        <v>17</v>
      </c>
      <c r="Y59" s="60" t="s">
        <v>1103</v>
      </c>
      <c r="Z59" s="60" t="s">
        <v>785</v>
      </c>
      <c r="AA59" s="53"/>
      <c r="AB59" s="53"/>
      <c r="AC59" s="53"/>
      <c r="AD59" s="53"/>
      <c r="AE59" s="53"/>
      <c r="AF59" s="54"/>
      <c r="AG59" s="53"/>
      <c r="AH59" s="53" t="str">
        <f>IF(ISBLANK(AG59),  "", _xlfn.CONCAT("haas/entity/sensor/", LOWER(C59), "/", E59, "/config"))</f>
        <v/>
      </c>
      <c r="AI59" s="53" t="str">
        <f>IF(ISBLANK(AG59),  "", _xlfn.CONCAT(LOWER(C59), "/", E59))</f>
        <v/>
      </c>
      <c r="AJ59" s="53"/>
      <c r="AK59" s="53"/>
      <c r="AL59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9" s="53" t="str">
        <f>LOWER(_xlfn.CONCAT(Table2[[#This Row],[device_suggested_area]], "-",Table2[[#This Row],[device_identifiers]]))</f>
        <v>tree-spotlights-bulb-3</v>
      </c>
      <c r="AN59" s="54" t="s">
        <v>782</v>
      </c>
      <c r="AO59" s="53" t="s">
        <v>920</v>
      </c>
      <c r="AP59" s="53" t="s">
        <v>791</v>
      </c>
      <c r="AQ59" s="53" t="s">
        <v>462</v>
      </c>
      <c r="AR59" s="53"/>
      <c r="AS59" s="53" t="s">
        <v>790</v>
      </c>
      <c r="AT59" s="53"/>
      <c r="AU59" s="53"/>
      <c r="AV59" s="53" t="s">
        <v>915</v>
      </c>
      <c r="AW59" s="53"/>
      <c r="AX59" s="53"/>
      <c r="AY59" s="53"/>
      <c r="AZ59" s="53" t="str">
        <f>IF(AND(ISBLANK(AV59), ISBLANK(AW59)), "", _xlfn.CONCAT("[", IF(ISBLANK(AV59), "", _xlfn.CONCAT("[""mac"", """, AV59, """]")), IF(ISBLANK(AW59), "", _xlfn.CONCAT(", [""ip"", """, AW59, """]")), "]"))</f>
        <v>[["mac", "x"]]</v>
      </c>
    </row>
    <row r="60" spans="1:52" ht="16" customHeight="1">
      <c r="A60" s="6">
        <v>1637</v>
      </c>
      <c r="B60" s="6" t="s">
        <v>26</v>
      </c>
      <c r="C60" s="6" t="s">
        <v>462</v>
      </c>
      <c r="D60" s="6" t="s">
        <v>137</v>
      </c>
      <c r="E60" s="66" t="s">
        <v>1088</v>
      </c>
      <c r="F60" s="6" t="str">
        <f>IF(ISBLANK(E60), "", Table2[[#This Row],[unique_id]])</f>
        <v>study_lamp</v>
      </c>
      <c r="G60" s="6" t="s">
        <v>1089</v>
      </c>
      <c r="H60" s="6" t="s">
        <v>139</v>
      </c>
      <c r="I60" s="6" t="s">
        <v>132</v>
      </c>
      <c r="J60" s="6" t="s">
        <v>728</v>
      </c>
      <c r="K60" s="6" t="s">
        <v>986</v>
      </c>
      <c r="M60" s="6" t="s">
        <v>136</v>
      </c>
      <c r="T60" s="6"/>
      <c r="V60" s="8"/>
      <c r="W60" s="8" t="s">
        <v>686</v>
      </c>
      <c r="X60" s="69">
        <v>18</v>
      </c>
      <c r="Y60" s="14" t="s">
        <v>1105</v>
      </c>
      <c r="Z60" s="14" t="s">
        <v>762</v>
      </c>
      <c r="AD60" s="6" t="s">
        <v>322</v>
      </c>
      <c r="AF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60" s="6" t="str">
        <f>LOWER(_xlfn.CONCAT(Table2[[#This Row],[device_suggested_area]], "-",Table2[[#This Row],[device_identifiers]]))</f>
        <v>study-lamp</v>
      </c>
      <c r="AN60" s="8" t="s">
        <v>682</v>
      </c>
      <c r="AO60" s="6" t="s">
        <v>694</v>
      </c>
      <c r="AP60" s="6" t="s">
        <v>681</v>
      </c>
      <c r="AQ60" s="6" t="s">
        <v>462</v>
      </c>
      <c r="AS60" s="6" t="s">
        <v>421</v>
      </c>
      <c r="AT60" s="6" t="s">
        <v>1004</v>
      </c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1638</v>
      </c>
      <c r="B61" s="6" t="s">
        <v>26</v>
      </c>
      <c r="C61" s="6" t="s">
        <v>462</v>
      </c>
      <c r="D61" s="6" t="s">
        <v>137</v>
      </c>
      <c r="E61" s="66" t="str">
        <f>SUBSTITUTE(Table2[[#This Row],[device_name]], "-", "_")</f>
        <v>study_lamp_bulb_1</v>
      </c>
      <c r="F61" s="6" t="str">
        <f>IF(ISBLANK(E61), "", Table2[[#This Row],[unique_id]])</f>
        <v>study_lamp_bulb_1</v>
      </c>
      <c r="H61" s="6" t="s">
        <v>139</v>
      </c>
      <c r="O61" s="8" t="s">
        <v>1157</v>
      </c>
      <c r="P61" s="6" t="s">
        <v>172</v>
      </c>
      <c r="Q61" s="6" t="s">
        <v>1107</v>
      </c>
      <c r="R61" s="6" t="str">
        <f>Table2[[#This Row],[entity_domain]]</f>
        <v>Lights</v>
      </c>
      <c r="S61" s="6" t="str">
        <f>_xlfn.CONCAT( Table2[[#This Row],[device_suggested_area]], " ",Table2[[#This Row],[powercalc_group_3]])</f>
        <v>Study Lights</v>
      </c>
      <c r="T61" s="6"/>
      <c r="V61" s="8"/>
      <c r="W61" s="8" t="s">
        <v>685</v>
      </c>
      <c r="X61" s="69">
        <v>18</v>
      </c>
      <c r="Y61" s="14" t="s">
        <v>1103</v>
      </c>
      <c r="Z61" s="14" t="s">
        <v>761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61" s="6" t="str">
        <f>LOWER(_xlfn.CONCAT(Table2[[#This Row],[device_suggested_area]], "-",Table2[[#This Row],[device_identifiers]]))</f>
        <v>study-lamp-bulb-1</v>
      </c>
      <c r="AN61" s="8" t="s">
        <v>682</v>
      </c>
      <c r="AO61" s="6" t="s">
        <v>695</v>
      </c>
      <c r="AP61" s="6" t="s">
        <v>681</v>
      </c>
      <c r="AQ61" s="6" t="s">
        <v>462</v>
      </c>
      <c r="AS61" s="6" t="s">
        <v>421</v>
      </c>
      <c r="AT61" s="6" t="s">
        <v>1004</v>
      </c>
      <c r="AV61" s="6" t="s">
        <v>1090</v>
      </c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>[["mac", "0x00178801040e2034"]]</v>
      </c>
    </row>
    <row r="62" spans="1:52" ht="16" customHeight="1">
      <c r="A62" s="6">
        <v>1656</v>
      </c>
      <c r="B62" s="56" t="s">
        <v>26</v>
      </c>
      <c r="C62" s="56" t="s">
        <v>631</v>
      </c>
      <c r="D62" s="56" t="s">
        <v>137</v>
      </c>
      <c r="E62" s="56" t="s">
        <v>1244</v>
      </c>
      <c r="F62" s="57" t="str">
        <f>IF(ISBLANK(E62), "", Table2[[#This Row],[unique_id]])</f>
        <v>ensuite_sconces</v>
      </c>
      <c r="G62" s="56" t="s">
        <v>1248</v>
      </c>
      <c r="H62" s="56" t="s">
        <v>139</v>
      </c>
      <c r="I62" s="56" t="s">
        <v>132</v>
      </c>
      <c r="J62" s="56" t="s">
        <v>1249</v>
      </c>
      <c r="K62" s="56" t="s">
        <v>986</v>
      </c>
      <c r="L62" s="56"/>
      <c r="M62" s="56" t="s">
        <v>136</v>
      </c>
      <c r="N62" s="56"/>
      <c r="O62" s="58"/>
      <c r="P62" s="56"/>
      <c r="Q62" s="56"/>
      <c r="R62" s="56"/>
      <c r="S62" s="56"/>
      <c r="T62" s="56"/>
      <c r="U62" s="56"/>
      <c r="V62" s="58"/>
      <c r="W62" s="58" t="s">
        <v>686</v>
      </c>
      <c r="X62" s="71">
        <v>19</v>
      </c>
      <c r="Y62" s="64" t="s">
        <v>1105</v>
      </c>
      <c r="Z62" s="58"/>
      <c r="AA62" s="56"/>
      <c r="AB62" s="56"/>
      <c r="AC62" s="56"/>
      <c r="AD62" s="56" t="s">
        <v>322</v>
      </c>
      <c r="AE62" s="56"/>
      <c r="AF62" s="58"/>
      <c r="AG62" s="56"/>
      <c r="AH62" s="56" t="str">
        <f>IF(ISBLANK(AG62),  "", _xlfn.CONCAT("haas/entity/sensor/", LOWER(C62), "/", E62, "/config"))</f>
        <v/>
      </c>
      <c r="AI62" s="56" t="str">
        <f>IF(ISBLANK(AG62),  "", _xlfn.CONCAT(LOWER(C62), "/", E62))</f>
        <v/>
      </c>
      <c r="AJ62" s="56"/>
      <c r="AK62" s="56"/>
      <c r="AL62" s="59"/>
      <c r="AM62" s="56" t="str">
        <f>LOWER(_xlfn.CONCAT(Table2[[#This Row],[device_suggested_area]], "-",Table2[[#This Row],[device_identifiers]]))</f>
        <v>ensuite-sconces</v>
      </c>
      <c r="AN62" s="58" t="s">
        <v>1250</v>
      </c>
      <c r="AO62" s="56" t="s">
        <v>1251</v>
      </c>
      <c r="AP62" s="56" t="s">
        <v>1256</v>
      </c>
      <c r="AQ62" s="56" t="s">
        <v>631</v>
      </c>
      <c r="AR62" s="56"/>
      <c r="AS62" s="56" t="s">
        <v>496</v>
      </c>
      <c r="AT62" s="56"/>
      <c r="AU62" s="56"/>
      <c r="AV62" s="56"/>
      <c r="AW62" s="56"/>
      <c r="AX62" s="56"/>
      <c r="AY62" s="56"/>
      <c r="AZ62" s="5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1657</v>
      </c>
      <c r="B63" s="56" t="s">
        <v>26</v>
      </c>
      <c r="C63" s="56" t="s">
        <v>631</v>
      </c>
      <c r="D63" s="56" t="s">
        <v>137</v>
      </c>
      <c r="E63" s="56" t="s">
        <v>1245</v>
      </c>
      <c r="F63" s="57" t="str">
        <f>IF(ISBLANK(E63), "", Table2[[#This Row],[unique_id]])</f>
        <v>ensuite_sconces_bulb_1</v>
      </c>
      <c r="G63" s="56"/>
      <c r="H63" s="56" t="s">
        <v>139</v>
      </c>
      <c r="I63" s="56"/>
      <c r="J63" s="56"/>
      <c r="K63" s="56"/>
      <c r="L63" s="56"/>
      <c r="M63" s="56"/>
      <c r="N63" s="56"/>
      <c r="O63" s="58" t="s">
        <v>1157</v>
      </c>
      <c r="P63" s="56" t="s">
        <v>172</v>
      </c>
      <c r="Q63" s="56" t="s">
        <v>1107</v>
      </c>
      <c r="R63" s="56" t="str">
        <f>Table2[[#This Row],[entity_domain]]</f>
        <v>Lights</v>
      </c>
      <c r="S63" s="56" t="str">
        <f>_xlfn.CONCAT( Table2[[#This Row],[device_suggested_area]], " ",Table2[[#This Row],[powercalc_group_3]])</f>
        <v>Ensuite Lights</v>
      </c>
      <c r="T63" s="56"/>
      <c r="U63" s="56"/>
      <c r="V63" s="58"/>
      <c r="W63" s="58" t="s">
        <v>685</v>
      </c>
      <c r="X63" s="71">
        <v>19</v>
      </c>
      <c r="Y63" s="64" t="s">
        <v>1103</v>
      </c>
      <c r="Z63" s="58"/>
      <c r="AA63" s="56"/>
      <c r="AB63" s="56"/>
      <c r="AC63" s="56"/>
      <c r="AD63" s="56"/>
      <c r="AE63" s="56"/>
      <c r="AF63" s="58"/>
      <c r="AG63" s="56"/>
      <c r="AH63" s="56" t="str">
        <f>IF(ISBLANK(AG63),  "", _xlfn.CONCAT("haas/entity/sensor/", LOWER(C63), "/", E63, "/config"))</f>
        <v/>
      </c>
      <c r="AI63" s="56" t="str">
        <f>IF(ISBLANK(AG63),  "", _xlfn.CONCAT(LOWER(C63), "/", E63))</f>
        <v/>
      </c>
      <c r="AJ63" s="56"/>
      <c r="AK63" s="56"/>
      <c r="AL63" s="59"/>
      <c r="AM63" s="56" t="str">
        <f>LOWER(_xlfn.CONCAT(Table2[[#This Row],[device_suggested_area]], "-",Table2[[#This Row],[device_identifiers]]))</f>
        <v>ensuite-sconces-bulb-1</v>
      </c>
      <c r="AN63" s="58" t="s">
        <v>1250</v>
      </c>
      <c r="AO63" s="56" t="s">
        <v>1252</v>
      </c>
      <c r="AP63" s="56" t="s">
        <v>1256</v>
      </c>
      <c r="AQ63" s="56" t="s">
        <v>631</v>
      </c>
      <c r="AR63" s="56"/>
      <c r="AS63" s="56" t="s">
        <v>496</v>
      </c>
      <c r="AT63" s="56"/>
      <c r="AU63" s="56"/>
      <c r="AV63" s="56" t="s">
        <v>1255</v>
      </c>
      <c r="AW63" s="56"/>
      <c r="AX63" s="56"/>
      <c r="AY63" s="56"/>
      <c r="AZ63" s="57" t="str">
        <f>IF(AND(ISBLANK(AV63), ISBLANK(AW63)), "", _xlfn.CONCAT("[", IF(ISBLANK(AV63), "", _xlfn.CONCAT("[""mac"", """, AV63, """]")), IF(ISBLANK(AW63), "", _xlfn.CONCAT(", [""ip"", """, AW63, """]")), "]"))</f>
        <v>[["mac", "0x2c1165fffe168c7e"]]</v>
      </c>
    </row>
    <row r="64" spans="1:52" ht="16" customHeight="1">
      <c r="A64" s="6">
        <v>1658</v>
      </c>
      <c r="B64" s="56" t="s">
        <v>26</v>
      </c>
      <c r="C64" s="56" t="s">
        <v>631</v>
      </c>
      <c r="D64" s="56" t="s">
        <v>137</v>
      </c>
      <c r="E64" s="56" t="s">
        <v>1246</v>
      </c>
      <c r="F64" s="57" t="str">
        <f>IF(ISBLANK(E64), "", Table2[[#This Row],[unique_id]])</f>
        <v>ensuite_sconces_bulb_2</v>
      </c>
      <c r="G64" s="56"/>
      <c r="H64" s="56" t="s">
        <v>139</v>
      </c>
      <c r="I64" s="56"/>
      <c r="J64" s="56"/>
      <c r="K64" s="56"/>
      <c r="L64" s="56"/>
      <c r="M64" s="56"/>
      <c r="N64" s="56"/>
      <c r="O64" s="58" t="s">
        <v>1157</v>
      </c>
      <c r="P64" s="56" t="s">
        <v>172</v>
      </c>
      <c r="Q64" s="56" t="s">
        <v>1107</v>
      </c>
      <c r="R64" s="56" t="str">
        <f>Table2[[#This Row],[entity_domain]]</f>
        <v>Lights</v>
      </c>
      <c r="S64" s="56" t="str">
        <f>_xlfn.CONCAT( Table2[[#This Row],[device_suggested_area]], " ",Table2[[#This Row],[powercalc_group_3]])</f>
        <v>Ensuite Lights</v>
      </c>
      <c r="T64" s="56"/>
      <c r="U64" s="56"/>
      <c r="V64" s="58"/>
      <c r="W64" s="58" t="s">
        <v>685</v>
      </c>
      <c r="X64" s="71">
        <v>19</v>
      </c>
      <c r="Y64" s="64" t="s">
        <v>1103</v>
      </c>
      <c r="Z64" s="58"/>
      <c r="AA64" s="56"/>
      <c r="AB64" s="56"/>
      <c r="AC64" s="56"/>
      <c r="AD64" s="56"/>
      <c r="AE64" s="56"/>
      <c r="AF64" s="58"/>
      <c r="AG64" s="56"/>
      <c r="AH64" s="56" t="str">
        <f>IF(ISBLANK(AG64),  "", _xlfn.CONCAT("haas/entity/sensor/", LOWER(C64), "/", E64, "/config"))</f>
        <v/>
      </c>
      <c r="AI64" s="56" t="str">
        <f>IF(ISBLANK(AG64),  "", _xlfn.CONCAT(LOWER(C64), "/", E64))</f>
        <v/>
      </c>
      <c r="AJ64" s="56"/>
      <c r="AK64" s="56"/>
      <c r="AL64" s="59"/>
      <c r="AM64" s="56" t="str">
        <f>LOWER(_xlfn.CONCAT(Table2[[#This Row],[device_suggested_area]], "-",Table2[[#This Row],[device_identifiers]]))</f>
        <v>ensuite-sconces-bulb-2</v>
      </c>
      <c r="AN64" s="58" t="s">
        <v>1250</v>
      </c>
      <c r="AO64" s="56" t="s">
        <v>1253</v>
      </c>
      <c r="AP64" s="56" t="s">
        <v>1256</v>
      </c>
      <c r="AQ64" s="56" t="s">
        <v>631</v>
      </c>
      <c r="AR64" s="56"/>
      <c r="AS64" s="56" t="s">
        <v>496</v>
      </c>
      <c r="AT64" s="56"/>
      <c r="AU64" s="56"/>
      <c r="AV64" s="56" t="s">
        <v>1257</v>
      </c>
      <c r="AW64" s="56"/>
      <c r="AX64" s="56"/>
      <c r="AY64" s="56"/>
      <c r="AZ64" s="57" t="str">
        <f>IF(AND(ISBLANK(AV64), ISBLANK(AW64)), "", _xlfn.CONCAT("[", IF(ISBLANK(AV64), "", _xlfn.CONCAT("[""mac"", """, AV64, """]")), IF(ISBLANK(AW64), "", _xlfn.CONCAT(", [""ip"", """, AW64, """]")), "]"))</f>
        <v>[["mac", "0x2c1165fffea5cd4b"]]</v>
      </c>
    </row>
    <row r="65" spans="1:52" ht="16" customHeight="1">
      <c r="A65" s="6">
        <v>1659</v>
      </c>
      <c r="B65" s="56" t="s">
        <v>26</v>
      </c>
      <c r="C65" s="56" t="s">
        <v>631</v>
      </c>
      <c r="D65" s="56" t="s">
        <v>137</v>
      </c>
      <c r="E65" s="68" t="s">
        <v>1247</v>
      </c>
      <c r="F65" s="57" t="str">
        <f>IF(ISBLANK(E65), "", Table2[[#This Row],[unique_id]])</f>
        <v>ensuite_sconces_bulb_3</v>
      </c>
      <c r="G65" s="56"/>
      <c r="H65" s="56" t="s">
        <v>139</v>
      </c>
      <c r="I65" s="56"/>
      <c r="J65" s="56"/>
      <c r="K65" s="56"/>
      <c r="L65" s="56"/>
      <c r="M65" s="56"/>
      <c r="N65" s="56"/>
      <c r="O65" s="58" t="s">
        <v>1157</v>
      </c>
      <c r="P65" s="56" t="s">
        <v>172</v>
      </c>
      <c r="Q65" s="56" t="s">
        <v>1107</v>
      </c>
      <c r="R65" s="56" t="str">
        <f>Table2[[#This Row],[entity_domain]]</f>
        <v>Lights</v>
      </c>
      <c r="S65" s="56" t="str">
        <f>_xlfn.CONCAT( Table2[[#This Row],[device_suggested_area]], " ",Table2[[#This Row],[powercalc_group_3]])</f>
        <v>Ensuite Lights</v>
      </c>
      <c r="T65" s="56"/>
      <c r="U65" s="56"/>
      <c r="V65" s="58"/>
      <c r="W65" s="58" t="s">
        <v>685</v>
      </c>
      <c r="X65" s="71">
        <v>19</v>
      </c>
      <c r="Y65" s="64" t="s">
        <v>1103</v>
      </c>
      <c r="Z65" s="58"/>
      <c r="AA65" s="56"/>
      <c r="AB65" s="56"/>
      <c r="AC65" s="56"/>
      <c r="AD65" s="56"/>
      <c r="AE65" s="56"/>
      <c r="AF65" s="58"/>
      <c r="AG65" s="56"/>
      <c r="AH65" s="56" t="str">
        <f>IF(ISBLANK(AG65),  "", _xlfn.CONCAT("haas/entity/sensor/", LOWER(C65), "/", E65, "/config"))</f>
        <v/>
      </c>
      <c r="AI65" s="56" t="str">
        <f>IF(ISBLANK(AG65),  "", _xlfn.CONCAT(LOWER(C65), "/", E65))</f>
        <v/>
      </c>
      <c r="AJ65" s="56"/>
      <c r="AK65" s="56"/>
      <c r="AL65" s="59"/>
      <c r="AM65" s="56" t="str">
        <f>LOWER(_xlfn.CONCAT(Table2[[#This Row],[device_suggested_area]], "-",Table2[[#This Row],[device_identifiers]]))</f>
        <v>ensuite-sconces-bulb-3</v>
      </c>
      <c r="AN65" s="58" t="s">
        <v>1250</v>
      </c>
      <c r="AO65" s="56" t="s">
        <v>1254</v>
      </c>
      <c r="AP65" s="56" t="s">
        <v>1256</v>
      </c>
      <c r="AQ65" s="56" t="s">
        <v>631</v>
      </c>
      <c r="AR65" s="56"/>
      <c r="AS65" s="56" t="s">
        <v>496</v>
      </c>
      <c r="AT65" s="56"/>
      <c r="AU65" s="56"/>
      <c r="AV65" s="56" t="s">
        <v>1258</v>
      </c>
      <c r="AW65" s="56"/>
      <c r="AX65" s="56"/>
      <c r="AY65" s="56"/>
      <c r="AZ65" s="57" t="str">
        <f>IF(AND(ISBLANK(AV65), ISBLANK(AW65)), "", _xlfn.CONCAT("[", IF(ISBLANK(AV65), "", _xlfn.CONCAT("[""mac"", """, AV65, """]")), IF(ISBLANK(AW65), "", _xlfn.CONCAT(", [""ip"", """, AW65, """]")), "]"))</f>
        <v>[["mac", "0x2c1165fffea89f5f"]]</v>
      </c>
    </row>
    <row r="66" spans="1:52" ht="16" customHeight="1">
      <c r="A66" s="6">
        <v>1603</v>
      </c>
      <c r="B66" s="6" t="s">
        <v>26</v>
      </c>
      <c r="C66" s="6" t="s">
        <v>462</v>
      </c>
      <c r="D66" s="6" t="s">
        <v>137</v>
      </c>
      <c r="E66" s="6" t="s">
        <v>349</v>
      </c>
      <c r="F66" s="6" t="str">
        <f>IF(ISBLANK(E66), "", Table2[[#This Row],[unique_id]])</f>
        <v>edwin_lamp</v>
      </c>
      <c r="G66" s="6" t="s">
        <v>214</v>
      </c>
      <c r="H66" s="6" t="s">
        <v>139</v>
      </c>
      <c r="I66" s="6" t="s">
        <v>132</v>
      </c>
      <c r="J66" s="6" t="s">
        <v>728</v>
      </c>
      <c r="K66" s="6" t="s">
        <v>986</v>
      </c>
      <c r="M66" s="6" t="s">
        <v>136</v>
      </c>
      <c r="T66" s="6"/>
      <c r="V66" s="8"/>
      <c r="W66" s="8" t="s">
        <v>686</v>
      </c>
      <c r="X66" s="69">
        <v>2</v>
      </c>
      <c r="Y66" s="14" t="s">
        <v>1105</v>
      </c>
      <c r="Z66" s="14" t="s">
        <v>762</v>
      </c>
      <c r="AD66" s="6" t="s">
        <v>322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66" s="6" t="str">
        <f>LOWER(_xlfn.CONCAT(Table2[[#This Row],[device_suggested_area]], "-",Table2[[#This Row],[device_identifiers]]))</f>
        <v>edwin-lamp</v>
      </c>
      <c r="AN66" s="8" t="s">
        <v>780</v>
      </c>
      <c r="AO66" s="6" t="s">
        <v>694</v>
      </c>
      <c r="AP66" s="6" t="s">
        <v>783</v>
      </c>
      <c r="AQ66" s="6" t="s">
        <v>462</v>
      </c>
      <c r="AS66" s="6" t="s">
        <v>127</v>
      </c>
      <c r="AT66" s="6" t="s">
        <v>1004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1604</v>
      </c>
      <c r="B67" s="6" t="s">
        <v>26</v>
      </c>
      <c r="C67" s="6" t="s">
        <v>462</v>
      </c>
      <c r="D67" s="6" t="s">
        <v>137</v>
      </c>
      <c r="E67" s="6" t="str">
        <f>SUBSTITUTE(Table2[[#This Row],[device_name]], "-", "_")</f>
        <v>edwin_lamp_bulb_1</v>
      </c>
      <c r="F67" s="6" t="str">
        <f>IF(ISBLANK(E67), "", Table2[[#This Row],[unique_id]])</f>
        <v>edwin_lamp_bulb_1</v>
      </c>
      <c r="H67" s="6" t="s">
        <v>139</v>
      </c>
      <c r="O67" s="8" t="s">
        <v>1157</v>
      </c>
      <c r="P67" s="6" t="s">
        <v>172</v>
      </c>
      <c r="Q67" s="6" t="s">
        <v>1107</v>
      </c>
      <c r="R67" s="6" t="str">
        <f>Table2[[#This Row],[entity_domain]]</f>
        <v>Lights</v>
      </c>
      <c r="S67" s="6" t="str">
        <f>_xlfn.CONCAT( Table2[[#This Row],[device_suggested_area]], " ",Table2[[#This Row],[powercalc_group_3]])</f>
        <v>Edwin Lights</v>
      </c>
      <c r="T67" s="6"/>
      <c r="V67" s="8"/>
      <c r="W67" s="8" t="s">
        <v>685</v>
      </c>
      <c r="X67" s="69">
        <v>2</v>
      </c>
      <c r="Y67" s="14" t="s">
        <v>1103</v>
      </c>
      <c r="Z67" s="14" t="s">
        <v>762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67" s="6" t="str">
        <f>LOWER(_xlfn.CONCAT(Table2[[#This Row],[device_suggested_area]], "-",Table2[[#This Row],[device_identifiers]]))</f>
        <v>edwin-lamp-bulb-1</v>
      </c>
      <c r="AN67" s="8" t="s">
        <v>780</v>
      </c>
      <c r="AO67" s="6" t="s">
        <v>695</v>
      </c>
      <c r="AP67" s="6" t="s">
        <v>783</v>
      </c>
      <c r="AQ67" s="6" t="s">
        <v>462</v>
      </c>
      <c r="AS67" s="6" t="s">
        <v>127</v>
      </c>
      <c r="AT67" s="6" t="s">
        <v>1004</v>
      </c>
      <c r="AV67" s="6" t="s">
        <v>726</v>
      </c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>[["mac", "0x0017880102b8fd87"]]</v>
      </c>
    </row>
    <row r="68" spans="1:52" ht="16" customHeight="1">
      <c r="A68" s="6">
        <v>1634</v>
      </c>
      <c r="B68" s="56" t="s">
        <v>26</v>
      </c>
      <c r="C68" s="56" t="s">
        <v>631</v>
      </c>
      <c r="D68" s="56" t="s">
        <v>137</v>
      </c>
      <c r="E68" s="56" t="s">
        <v>1260</v>
      </c>
      <c r="F68" s="57" t="str">
        <f>IF(ISBLANK(E68), "", Table2[[#This Row],[unique_id]])</f>
        <v>parents_sconces</v>
      </c>
      <c r="G68" s="56" t="s">
        <v>1259</v>
      </c>
      <c r="H68" s="56" t="s">
        <v>139</v>
      </c>
      <c r="I68" s="56" t="s">
        <v>132</v>
      </c>
      <c r="J68" s="56" t="s">
        <v>1249</v>
      </c>
      <c r="K68" s="56" t="s">
        <v>986</v>
      </c>
      <c r="L68" s="56"/>
      <c r="M68" s="56" t="s">
        <v>136</v>
      </c>
      <c r="N68" s="56"/>
      <c r="O68" s="58"/>
      <c r="P68" s="56"/>
      <c r="Q68" s="56"/>
      <c r="R68" s="56"/>
      <c r="S68" s="56"/>
      <c r="T68" s="56"/>
      <c r="U68" s="56"/>
      <c r="V68" s="58"/>
      <c r="W68" s="58" t="s">
        <v>686</v>
      </c>
      <c r="X68" s="71">
        <v>20</v>
      </c>
      <c r="Y68" s="64" t="s">
        <v>1105</v>
      </c>
      <c r="Z68" s="58"/>
      <c r="AA68" s="56"/>
      <c r="AB68" s="56"/>
      <c r="AC68" s="56"/>
      <c r="AD68" s="56" t="s">
        <v>322</v>
      </c>
      <c r="AE68" s="56"/>
      <c r="AF68" s="58"/>
      <c r="AG68" s="56"/>
      <c r="AH68" s="56" t="str">
        <f>IF(ISBLANK(AG68),  "", _xlfn.CONCAT("haas/entity/sensor/", LOWER(C68), "/", E68, "/config"))</f>
        <v/>
      </c>
      <c r="AI68" s="56" t="str">
        <f>IF(ISBLANK(AG68),  "", _xlfn.CONCAT(LOWER(C68), "/", E68))</f>
        <v/>
      </c>
      <c r="AJ68" s="56"/>
      <c r="AK68" s="56"/>
      <c r="AL68" s="59"/>
      <c r="AM68" s="56" t="str">
        <f>LOWER(_xlfn.CONCAT(Table2[[#This Row],[device_suggested_area]], "-",Table2[[#This Row],[device_identifiers]]))</f>
        <v>parents-sconces</v>
      </c>
      <c r="AN68" s="58" t="s">
        <v>1250</v>
      </c>
      <c r="AO68" s="56" t="s">
        <v>1251</v>
      </c>
      <c r="AP68" s="56" t="s">
        <v>1256</v>
      </c>
      <c r="AQ68" s="56" t="s">
        <v>631</v>
      </c>
      <c r="AR68" s="56"/>
      <c r="AS68" s="56" t="s">
        <v>201</v>
      </c>
      <c r="AT68" s="56"/>
      <c r="AU68" s="56"/>
      <c r="AV68" s="56"/>
      <c r="AW68" s="56"/>
      <c r="AX68" s="56"/>
      <c r="AY68" s="56"/>
      <c r="AZ68" s="57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1635</v>
      </c>
      <c r="B69" s="56" t="s">
        <v>26</v>
      </c>
      <c r="C69" s="56" t="s">
        <v>631</v>
      </c>
      <c r="D69" s="56" t="s">
        <v>137</v>
      </c>
      <c r="E69" s="56" t="s">
        <v>1262</v>
      </c>
      <c r="F69" s="57" t="str">
        <f>IF(ISBLANK(E69), "", Table2[[#This Row],[unique_id]])</f>
        <v>parents_sconces_jane_bulb_1</v>
      </c>
      <c r="G69" s="56"/>
      <c r="H69" s="56" t="s">
        <v>139</v>
      </c>
      <c r="I69" s="56"/>
      <c r="J69" s="56"/>
      <c r="K69" s="56"/>
      <c r="L69" s="56"/>
      <c r="M69" s="56"/>
      <c r="N69" s="56"/>
      <c r="O69" s="58" t="s">
        <v>1157</v>
      </c>
      <c r="P69" s="56" t="s">
        <v>172</v>
      </c>
      <c r="Q69" s="56" t="s">
        <v>1107</v>
      </c>
      <c r="R69" s="56" t="str">
        <f>Table2[[#This Row],[entity_domain]]</f>
        <v>Lights</v>
      </c>
      <c r="S69" s="56" t="str">
        <f>_xlfn.CONCAT( Table2[[#This Row],[device_suggested_area]], " ",Table2[[#This Row],[powercalc_group_3]])</f>
        <v>Parents Lights</v>
      </c>
      <c r="T69" s="56"/>
      <c r="U69" s="56"/>
      <c r="V69" s="58"/>
      <c r="W69" s="58" t="s">
        <v>685</v>
      </c>
      <c r="X69" s="71">
        <v>20</v>
      </c>
      <c r="Y69" s="64" t="s">
        <v>1103</v>
      </c>
      <c r="Z69" s="58"/>
      <c r="AA69" s="56"/>
      <c r="AB69" s="56"/>
      <c r="AC69" s="56"/>
      <c r="AD69" s="56"/>
      <c r="AE69" s="56"/>
      <c r="AF69" s="58"/>
      <c r="AG69" s="56"/>
      <c r="AH69" s="56" t="str">
        <f>IF(ISBLANK(AG69),  "", _xlfn.CONCAT("haas/entity/sensor/", LOWER(C69), "/", E69, "/config"))</f>
        <v/>
      </c>
      <c r="AI69" s="56" t="str">
        <f>IF(ISBLANK(AG69),  "", _xlfn.CONCAT(LOWER(C69), "/", E69))</f>
        <v/>
      </c>
      <c r="AJ69" s="56"/>
      <c r="AK69" s="56"/>
      <c r="AL69" s="59"/>
      <c r="AM69" s="56" t="str">
        <f>LOWER(_xlfn.CONCAT(Table2[[#This Row],[device_suggested_area]], "-",Table2[[#This Row],[device_identifiers]]))</f>
        <v>parents-sconces-jane-bulb-1</v>
      </c>
      <c r="AN69" s="58" t="s">
        <v>1250</v>
      </c>
      <c r="AO69" s="56" t="s">
        <v>1263</v>
      </c>
      <c r="AP69" s="56" t="s">
        <v>1256</v>
      </c>
      <c r="AQ69" s="56" t="s">
        <v>631</v>
      </c>
      <c r="AR69" s="56"/>
      <c r="AS69" s="56" t="s">
        <v>201</v>
      </c>
      <c r="AT69" s="56"/>
      <c r="AU69" s="56"/>
      <c r="AV69" s="56" t="s">
        <v>1265</v>
      </c>
      <c r="AW69" s="56"/>
      <c r="AX69" s="56"/>
      <c r="AY69" s="56"/>
      <c r="AZ69" s="57" t="str">
        <f>IF(AND(ISBLANK(AV69), ISBLANK(AW69)), "", _xlfn.CONCAT("[", IF(ISBLANK(AV69), "", _xlfn.CONCAT("[""mac"", """, AV69, """]")), IF(ISBLANK(AW69), "", _xlfn.CONCAT(", [""ip"", """, AW69, """]")), "]"))</f>
        <v>[["mac", "0x2c1165fffeb07271"]]</v>
      </c>
    </row>
    <row r="70" spans="1:52" ht="16" customHeight="1">
      <c r="A70" s="6">
        <v>1636</v>
      </c>
      <c r="B70" s="56" t="s">
        <v>26</v>
      </c>
      <c r="C70" s="56" t="s">
        <v>631</v>
      </c>
      <c r="D70" s="56" t="s">
        <v>137</v>
      </c>
      <c r="E70" s="56" t="s">
        <v>1261</v>
      </c>
      <c r="F70" s="57" t="str">
        <f>IF(ISBLANK(E70), "", Table2[[#This Row],[unique_id]])</f>
        <v>parents_sconces_graham_bulb_1</v>
      </c>
      <c r="G70" s="56"/>
      <c r="H70" s="56" t="s">
        <v>139</v>
      </c>
      <c r="I70" s="56"/>
      <c r="J70" s="56"/>
      <c r="K70" s="56"/>
      <c r="L70" s="56"/>
      <c r="M70" s="56"/>
      <c r="N70" s="56"/>
      <c r="O70" s="58" t="s">
        <v>1157</v>
      </c>
      <c r="P70" s="56" t="s">
        <v>172</v>
      </c>
      <c r="Q70" s="56" t="s">
        <v>1107</v>
      </c>
      <c r="R70" s="56" t="str">
        <f>Table2[[#This Row],[entity_domain]]</f>
        <v>Lights</v>
      </c>
      <c r="S70" s="56" t="str">
        <f>_xlfn.CONCAT( Table2[[#This Row],[device_suggested_area]], " ",Table2[[#This Row],[powercalc_group_3]])</f>
        <v>Parents Lights</v>
      </c>
      <c r="T70" s="56"/>
      <c r="U70" s="56"/>
      <c r="V70" s="58"/>
      <c r="W70" s="58" t="s">
        <v>685</v>
      </c>
      <c r="X70" s="71">
        <v>20</v>
      </c>
      <c r="Y70" s="64" t="s">
        <v>1103</v>
      </c>
      <c r="Z70" s="58"/>
      <c r="AA70" s="56"/>
      <c r="AB70" s="56"/>
      <c r="AC70" s="56"/>
      <c r="AD70" s="56"/>
      <c r="AE70" s="56"/>
      <c r="AF70" s="58"/>
      <c r="AG70" s="56"/>
      <c r="AH70" s="56" t="str">
        <f>IF(ISBLANK(AG70),  "", _xlfn.CONCAT("haas/entity/sensor/", LOWER(C70), "/", E70, "/config"))</f>
        <v/>
      </c>
      <c r="AI70" s="56" t="str">
        <f>IF(ISBLANK(AG70),  "", _xlfn.CONCAT(LOWER(C70), "/", E70))</f>
        <v/>
      </c>
      <c r="AJ70" s="56"/>
      <c r="AK70" s="56"/>
      <c r="AL70" s="59"/>
      <c r="AM70" s="56" t="str">
        <f>LOWER(_xlfn.CONCAT(Table2[[#This Row],[device_suggested_area]], "-",Table2[[#This Row],[device_identifiers]]))</f>
        <v>parents-sconces-graham-bulb-1</v>
      </c>
      <c r="AN70" s="58" t="s">
        <v>1250</v>
      </c>
      <c r="AO70" s="56" t="s">
        <v>1266</v>
      </c>
      <c r="AP70" s="56" t="s">
        <v>1256</v>
      </c>
      <c r="AQ70" s="56" t="s">
        <v>631</v>
      </c>
      <c r="AR70" s="56"/>
      <c r="AS70" s="56" t="s">
        <v>201</v>
      </c>
      <c r="AT70" s="56"/>
      <c r="AU70" s="56"/>
      <c r="AV70" s="56" t="s">
        <v>1264</v>
      </c>
      <c r="AW70" s="56"/>
      <c r="AX70" s="56"/>
      <c r="AY70" s="56"/>
      <c r="AZ70" s="57" t="str">
        <f>IF(AND(ISBLANK(AV70), ISBLANK(AW70)), "", _xlfn.CONCAT("[", IF(ISBLANK(AV70), "", _xlfn.CONCAT("[""mac"", """, AV70, """]")), IF(ISBLANK(AW70), "", _xlfn.CONCAT(", [""ip"", """, AW70, """]")), "]"))</f>
        <v>[["mac", "0x2c1165fffea8c4d8"]]</v>
      </c>
    </row>
    <row r="71" spans="1:52" ht="16" customHeight="1">
      <c r="A71" s="6">
        <v>1613</v>
      </c>
      <c r="B71" s="56" t="s">
        <v>26</v>
      </c>
      <c r="C71" s="56" t="s">
        <v>631</v>
      </c>
      <c r="D71" s="56" t="s">
        <v>137</v>
      </c>
      <c r="E71" s="56" t="s">
        <v>1267</v>
      </c>
      <c r="F71" s="57" t="str">
        <f>IF(ISBLANK(E71), "", Table2[[#This Row],[unique_id]])</f>
        <v>hallway_sconces</v>
      </c>
      <c r="G71" s="56" t="s">
        <v>1269</v>
      </c>
      <c r="H71" s="56" t="s">
        <v>139</v>
      </c>
      <c r="I71" s="56" t="s">
        <v>132</v>
      </c>
      <c r="J71" s="56" t="s">
        <v>1249</v>
      </c>
      <c r="K71" s="56" t="s">
        <v>986</v>
      </c>
      <c r="L71" s="56"/>
      <c r="M71" s="56" t="s">
        <v>136</v>
      </c>
      <c r="N71" s="56"/>
      <c r="O71" s="58"/>
      <c r="P71" s="56"/>
      <c r="Q71" s="56"/>
      <c r="R71" s="56"/>
      <c r="S71" s="56"/>
      <c r="T71" s="56"/>
      <c r="U71" s="56"/>
      <c r="V71" s="58"/>
      <c r="W71" s="58" t="s">
        <v>686</v>
      </c>
      <c r="X71" s="71">
        <v>21</v>
      </c>
      <c r="Y71" s="64" t="s">
        <v>1105</v>
      </c>
      <c r="Z71" s="58"/>
      <c r="AA71" s="56"/>
      <c r="AB71" s="56"/>
      <c r="AC71" s="56"/>
      <c r="AD71" s="56" t="s">
        <v>322</v>
      </c>
      <c r="AE71" s="56"/>
      <c r="AF71" s="58"/>
      <c r="AG71" s="56"/>
      <c r="AH71" s="56" t="str">
        <f>IF(ISBLANK(AG71),  "", _xlfn.CONCAT("haas/entity/sensor/", LOWER(C71), "/", E71, "/config"))</f>
        <v/>
      </c>
      <c r="AI71" s="56" t="str">
        <f>IF(ISBLANK(AG71),  "", _xlfn.CONCAT(LOWER(C71), "/", E71))</f>
        <v/>
      </c>
      <c r="AJ71" s="56"/>
      <c r="AK71" s="56"/>
      <c r="AL71" s="59"/>
      <c r="AM71" s="56" t="str">
        <f>LOWER(_xlfn.CONCAT(Table2[[#This Row],[device_suggested_area]], "-",Table2[[#This Row],[device_identifiers]]))</f>
        <v>hallway-sconces</v>
      </c>
      <c r="AN71" s="58" t="s">
        <v>1250</v>
      </c>
      <c r="AO71" s="56" t="s">
        <v>1251</v>
      </c>
      <c r="AP71" s="56" t="s">
        <v>1256</v>
      </c>
      <c r="AQ71" s="56" t="s">
        <v>631</v>
      </c>
      <c r="AR71" s="56"/>
      <c r="AS71" s="56" t="s">
        <v>517</v>
      </c>
      <c r="AT71" s="56"/>
      <c r="AU71" s="56"/>
      <c r="AV71" s="56"/>
      <c r="AW71" s="56"/>
      <c r="AX71" s="56"/>
      <c r="AY71" s="56"/>
      <c r="AZ71" s="57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1614</v>
      </c>
      <c r="B72" s="56" t="s">
        <v>26</v>
      </c>
      <c r="C72" s="56" t="s">
        <v>631</v>
      </c>
      <c r="D72" s="56" t="s">
        <v>137</v>
      </c>
      <c r="E72" s="56" t="s">
        <v>1268</v>
      </c>
      <c r="F72" s="57" t="str">
        <f>IF(ISBLANK(E72), "", Table2[[#This Row],[unique_id]])</f>
        <v>hallway_sconces_bulb_1</v>
      </c>
      <c r="G72" s="56"/>
      <c r="H72" s="56" t="s">
        <v>139</v>
      </c>
      <c r="I72" s="56"/>
      <c r="J72" s="56"/>
      <c r="K72" s="56"/>
      <c r="L72" s="56"/>
      <c r="M72" s="56"/>
      <c r="N72" s="56"/>
      <c r="O72" s="58" t="s">
        <v>1157</v>
      </c>
      <c r="P72" s="56" t="s">
        <v>172</v>
      </c>
      <c r="Q72" s="56" t="s">
        <v>1107</v>
      </c>
      <c r="R72" s="56" t="str">
        <f>Table2[[#This Row],[entity_domain]]</f>
        <v>Lights</v>
      </c>
      <c r="S72" s="56" t="str">
        <f>_xlfn.CONCAT( Table2[[#This Row],[device_suggested_area]], " ",Table2[[#This Row],[powercalc_group_3]])</f>
        <v>Hallway Lights</v>
      </c>
      <c r="T72" s="56"/>
      <c r="U72" s="56"/>
      <c r="V72" s="58"/>
      <c r="W72" s="58" t="s">
        <v>685</v>
      </c>
      <c r="X72" s="71">
        <v>21</v>
      </c>
      <c r="Y72" s="64" t="s">
        <v>1103</v>
      </c>
      <c r="Z72" s="58"/>
      <c r="AA72" s="56"/>
      <c r="AB72" s="56"/>
      <c r="AC72" s="56"/>
      <c r="AD72" s="56"/>
      <c r="AE72" s="56"/>
      <c r="AF72" s="58"/>
      <c r="AG72" s="56"/>
      <c r="AH72" s="56" t="str">
        <f>IF(ISBLANK(AG72),  "", _xlfn.CONCAT("haas/entity/sensor/", LOWER(C72), "/", E72, "/config"))</f>
        <v/>
      </c>
      <c r="AI72" s="56" t="str">
        <f>IF(ISBLANK(AG72),  "", _xlfn.CONCAT(LOWER(C72), "/", E72))</f>
        <v/>
      </c>
      <c r="AJ72" s="56"/>
      <c r="AK72" s="56"/>
      <c r="AL72" s="59"/>
      <c r="AM72" s="56" t="str">
        <f>LOWER(_xlfn.CONCAT(Table2[[#This Row],[device_suggested_area]], "-",Table2[[#This Row],[device_identifiers]]))</f>
        <v>hallway-sconces-bulb-1</v>
      </c>
      <c r="AN72" s="58" t="s">
        <v>1250</v>
      </c>
      <c r="AO72" s="56" t="s">
        <v>1252</v>
      </c>
      <c r="AP72" s="56" t="s">
        <v>1256</v>
      </c>
      <c r="AQ72" s="56" t="s">
        <v>631</v>
      </c>
      <c r="AR72" s="56"/>
      <c r="AS72" s="56" t="s">
        <v>517</v>
      </c>
      <c r="AT72" s="56"/>
      <c r="AU72" s="56"/>
      <c r="AV72" s="56" t="s">
        <v>1270</v>
      </c>
      <c r="AW72" s="56"/>
      <c r="AX72" s="56"/>
      <c r="AY72" s="56"/>
      <c r="AZ72" s="57" t="str">
        <f>IF(AND(ISBLANK(AV72), ISBLANK(AW72)), "", _xlfn.CONCAT("[", IF(ISBLANK(AV72), "", _xlfn.CONCAT("[""mac"", """, AV72, """]")), IF(ISBLANK(AW72), "", _xlfn.CONCAT(", [""ip"", """, AW72, """]")), "]"))</f>
        <v>[["mac", "0x2c1165fffe12d5c4"]]</v>
      </c>
    </row>
    <row r="73" spans="1:52" ht="16" customHeight="1">
      <c r="A73" s="6">
        <v>1615</v>
      </c>
      <c r="B73" s="56" t="s">
        <v>26</v>
      </c>
      <c r="C73" s="56" t="s">
        <v>631</v>
      </c>
      <c r="D73" s="56" t="s">
        <v>137</v>
      </c>
      <c r="E73" s="56" t="s">
        <v>1268</v>
      </c>
      <c r="F73" s="57" t="str">
        <f>IF(ISBLANK(E73), "", Table2[[#This Row],[unique_id]])</f>
        <v>hallway_sconces_bulb_1</v>
      </c>
      <c r="G73" s="56"/>
      <c r="H73" s="56" t="s">
        <v>139</v>
      </c>
      <c r="I73" s="56"/>
      <c r="J73" s="56"/>
      <c r="K73" s="56"/>
      <c r="L73" s="56"/>
      <c r="M73" s="56"/>
      <c r="N73" s="56"/>
      <c r="O73" s="58" t="s">
        <v>1157</v>
      </c>
      <c r="P73" s="56" t="s">
        <v>172</v>
      </c>
      <c r="Q73" s="56" t="s">
        <v>1107</v>
      </c>
      <c r="R73" s="56" t="str">
        <f>Table2[[#This Row],[entity_domain]]</f>
        <v>Lights</v>
      </c>
      <c r="S73" s="56" t="str">
        <f>_xlfn.CONCAT( Table2[[#This Row],[device_suggested_area]], " ",Table2[[#This Row],[powercalc_group_3]])</f>
        <v>Hallway Lights</v>
      </c>
      <c r="T73" s="56"/>
      <c r="U73" s="56"/>
      <c r="V73" s="58"/>
      <c r="W73" s="58" t="s">
        <v>685</v>
      </c>
      <c r="X73" s="71">
        <v>21</v>
      </c>
      <c r="Y73" s="64" t="s">
        <v>1103</v>
      </c>
      <c r="Z73" s="58"/>
      <c r="AA73" s="56"/>
      <c r="AB73" s="56"/>
      <c r="AC73" s="56"/>
      <c r="AD73" s="56"/>
      <c r="AE73" s="56"/>
      <c r="AF73" s="58"/>
      <c r="AG73" s="56"/>
      <c r="AH73" s="56" t="str">
        <f>IF(ISBLANK(AG73),  "", _xlfn.CONCAT("haas/entity/sensor/", LOWER(C73), "/", E73, "/config"))</f>
        <v/>
      </c>
      <c r="AI73" s="56" t="str">
        <f>IF(ISBLANK(AG73),  "", _xlfn.CONCAT(LOWER(C73), "/", E73))</f>
        <v/>
      </c>
      <c r="AJ73" s="56"/>
      <c r="AK73" s="56"/>
      <c r="AL73" s="59"/>
      <c r="AM73" s="56" t="str">
        <f>LOWER(_xlfn.CONCAT(Table2[[#This Row],[device_suggested_area]], "-",Table2[[#This Row],[device_identifiers]]))</f>
        <v>hallway-sconces-bulb-1</v>
      </c>
      <c r="AN73" s="58" t="s">
        <v>1250</v>
      </c>
      <c r="AO73" s="56" t="s">
        <v>1252</v>
      </c>
      <c r="AP73" s="56" t="s">
        <v>1256</v>
      </c>
      <c r="AQ73" s="56" t="s">
        <v>631</v>
      </c>
      <c r="AR73" s="56"/>
      <c r="AS73" s="56" t="s">
        <v>517</v>
      </c>
      <c r="AT73" s="56"/>
      <c r="AU73" s="56"/>
      <c r="AV73" s="56" t="s">
        <v>1271</v>
      </c>
      <c r="AW73" s="56"/>
      <c r="AX73" s="56"/>
      <c r="AY73" s="56"/>
      <c r="AZ73" s="57" t="str">
        <f>IF(AND(ISBLANK(AV73), ISBLANK(AW73)), "", _xlfn.CONCAT("[", IF(ISBLANK(AV73), "", _xlfn.CONCAT("[""mac"", """, AV73, """]")), IF(ISBLANK(AW73), "", _xlfn.CONCAT(", [""ip"", """, AW73, """]")), "]"))</f>
        <v>[["mac", "0x2c1165fffe109407"]]</v>
      </c>
    </row>
    <row r="74" spans="1:52" ht="16" customHeight="1">
      <c r="A74" s="27">
        <v>1000</v>
      </c>
      <c r="B74" s="6" t="s">
        <v>26</v>
      </c>
      <c r="C74" s="6" t="s">
        <v>39</v>
      </c>
      <c r="D74" s="6" t="s">
        <v>27</v>
      </c>
      <c r="E74" s="7" t="s">
        <v>669</v>
      </c>
      <c r="F74" s="7" t="str">
        <f>IF(ISBLANK(E74), "", Table2[[#This Row],[unique_id]])</f>
        <v>roof_temperature</v>
      </c>
      <c r="G74" s="6" t="s">
        <v>38</v>
      </c>
      <c r="H74" s="6" t="s">
        <v>87</v>
      </c>
      <c r="I74" s="6" t="s">
        <v>30</v>
      </c>
      <c r="J74" s="6" t="s">
        <v>87</v>
      </c>
      <c r="T74" s="6"/>
      <c r="V74" s="8"/>
      <c r="W74" s="8"/>
      <c r="X74" s="8"/>
      <c r="Y74" s="8"/>
      <c r="AB74" s="6" t="s">
        <v>88</v>
      </c>
      <c r="AC74" s="6" t="s">
        <v>89</v>
      </c>
      <c r="AD74" s="6" t="s">
        <v>372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1001</v>
      </c>
      <c r="B75" s="6" t="s">
        <v>26</v>
      </c>
      <c r="C75" s="6" t="s">
        <v>39</v>
      </c>
      <c r="D75" s="6" t="s">
        <v>27</v>
      </c>
      <c r="E75" s="6" t="s">
        <v>361</v>
      </c>
      <c r="F75" s="6" t="str">
        <f>IF(ISBLANK(E75), "", Table2[[#This Row],[unique_id]])</f>
        <v>compensation_sensor_roof_temperature</v>
      </c>
      <c r="G75" s="6" t="s">
        <v>38</v>
      </c>
      <c r="H75" s="6" t="s">
        <v>87</v>
      </c>
      <c r="I75" s="6" t="s">
        <v>30</v>
      </c>
      <c r="M75" s="6" t="s">
        <v>90</v>
      </c>
      <c r="T75" s="6"/>
      <c r="U75" s="6" t="s">
        <v>609</v>
      </c>
      <c r="V75" s="8" t="s">
        <v>371</v>
      </c>
      <c r="W75" s="8"/>
      <c r="X75" s="8"/>
      <c r="Y75" s="8"/>
      <c r="AA75" s="6" t="s">
        <v>31</v>
      </c>
      <c r="AB75" s="6" t="s">
        <v>88</v>
      </c>
      <c r="AC75" s="6" t="s">
        <v>89</v>
      </c>
      <c r="AD75" s="6" t="s">
        <v>372</v>
      </c>
      <c r="AE75" s="6">
        <v>300</v>
      </c>
      <c r="AF75" s="8" t="s">
        <v>34</v>
      </c>
      <c r="AG75" s="6" t="s">
        <v>91</v>
      </c>
      <c r="AH75" s="6" t="str">
        <f>IF(ISBLANK(AG75),  "", _xlfn.CONCAT("haas/entity/sensor/", LOWER(C75), "/", E75, "/config"))</f>
        <v>haas/entity/sensor/weewx/compensation_sensor_roof_temperature/config</v>
      </c>
      <c r="AI75" s="6" t="str">
        <f>IF(ISBLANK(AG75),  "", _xlfn.CONCAT(LOWER(C75), "/", E75))</f>
        <v>weewx/compensation_sensor_roof_temperature</v>
      </c>
      <c r="AJ75" s="6" t="s">
        <v>331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27">
        <v>1002</v>
      </c>
      <c r="B76" s="6" t="s">
        <v>26</v>
      </c>
      <c r="C76" s="6" t="s">
        <v>128</v>
      </c>
      <c r="D76" s="6" t="s">
        <v>27</v>
      </c>
      <c r="E76" s="6" t="s">
        <v>874</v>
      </c>
      <c r="F76" s="6" t="str">
        <f>IF(ISBLANK(E76), "", Table2[[#This Row],[unique_id]])</f>
        <v>ada_temperature</v>
      </c>
      <c r="G76" s="6" t="s">
        <v>130</v>
      </c>
      <c r="H76" s="6" t="s">
        <v>87</v>
      </c>
      <c r="I76" s="6" t="s">
        <v>30</v>
      </c>
      <c r="J76" s="6" t="s">
        <v>1075</v>
      </c>
      <c r="T76" s="6"/>
      <c r="V76" s="8"/>
      <c r="W76" s="8"/>
      <c r="X76" s="8"/>
      <c r="Y76" s="8"/>
      <c r="AD76" s="6" t="s">
        <v>372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0"/>
      <c r="AM76" s="6" t="str">
        <f>LOWER(_xlfn.CONCAT(Table2[[#This Row],[device_manufacturer]], "-",Table2[[#This Row],[device_suggested_area]]))</f>
        <v>netatmo-ada</v>
      </c>
      <c r="AN76" s="8" t="s">
        <v>584</v>
      </c>
      <c r="AO76" s="6" t="s">
        <v>586</v>
      </c>
      <c r="AP76" s="6" t="s">
        <v>582</v>
      </c>
      <c r="AQ76" s="6" t="s">
        <v>128</v>
      </c>
      <c r="AS76" s="6" t="s">
        <v>130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1003</v>
      </c>
      <c r="B77" s="6" t="s">
        <v>26</v>
      </c>
      <c r="C77" s="6" t="s">
        <v>128</v>
      </c>
      <c r="D77" s="6" t="s">
        <v>27</v>
      </c>
      <c r="E77" s="6" t="s">
        <v>875</v>
      </c>
      <c r="F77" s="6" t="str">
        <f>IF(ISBLANK(E77), "", Table2[[#This Row],[unique_id]])</f>
        <v>compensation_sensor_ada_temperature</v>
      </c>
      <c r="G77" s="6" t="s">
        <v>130</v>
      </c>
      <c r="H77" s="6" t="s">
        <v>87</v>
      </c>
      <c r="I77" s="6" t="s">
        <v>30</v>
      </c>
      <c r="M77" s="6" t="s">
        <v>90</v>
      </c>
      <c r="T77" s="6"/>
      <c r="U77" s="6" t="s">
        <v>609</v>
      </c>
      <c r="V77" s="8" t="s">
        <v>371</v>
      </c>
      <c r="W77" s="8"/>
      <c r="X77" s="8"/>
      <c r="Y77" s="8"/>
      <c r="AD77" s="6" t="s">
        <v>372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0"/>
      <c r="AM77" s="6" t="str">
        <f>LOWER(_xlfn.CONCAT(Table2[[#This Row],[device_manufacturer]], "-",Table2[[#This Row],[device_suggested_area]]))</f>
        <v>netatmo-ada</v>
      </c>
      <c r="AN77" s="8" t="s">
        <v>584</v>
      </c>
      <c r="AO77" s="6" t="s">
        <v>586</v>
      </c>
      <c r="AP77" s="6" t="s">
        <v>582</v>
      </c>
      <c r="AQ77" s="6" t="s">
        <v>128</v>
      </c>
      <c r="AS77" s="6" t="s">
        <v>130</v>
      </c>
      <c r="AU77" s="6" t="s">
        <v>511</v>
      </c>
      <c r="AV77" s="9" t="s">
        <v>592</v>
      </c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>[["mac", "70:ee:50:25:7f:50"]]</v>
      </c>
    </row>
    <row r="78" spans="1:52" ht="16" customHeight="1">
      <c r="A78" s="27">
        <v>1004</v>
      </c>
      <c r="B78" s="6" t="s">
        <v>26</v>
      </c>
      <c r="C78" s="6" t="s">
        <v>128</v>
      </c>
      <c r="D78" s="6" t="s">
        <v>27</v>
      </c>
      <c r="E78" s="6" t="s">
        <v>876</v>
      </c>
      <c r="F78" s="6" t="str">
        <f>IF(ISBLANK(E78), "", Table2[[#This Row],[unique_id]])</f>
        <v>edwin_temperature</v>
      </c>
      <c r="G78" s="6" t="s">
        <v>127</v>
      </c>
      <c r="H78" s="6" t="s">
        <v>87</v>
      </c>
      <c r="I78" s="6" t="s">
        <v>30</v>
      </c>
      <c r="J78" s="6" t="s">
        <v>1075</v>
      </c>
      <c r="T78" s="6"/>
      <c r="V78" s="8"/>
      <c r="W78" s="8"/>
      <c r="X78" s="8"/>
      <c r="Y78" s="8"/>
      <c r="AD78" s="6" t="s">
        <v>372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0"/>
      <c r="AM78" s="6" t="str">
        <f>LOWER(_xlfn.CONCAT(Table2[[#This Row],[device_manufacturer]], "-",Table2[[#This Row],[device_suggested_area]]))</f>
        <v>netatmo-edwin</v>
      </c>
      <c r="AN78" s="8" t="s">
        <v>584</v>
      </c>
      <c r="AO78" s="6" t="s">
        <v>586</v>
      </c>
      <c r="AP78" s="6" t="s">
        <v>582</v>
      </c>
      <c r="AQ78" s="6" t="s">
        <v>128</v>
      </c>
      <c r="AS78" s="6" t="s">
        <v>127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1005</v>
      </c>
      <c r="B79" s="6" t="s">
        <v>26</v>
      </c>
      <c r="C79" s="6" t="s">
        <v>128</v>
      </c>
      <c r="D79" s="6" t="s">
        <v>27</v>
      </c>
      <c r="E79" s="6" t="s">
        <v>877</v>
      </c>
      <c r="F79" s="6" t="str">
        <f>IF(ISBLANK(E79), "", Table2[[#This Row],[unique_id]])</f>
        <v>compensation_sensor_edwin_temperature</v>
      </c>
      <c r="G79" s="6" t="s">
        <v>127</v>
      </c>
      <c r="H79" s="6" t="s">
        <v>87</v>
      </c>
      <c r="I79" s="6" t="s">
        <v>30</v>
      </c>
      <c r="M79" s="6" t="s">
        <v>90</v>
      </c>
      <c r="T79" s="6"/>
      <c r="U79" s="6" t="s">
        <v>609</v>
      </c>
      <c r="V79" s="8" t="s">
        <v>371</v>
      </c>
      <c r="W79" s="8"/>
      <c r="X79" s="8"/>
      <c r="Y79" s="8"/>
      <c r="AD79" s="6" t="s">
        <v>372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0"/>
      <c r="AM79" s="6" t="str">
        <f>LOWER(_xlfn.CONCAT(Table2[[#This Row],[device_manufacturer]], "-",Table2[[#This Row],[device_suggested_area]]))</f>
        <v>netatmo-edwin</v>
      </c>
      <c r="AN79" s="8" t="s">
        <v>584</v>
      </c>
      <c r="AO79" s="6" t="s">
        <v>586</v>
      </c>
      <c r="AP79" s="6" t="s">
        <v>582</v>
      </c>
      <c r="AQ79" s="6" t="s">
        <v>128</v>
      </c>
      <c r="AS79" s="6" t="s">
        <v>127</v>
      </c>
      <c r="AU79" s="6" t="s">
        <v>511</v>
      </c>
      <c r="AV79" s="6" t="s">
        <v>591</v>
      </c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>[["mac", "70:ee:50:25:93:90"]]</v>
      </c>
    </row>
    <row r="80" spans="1:52" ht="16" customHeight="1">
      <c r="A80" s="27">
        <v>1006</v>
      </c>
      <c r="B80" s="6" t="s">
        <v>26</v>
      </c>
      <c r="C80" s="6" t="s">
        <v>128</v>
      </c>
      <c r="D80" s="6" t="s">
        <v>27</v>
      </c>
      <c r="E80" s="6" t="s">
        <v>878</v>
      </c>
      <c r="F80" s="6" t="str">
        <f>IF(ISBLANK(E80), "", Table2[[#This Row],[unique_id]])</f>
        <v>bertram_2_office_lounge_temperature</v>
      </c>
      <c r="G80" s="6" t="s">
        <v>203</v>
      </c>
      <c r="H80" s="6" t="s">
        <v>87</v>
      </c>
      <c r="I80" s="6" t="s">
        <v>30</v>
      </c>
      <c r="J80" s="6" t="s">
        <v>87</v>
      </c>
      <c r="T80" s="6"/>
      <c r="V80" s="8"/>
      <c r="W80" s="8"/>
      <c r="X80" s="8"/>
      <c r="Y80" s="8"/>
      <c r="AD80" s="6" t="s">
        <v>372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 t="s">
        <v>665</v>
      </c>
      <c r="AN80" s="8" t="s">
        <v>585</v>
      </c>
      <c r="AO80" s="6" t="s">
        <v>586</v>
      </c>
      <c r="AP80" s="6" t="s">
        <v>583</v>
      </c>
      <c r="AQ80" s="6" t="s">
        <v>128</v>
      </c>
      <c r="AS80" s="6" t="str">
        <f>G80</f>
        <v>Lounge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1007</v>
      </c>
      <c r="B81" s="6" t="s">
        <v>26</v>
      </c>
      <c r="C81" s="6" t="s">
        <v>128</v>
      </c>
      <c r="D81" s="6" t="s">
        <v>27</v>
      </c>
      <c r="E81" s="6" t="s">
        <v>879</v>
      </c>
      <c r="F81" s="6" t="str">
        <f>IF(ISBLANK(E81), "", Table2[[#This Row],[unique_id]])</f>
        <v>compensation_sensor_bertram_2_office_lounge_temperature</v>
      </c>
      <c r="G81" s="6" t="s">
        <v>203</v>
      </c>
      <c r="H81" s="6" t="s">
        <v>87</v>
      </c>
      <c r="I81" s="6" t="s">
        <v>30</v>
      </c>
      <c r="M81" s="6" t="s">
        <v>90</v>
      </c>
      <c r="T81" s="6"/>
      <c r="U81" s="6" t="s">
        <v>609</v>
      </c>
      <c r="V81" s="8" t="s">
        <v>371</v>
      </c>
      <c r="W81" s="8"/>
      <c r="X81" s="8"/>
      <c r="Y81" s="8"/>
      <c r="AD81" s="6" t="s">
        <v>372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0"/>
      <c r="AM81" s="6" t="s">
        <v>665</v>
      </c>
      <c r="AN81" s="8" t="s">
        <v>585</v>
      </c>
      <c r="AO81" s="6" t="s">
        <v>586</v>
      </c>
      <c r="AP81" s="6" t="s">
        <v>583</v>
      </c>
      <c r="AQ81" s="6" t="s">
        <v>128</v>
      </c>
      <c r="AS81" s="6" t="str">
        <f>G81</f>
        <v>Lounge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1008</v>
      </c>
      <c r="B82" s="6" t="s">
        <v>26</v>
      </c>
      <c r="C82" s="6" t="s">
        <v>128</v>
      </c>
      <c r="D82" s="6" t="s">
        <v>27</v>
      </c>
      <c r="E82" s="6" t="s">
        <v>880</v>
      </c>
      <c r="F82" s="6" t="str">
        <f>IF(ISBLANK(E82), "", Table2[[#This Row],[unique_id]])</f>
        <v>parents_temperature</v>
      </c>
      <c r="G82" s="6" t="s">
        <v>201</v>
      </c>
      <c r="H82" s="6" t="s">
        <v>87</v>
      </c>
      <c r="I82" s="6" t="s">
        <v>30</v>
      </c>
      <c r="J82" s="6" t="s">
        <v>87</v>
      </c>
      <c r="T82" s="6"/>
      <c r="V82" s="8"/>
      <c r="W82" s="8"/>
      <c r="X82" s="8"/>
      <c r="Y82" s="8"/>
      <c r="AD82" s="6" t="s">
        <v>372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0"/>
      <c r="AM82" s="6" t="str">
        <f>LOWER(_xlfn.CONCAT(Table2[[#This Row],[device_manufacturer]], "-",Table2[[#This Row],[device_suggested_area]]))</f>
        <v>netatmo-parents</v>
      </c>
      <c r="AN82" s="8" t="s">
        <v>584</v>
      </c>
      <c r="AO82" s="6" t="s">
        <v>586</v>
      </c>
      <c r="AP82" s="6" t="s">
        <v>582</v>
      </c>
      <c r="AQ82" s="6" t="s">
        <v>128</v>
      </c>
      <c r="AS82" s="6" t="str">
        <f>G82</f>
        <v>Parents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1009</v>
      </c>
      <c r="B83" s="6" t="s">
        <v>26</v>
      </c>
      <c r="C83" s="6" t="s">
        <v>128</v>
      </c>
      <c r="D83" s="6" t="s">
        <v>27</v>
      </c>
      <c r="E83" s="6" t="s">
        <v>881</v>
      </c>
      <c r="F83" s="6" t="str">
        <f>IF(ISBLANK(E83), "", Table2[[#This Row],[unique_id]])</f>
        <v>compensation_sensor_parents_temperature</v>
      </c>
      <c r="G83" s="6" t="s">
        <v>201</v>
      </c>
      <c r="H83" s="6" t="s">
        <v>87</v>
      </c>
      <c r="I83" s="6" t="s">
        <v>30</v>
      </c>
      <c r="M83" s="6" t="s">
        <v>136</v>
      </c>
      <c r="T83" s="6"/>
      <c r="U83" s="6" t="s">
        <v>609</v>
      </c>
      <c r="V83" s="8" t="s">
        <v>371</v>
      </c>
      <c r="W83" s="8"/>
      <c r="X83" s="8"/>
      <c r="Y83" s="8"/>
      <c r="AD83" s="6" t="s">
        <v>372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 t="str">
        <f>LOWER(_xlfn.CONCAT(Table2[[#This Row],[device_manufacturer]], "-",Table2[[#This Row],[device_suggested_area]]))</f>
        <v>netatmo-parents</v>
      </c>
      <c r="AN83" s="8" t="s">
        <v>584</v>
      </c>
      <c r="AO83" s="6" t="s">
        <v>586</v>
      </c>
      <c r="AP83" s="6" t="s">
        <v>582</v>
      </c>
      <c r="AQ83" s="6" t="s">
        <v>128</v>
      </c>
      <c r="AS83" s="6" t="str">
        <f>G83</f>
        <v>Parents</v>
      </c>
      <c r="AU83" s="6" t="s">
        <v>511</v>
      </c>
      <c r="AV83" s="6" t="s">
        <v>587</v>
      </c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>[["mac", "70:ee:50:25:9c:68"]]</v>
      </c>
    </row>
    <row r="84" spans="1:52" ht="16" customHeight="1">
      <c r="A84" s="27">
        <v>1010</v>
      </c>
      <c r="B84" s="6" t="s">
        <v>26</v>
      </c>
      <c r="C84" s="6" t="s">
        <v>128</v>
      </c>
      <c r="D84" s="6" t="s">
        <v>27</v>
      </c>
      <c r="E84" s="6" t="s">
        <v>833</v>
      </c>
      <c r="F84" s="6" t="str">
        <f>IF(ISBLANK(E84), "", Table2[[#This Row],[unique_id]])</f>
        <v>bertram_2_office_temperature</v>
      </c>
      <c r="G84" s="6" t="s">
        <v>222</v>
      </c>
      <c r="H84" s="6" t="s">
        <v>87</v>
      </c>
      <c r="I84" s="6" t="s">
        <v>30</v>
      </c>
      <c r="J84" s="6" t="s">
        <v>87</v>
      </c>
      <c r="T84" s="6"/>
      <c r="V84" s="8"/>
      <c r="W84" s="8"/>
      <c r="X84" s="8"/>
      <c r="Y84" s="8"/>
      <c r="AD84" s="6" t="s">
        <v>372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0"/>
      <c r="AM84" s="6" t="str">
        <f>LOWER(_xlfn.CONCAT(Table2[[#This Row],[device_manufacturer]], "-",Table2[[#This Row],[device_suggested_area]]))</f>
        <v>netatmo-office</v>
      </c>
      <c r="AN84" s="8" t="s">
        <v>585</v>
      </c>
      <c r="AO84" s="6" t="s">
        <v>586</v>
      </c>
      <c r="AP84" s="6" t="s">
        <v>583</v>
      </c>
      <c r="AQ84" s="6" t="s">
        <v>128</v>
      </c>
      <c r="AS84" s="6" t="str">
        <f>G84</f>
        <v>Office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1011</v>
      </c>
      <c r="B85" s="6" t="s">
        <v>26</v>
      </c>
      <c r="C85" s="6" t="s">
        <v>128</v>
      </c>
      <c r="D85" s="6" t="s">
        <v>27</v>
      </c>
      <c r="E85" s="66" t="s">
        <v>834</v>
      </c>
      <c r="F85" s="6" t="str">
        <f>IF(ISBLANK(E85), "", Table2[[#This Row],[unique_id]])</f>
        <v>compensation_sensor_bertram_2_office_temperature</v>
      </c>
      <c r="G85" s="6" t="s">
        <v>222</v>
      </c>
      <c r="H85" s="6" t="s">
        <v>87</v>
      </c>
      <c r="I85" s="6" t="s">
        <v>30</v>
      </c>
      <c r="M85" s="6" t="s">
        <v>136</v>
      </c>
      <c r="T85" s="6"/>
      <c r="U85" s="6" t="s">
        <v>609</v>
      </c>
      <c r="V85" s="8" t="s">
        <v>371</v>
      </c>
      <c r="W85" s="8"/>
      <c r="X85" s="8"/>
      <c r="Y85" s="8"/>
      <c r="AD85" s="6" t="s">
        <v>372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 t="str">
        <f>LOWER(_xlfn.CONCAT(Table2[[#This Row],[device_manufacturer]], "-",Table2[[#This Row],[device_suggested_area]]))</f>
        <v>netatmo-office</v>
      </c>
      <c r="AN85" s="8" t="s">
        <v>585</v>
      </c>
      <c r="AO85" s="6" t="s">
        <v>586</v>
      </c>
      <c r="AP85" s="6" t="s">
        <v>583</v>
      </c>
      <c r="AQ85" s="6" t="s">
        <v>128</v>
      </c>
      <c r="AS85" s="6" t="str">
        <f>G85</f>
        <v>Office</v>
      </c>
      <c r="AU85" s="6" t="s">
        <v>511</v>
      </c>
      <c r="AV85" s="6" t="s">
        <v>588</v>
      </c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>[["mac", "70:ee:50:2b:6a:2c"]]</v>
      </c>
    </row>
    <row r="86" spans="1:52" ht="16" customHeight="1">
      <c r="A86" s="27">
        <v>1012</v>
      </c>
      <c r="B86" s="6" t="s">
        <v>26</v>
      </c>
      <c r="C86" s="6" t="s">
        <v>128</v>
      </c>
      <c r="D86" s="6" t="s">
        <v>27</v>
      </c>
      <c r="E86" s="66" t="s">
        <v>835</v>
      </c>
      <c r="F86" s="6" t="str">
        <f>IF(ISBLANK(E86), "", Table2[[#This Row],[unique_id]])</f>
        <v>bertram_2_kitchen_temperature</v>
      </c>
      <c r="G86" s="6" t="s">
        <v>215</v>
      </c>
      <c r="H86" s="6" t="s">
        <v>87</v>
      </c>
      <c r="I86" s="6" t="s">
        <v>30</v>
      </c>
      <c r="J86" s="6" t="s">
        <v>87</v>
      </c>
      <c r="T86" s="6"/>
      <c r="V86" s="8"/>
      <c r="W86" s="8"/>
      <c r="X86" s="8"/>
      <c r="Y86" s="8"/>
      <c r="AD86" s="6" t="s">
        <v>372</v>
      </c>
      <c r="AF86" s="8"/>
      <c r="AH86" s="6" t="str">
        <f>IF(ISBLANK(AG86),  "", _xlfn.CONCAT("haas/entity/sensor/", LOWER(C86), "/", E86, "/config"))</f>
        <v/>
      </c>
      <c r="AI86" s="6" t="str">
        <f>IF(ISBLANK(AG86),  "", _xlfn.CONCAT(LOWER(C86), "/", E86))</f>
        <v/>
      </c>
      <c r="AK86" s="6"/>
      <c r="AL86" s="30"/>
      <c r="AM86" s="6" t="str">
        <f>LOWER(_xlfn.CONCAT(Table2[[#This Row],[device_manufacturer]], "-",Table2[[#This Row],[device_suggested_area]]))</f>
        <v>netatmo-kitchen</v>
      </c>
      <c r="AN86" s="8" t="s">
        <v>585</v>
      </c>
      <c r="AO86" s="6" t="s">
        <v>586</v>
      </c>
      <c r="AP86" s="6" t="s">
        <v>583</v>
      </c>
      <c r="AQ86" s="6" t="s">
        <v>128</v>
      </c>
      <c r="AS86" s="6" t="str">
        <f>G86</f>
        <v>Kitchen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1013</v>
      </c>
      <c r="B87" s="6" t="s">
        <v>26</v>
      </c>
      <c r="C87" s="6" t="s">
        <v>128</v>
      </c>
      <c r="D87" s="6" t="s">
        <v>27</v>
      </c>
      <c r="E87" s="65" t="s">
        <v>836</v>
      </c>
      <c r="F87" s="6" t="str">
        <f>IF(ISBLANK(E87), "", Table2[[#This Row],[unique_id]])</f>
        <v>compensation_sensor_bertram_2_kitchen_temperature</v>
      </c>
      <c r="G87" s="6" t="s">
        <v>215</v>
      </c>
      <c r="H87" s="6" t="s">
        <v>87</v>
      </c>
      <c r="I87" s="6" t="s">
        <v>30</v>
      </c>
      <c r="M87" s="6" t="s">
        <v>136</v>
      </c>
      <c r="T87" s="6"/>
      <c r="U87" s="6" t="s">
        <v>609</v>
      </c>
      <c r="V87" s="8" t="s">
        <v>371</v>
      </c>
      <c r="W87" s="8"/>
      <c r="X87" s="8"/>
      <c r="Y87" s="8"/>
      <c r="AD87" s="6" t="s">
        <v>372</v>
      </c>
      <c r="AF87" s="8"/>
      <c r="AH87" s="6" t="str">
        <f>IF(ISBLANK(AG87),  "", _xlfn.CONCAT("haas/entity/sensor/", LOWER(C87), "/", E87, "/config"))</f>
        <v/>
      </c>
      <c r="AI87" s="6" t="str">
        <f>IF(ISBLANK(AG87),  "", _xlfn.CONCAT(LOWER(C87), "/", E87))</f>
        <v/>
      </c>
      <c r="AK87" s="6"/>
      <c r="AL87" s="30"/>
      <c r="AM87" s="6" t="str">
        <f>LOWER(_xlfn.CONCAT(Table2[[#This Row],[device_manufacturer]], "-",Table2[[#This Row],[device_suggested_area]]))</f>
        <v>netatmo-kitchen</v>
      </c>
      <c r="AN87" s="8" t="s">
        <v>585</v>
      </c>
      <c r="AO87" s="6" t="s">
        <v>586</v>
      </c>
      <c r="AP87" s="6" t="s">
        <v>583</v>
      </c>
      <c r="AQ87" s="6" t="s">
        <v>128</v>
      </c>
      <c r="AS87" s="6" t="str">
        <f>G87</f>
        <v>Kitchen</v>
      </c>
      <c r="AU87" s="6" t="s">
        <v>511</v>
      </c>
      <c r="AV87" s="6" t="s">
        <v>590</v>
      </c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>[["mac", "70:ee:50:2c:8d:28"]]</v>
      </c>
    </row>
    <row r="88" spans="1:52" ht="16" customHeight="1">
      <c r="A88" s="27">
        <v>1014</v>
      </c>
      <c r="B88" s="6" t="s">
        <v>26</v>
      </c>
      <c r="C88" s="6" t="s">
        <v>128</v>
      </c>
      <c r="D88" s="6" t="s">
        <v>27</v>
      </c>
      <c r="E88" s="12" t="s">
        <v>837</v>
      </c>
      <c r="F88" s="6" t="str">
        <f>IF(ISBLANK(E88), "", Table2[[#This Row],[unique_id]])</f>
        <v>bertram_2_office_pantry_temperature</v>
      </c>
      <c r="G88" s="6" t="s">
        <v>221</v>
      </c>
      <c r="H88" s="6" t="s">
        <v>87</v>
      </c>
      <c r="I88" s="6" t="s">
        <v>30</v>
      </c>
      <c r="J88" s="6" t="s">
        <v>87</v>
      </c>
      <c r="T88" s="6"/>
      <c r="V88" s="8"/>
      <c r="W88" s="8"/>
      <c r="X88" s="8"/>
      <c r="Y88" s="8"/>
      <c r="AD88" s="6" t="s">
        <v>372</v>
      </c>
      <c r="AF88" s="8"/>
      <c r="AH88" s="6" t="str">
        <f>IF(ISBLANK(AG88),  "", _xlfn.CONCAT("haas/entity/sensor/", LOWER(C88), "/", E88, "/config"))</f>
        <v/>
      </c>
      <c r="AI88" s="6" t="str">
        <f>IF(ISBLANK(AG88),  "", _xlfn.CONCAT(LOWER(C88), "/", E88))</f>
        <v/>
      </c>
      <c r="AK88" s="6"/>
      <c r="AL88" s="30"/>
      <c r="AM88" s="6" t="s">
        <v>666</v>
      </c>
      <c r="AN88" s="8" t="s">
        <v>585</v>
      </c>
      <c r="AO88" s="6" t="s">
        <v>586</v>
      </c>
      <c r="AP88" s="6" t="s">
        <v>583</v>
      </c>
      <c r="AQ88" s="6" t="s">
        <v>128</v>
      </c>
      <c r="AS88" s="6" t="str">
        <f>G88</f>
        <v>Pantry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1015</v>
      </c>
      <c r="B89" s="6" t="s">
        <v>26</v>
      </c>
      <c r="C89" s="6" t="s">
        <v>128</v>
      </c>
      <c r="D89" s="6" t="s">
        <v>27</v>
      </c>
      <c r="E89" s="12" t="s">
        <v>838</v>
      </c>
      <c r="F89" s="6" t="str">
        <f>IF(ISBLANK(E89), "", Table2[[#This Row],[unique_id]])</f>
        <v>compensation_sensor_bertram_2_office_pantry_temperature</v>
      </c>
      <c r="G89" s="6" t="s">
        <v>221</v>
      </c>
      <c r="H89" s="6" t="s">
        <v>87</v>
      </c>
      <c r="I89" s="6" t="s">
        <v>30</v>
      </c>
      <c r="M89" s="6" t="s">
        <v>136</v>
      </c>
      <c r="T89" s="6"/>
      <c r="U89" s="6" t="s">
        <v>609</v>
      </c>
      <c r="V89" s="8" t="s">
        <v>371</v>
      </c>
      <c r="W89" s="8"/>
      <c r="X89" s="8"/>
      <c r="Y89" s="8"/>
      <c r="AD89" s="6" t="s">
        <v>372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0"/>
      <c r="AM89" s="6" t="s">
        <v>666</v>
      </c>
      <c r="AN89" s="8" t="s">
        <v>585</v>
      </c>
      <c r="AO89" s="6" t="s">
        <v>586</v>
      </c>
      <c r="AP89" s="6" t="s">
        <v>583</v>
      </c>
      <c r="AQ89" s="6" t="s">
        <v>128</v>
      </c>
      <c r="AS89" s="6" t="str">
        <f>G89</f>
        <v>Pantry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1016</v>
      </c>
      <c r="B90" s="6" t="s">
        <v>26</v>
      </c>
      <c r="C90" s="6" t="s">
        <v>128</v>
      </c>
      <c r="D90" s="6" t="s">
        <v>27</v>
      </c>
      <c r="E90" s="12" t="s">
        <v>839</v>
      </c>
      <c r="F90" s="6" t="str">
        <f>IF(ISBLANK(E90), "", Table2[[#This Row],[unique_id]])</f>
        <v>bertram_2_office_dining_temperature</v>
      </c>
      <c r="G90" s="6" t="s">
        <v>202</v>
      </c>
      <c r="H90" s="6" t="s">
        <v>87</v>
      </c>
      <c r="I90" s="6" t="s">
        <v>30</v>
      </c>
      <c r="J90" s="6" t="s">
        <v>87</v>
      </c>
      <c r="T90" s="6"/>
      <c r="V90" s="8"/>
      <c r="W90" s="8"/>
      <c r="X90" s="8"/>
      <c r="Y90" s="8"/>
      <c r="AD90" s="6" t="s">
        <v>372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 t="s">
        <v>667</v>
      </c>
      <c r="AN90" s="8" t="s">
        <v>585</v>
      </c>
      <c r="AO90" s="6" t="s">
        <v>586</v>
      </c>
      <c r="AP90" s="6" t="s">
        <v>583</v>
      </c>
      <c r="AQ90" s="6" t="s">
        <v>128</v>
      </c>
      <c r="AS90" s="6" t="str">
        <f>G90</f>
        <v>Dining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1017</v>
      </c>
      <c r="B91" s="6" t="s">
        <v>26</v>
      </c>
      <c r="C91" s="6" t="s">
        <v>128</v>
      </c>
      <c r="D91" s="6" t="s">
        <v>27</v>
      </c>
      <c r="E91" s="6" t="s">
        <v>840</v>
      </c>
      <c r="F91" s="6" t="str">
        <f>IF(ISBLANK(E91), "", Table2[[#This Row],[unique_id]])</f>
        <v>compensation_sensor_bertram_2_office_dining_temperature</v>
      </c>
      <c r="G91" s="6" t="s">
        <v>202</v>
      </c>
      <c r="H91" s="6" t="s">
        <v>87</v>
      </c>
      <c r="I91" s="6" t="s">
        <v>30</v>
      </c>
      <c r="M91" s="6" t="s">
        <v>136</v>
      </c>
      <c r="T91" s="6"/>
      <c r="U91" s="6" t="s">
        <v>609</v>
      </c>
      <c r="V91" s="8" t="s">
        <v>371</v>
      </c>
      <c r="W91" s="8"/>
      <c r="X91" s="8"/>
      <c r="Y91" s="8"/>
      <c r="AD91" s="6" t="s">
        <v>372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 t="s">
        <v>667</v>
      </c>
      <c r="AN91" s="8" t="s">
        <v>585</v>
      </c>
      <c r="AO91" s="6" t="s">
        <v>586</v>
      </c>
      <c r="AP91" s="6" t="s">
        <v>583</v>
      </c>
      <c r="AQ91" s="6" t="s">
        <v>128</v>
      </c>
      <c r="AS91" s="6" t="str">
        <f>G91</f>
        <v>Dining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1018</v>
      </c>
      <c r="B92" s="6" t="s">
        <v>26</v>
      </c>
      <c r="C92" s="6" t="s">
        <v>128</v>
      </c>
      <c r="D92" s="6" t="s">
        <v>27</v>
      </c>
      <c r="E92" s="6" t="s">
        <v>841</v>
      </c>
      <c r="F92" s="6" t="str">
        <f>IF(ISBLANK(E92), "", Table2[[#This Row],[unique_id]])</f>
        <v>laundry_temperature</v>
      </c>
      <c r="G92" s="6" t="s">
        <v>223</v>
      </c>
      <c r="H92" s="6" t="s">
        <v>87</v>
      </c>
      <c r="I92" s="6" t="s">
        <v>30</v>
      </c>
      <c r="J92" s="6" t="s">
        <v>87</v>
      </c>
      <c r="T92" s="6"/>
      <c r="V92" s="8"/>
      <c r="W92" s="8"/>
      <c r="X92" s="8"/>
      <c r="Y92" s="8"/>
      <c r="AD92" s="6" t="s">
        <v>372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 t="str">
        <f>LOWER(_xlfn.CONCAT(Table2[[#This Row],[device_manufacturer]], "-",Table2[[#This Row],[device_suggested_area]]))</f>
        <v>netatmo-laundry</v>
      </c>
      <c r="AN92" s="8" t="s">
        <v>584</v>
      </c>
      <c r="AO92" s="6" t="s">
        <v>586</v>
      </c>
      <c r="AP92" s="6" t="s">
        <v>582</v>
      </c>
      <c r="AQ92" s="6" t="s">
        <v>128</v>
      </c>
      <c r="AS92" s="6" t="str">
        <f>G92</f>
        <v>Laundry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1019</v>
      </c>
      <c r="B93" s="6" t="s">
        <v>26</v>
      </c>
      <c r="C93" s="6" t="s">
        <v>128</v>
      </c>
      <c r="D93" s="6" t="s">
        <v>27</v>
      </c>
      <c r="E93" s="6" t="s">
        <v>842</v>
      </c>
      <c r="F93" s="6" t="str">
        <f>IF(ISBLANK(E93), "", Table2[[#This Row],[unique_id]])</f>
        <v>compensation_sensor_laundry_temperature</v>
      </c>
      <c r="G93" s="6" t="s">
        <v>223</v>
      </c>
      <c r="H93" s="6" t="s">
        <v>87</v>
      </c>
      <c r="I93" s="6" t="s">
        <v>30</v>
      </c>
      <c r="M93" s="6" t="s">
        <v>136</v>
      </c>
      <c r="T93" s="6"/>
      <c r="U93" s="6" t="s">
        <v>609</v>
      </c>
      <c r="V93" s="8" t="s">
        <v>371</v>
      </c>
      <c r="W93" s="8"/>
      <c r="X93" s="8"/>
      <c r="Y93" s="8"/>
      <c r="AD93" s="6" t="s">
        <v>372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 t="str">
        <f>LOWER(_xlfn.CONCAT(Table2[[#This Row],[device_manufacturer]], "-",Table2[[#This Row],[device_suggested_area]]))</f>
        <v>netatmo-laundry</v>
      </c>
      <c r="AN93" s="8" t="s">
        <v>584</v>
      </c>
      <c r="AO93" s="6" t="s">
        <v>586</v>
      </c>
      <c r="AP93" s="6" t="s">
        <v>582</v>
      </c>
      <c r="AQ93" s="6" t="s">
        <v>128</v>
      </c>
      <c r="AS93" s="6" t="str">
        <f>G93</f>
        <v>Laundry</v>
      </c>
      <c r="AU93" s="6" t="s">
        <v>511</v>
      </c>
      <c r="AV93" s="9" t="s">
        <v>589</v>
      </c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>[["mac", "70:ee:50:25:9d:90"]]</v>
      </c>
    </row>
    <row r="94" spans="1:52" ht="16" customHeight="1">
      <c r="A94" s="27">
        <v>1020</v>
      </c>
      <c r="B94" s="6" t="s">
        <v>26</v>
      </c>
      <c r="C94" s="6" t="s">
        <v>128</v>
      </c>
      <c r="D94" s="6" t="s">
        <v>27</v>
      </c>
      <c r="E94" s="6" t="s">
        <v>843</v>
      </c>
      <c r="F94" s="6" t="str">
        <f>IF(ISBLANK(E94), "", Table2[[#This Row],[unique_id]])</f>
        <v>bertram_2_office_basement_temperature</v>
      </c>
      <c r="G94" s="6" t="s">
        <v>220</v>
      </c>
      <c r="H94" s="6" t="s">
        <v>87</v>
      </c>
      <c r="I94" s="6" t="s">
        <v>30</v>
      </c>
      <c r="J94" s="6" t="s">
        <v>87</v>
      </c>
      <c r="T94" s="6"/>
      <c r="V94" s="8"/>
      <c r="W94" s="8"/>
      <c r="X94" s="8"/>
      <c r="Y94" s="8"/>
      <c r="AD94" s="6" t="s">
        <v>372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 t="s">
        <v>668</v>
      </c>
      <c r="AN94" s="8" t="s">
        <v>585</v>
      </c>
      <c r="AO94" s="6" t="s">
        <v>586</v>
      </c>
      <c r="AP94" s="6" t="s">
        <v>583</v>
      </c>
      <c r="AQ94" s="6" t="s">
        <v>128</v>
      </c>
      <c r="AS94" s="6" t="str">
        <f>G94</f>
        <v>Basement</v>
      </c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1021</v>
      </c>
      <c r="B95" s="6" t="s">
        <v>26</v>
      </c>
      <c r="C95" s="6" t="s">
        <v>128</v>
      </c>
      <c r="D95" s="6" t="s">
        <v>27</v>
      </c>
      <c r="E95" s="6" t="s">
        <v>844</v>
      </c>
      <c r="F95" s="6" t="str">
        <f>IF(ISBLANK(E95), "", Table2[[#This Row],[unique_id]])</f>
        <v>compensation_sensor_bertram_2_office_basement_temperature</v>
      </c>
      <c r="G95" s="6" t="s">
        <v>220</v>
      </c>
      <c r="H95" s="6" t="s">
        <v>87</v>
      </c>
      <c r="I95" s="6" t="s">
        <v>30</v>
      </c>
      <c r="M95" s="6" t="s">
        <v>136</v>
      </c>
      <c r="T95" s="6"/>
      <c r="U95" s="6" t="s">
        <v>609</v>
      </c>
      <c r="V95" s="8" t="s">
        <v>371</v>
      </c>
      <c r="W95" s="8"/>
      <c r="X95" s="8"/>
      <c r="Y95" s="8"/>
      <c r="AD95" s="6" t="s">
        <v>372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 t="s">
        <v>668</v>
      </c>
      <c r="AN95" s="8" t="s">
        <v>585</v>
      </c>
      <c r="AO95" s="6" t="s">
        <v>586</v>
      </c>
      <c r="AP95" s="6" t="s">
        <v>583</v>
      </c>
      <c r="AQ95" s="6" t="s">
        <v>128</v>
      </c>
      <c r="AS95" s="6" t="str">
        <f>G95</f>
        <v>Basement</v>
      </c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1022</v>
      </c>
      <c r="B96" s="6" t="s">
        <v>26</v>
      </c>
      <c r="C96" s="6" t="s">
        <v>39</v>
      </c>
      <c r="D96" s="6" t="s">
        <v>27</v>
      </c>
      <c r="E96" s="6" t="s">
        <v>670</v>
      </c>
      <c r="F96" s="6" t="str">
        <f>IF(ISBLANK(E96), "", Table2[[#This Row],[unique_id]])</f>
        <v>rack_temperature</v>
      </c>
      <c r="G96" s="6" t="s">
        <v>28</v>
      </c>
      <c r="H96" s="6" t="s">
        <v>87</v>
      </c>
      <c r="I96" s="6" t="s">
        <v>30</v>
      </c>
      <c r="J96" s="6" t="s">
        <v>87</v>
      </c>
      <c r="T96" s="6"/>
      <c r="V96" s="8"/>
      <c r="W96" s="8"/>
      <c r="X96" s="8"/>
      <c r="Y96" s="8"/>
      <c r="AB96" s="6" t="s">
        <v>88</v>
      </c>
      <c r="AC96" s="6" t="s">
        <v>89</v>
      </c>
      <c r="AD96" s="6" t="s">
        <v>372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29"/>
      <c r="AM96" s="6" t="s">
        <v>454</v>
      </c>
      <c r="AN96" s="8">
        <v>3.15</v>
      </c>
      <c r="AO96" s="6" t="s">
        <v>430</v>
      </c>
      <c r="AP96" s="6" t="s">
        <v>36</v>
      </c>
      <c r="AQ96" s="6" t="s">
        <v>37</v>
      </c>
      <c r="AS96" s="6" t="s">
        <v>28</v>
      </c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1023</v>
      </c>
      <c r="B97" s="6" t="s">
        <v>26</v>
      </c>
      <c r="C97" s="6" t="s">
        <v>39</v>
      </c>
      <c r="D97" s="6" t="s">
        <v>27</v>
      </c>
      <c r="E97" s="6" t="s">
        <v>362</v>
      </c>
      <c r="F97" s="6" t="str">
        <f>IF(ISBLANK(E97), "", Table2[[#This Row],[unique_id]])</f>
        <v>compensation_sensor_rack_temperature</v>
      </c>
      <c r="G97" s="6" t="s">
        <v>28</v>
      </c>
      <c r="H97" s="6" t="s">
        <v>87</v>
      </c>
      <c r="I97" s="6" t="s">
        <v>30</v>
      </c>
      <c r="M97" s="6" t="s">
        <v>136</v>
      </c>
      <c r="T97" s="6"/>
      <c r="V97" s="8" t="s">
        <v>371</v>
      </c>
      <c r="W97" s="8"/>
      <c r="X97" s="8"/>
      <c r="Y97" s="8"/>
      <c r="AA97" s="6" t="s">
        <v>31</v>
      </c>
      <c r="AB97" s="6" t="s">
        <v>88</v>
      </c>
      <c r="AC97" s="6" t="s">
        <v>89</v>
      </c>
      <c r="AD97" s="6" t="s">
        <v>372</v>
      </c>
      <c r="AE97" s="6">
        <v>300</v>
      </c>
      <c r="AF97" s="8" t="s">
        <v>34</v>
      </c>
      <c r="AG97" s="6" t="s">
        <v>176</v>
      </c>
      <c r="AH97" s="6" t="str">
        <f>IF(ISBLANK(AG97),  "", _xlfn.CONCAT("haas/entity/sensor/", LOWER(C97), "/", E97, "/config"))</f>
        <v>haas/entity/sensor/weewx/compensation_sensor_rack_temperature/config</v>
      </c>
      <c r="AI97" s="6" t="str">
        <f>IF(ISBLANK(AG97),  "", _xlfn.CONCAT(LOWER(C97), "/", E97))</f>
        <v>weewx/compensation_sensor_rack_temperature</v>
      </c>
      <c r="AJ97" s="6" t="s">
        <v>331</v>
      </c>
      <c r="AK97" s="6">
        <v>1</v>
      </c>
      <c r="AL97" s="29"/>
      <c r="AM97" s="6" t="s">
        <v>454</v>
      </c>
      <c r="AN97" s="8">
        <v>3.15</v>
      </c>
      <c r="AO97" s="6" t="s">
        <v>430</v>
      </c>
      <c r="AP97" s="6" t="s">
        <v>36</v>
      </c>
      <c r="AQ97" s="6" t="s">
        <v>37</v>
      </c>
      <c r="AS97" s="6" t="s">
        <v>28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1024</v>
      </c>
      <c r="B98" s="6" t="s">
        <v>26</v>
      </c>
      <c r="C98" s="6" t="s">
        <v>39</v>
      </c>
      <c r="D98" s="6" t="s">
        <v>27</v>
      </c>
      <c r="E98" s="6" t="s">
        <v>363</v>
      </c>
      <c r="F98" s="6" t="str">
        <f>IF(ISBLANK(E98), "", Table2[[#This Row],[unique_id]])</f>
        <v>compensation_sensor_roof_apparent_temperature</v>
      </c>
      <c r="G98" s="6" t="s">
        <v>92</v>
      </c>
      <c r="H98" s="6" t="s">
        <v>87</v>
      </c>
      <c r="I98" s="6" t="s">
        <v>30</v>
      </c>
      <c r="T98" s="6"/>
      <c r="V98" s="8" t="s">
        <v>371</v>
      </c>
      <c r="W98" s="8"/>
      <c r="X98" s="8"/>
      <c r="Y98" s="8"/>
      <c r="AA98" s="6" t="s">
        <v>31</v>
      </c>
      <c r="AB98" s="6" t="s">
        <v>88</v>
      </c>
      <c r="AC98" s="6" t="s">
        <v>89</v>
      </c>
      <c r="AD98" s="6" t="s">
        <v>372</v>
      </c>
      <c r="AE98" s="6">
        <v>300</v>
      </c>
      <c r="AF98" s="8" t="s">
        <v>34</v>
      </c>
      <c r="AG98" s="6" t="s">
        <v>93</v>
      </c>
      <c r="AH98" s="6" t="str">
        <f>IF(ISBLANK(AG98),  "", _xlfn.CONCAT("haas/entity/sensor/", LOWER(C98), "/", E98, "/config"))</f>
        <v>haas/entity/sensor/weewx/compensation_sensor_roof_apparent_temperature/config</v>
      </c>
      <c r="AI98" s="6" t="str">
        <f>IF(ISBLANK(AG98),  "", _xlfn.CONCAT(LOWER(C98), "/", E98))</f>
        <v>weewx/compensation_sensor_roof_apparent_temperature</v>
      </c>
      <c r="AJ98" s="6" t="s">
        <v>331</v>
      </c>
      <c r="AK98" s="6">
        <v>1</v>
      </c>
      <c r="AL98" s="29"/>
      <c r="AM98" s="6" t="s">
        <v>454</v>
      </c>
      <c r="AN98" s="8">
        <v>3.15</v>
      </c>
      <c r="AO98" s="6" t="s">
        <v>430</v>
      </c>
      <c r="AP98" s="6" t="s">
        <v>36</v>
      </c>
      <c r="AQ98" s="6" t="s">
        <v>37</v>
      </c>
      <c r="AS98" s="6" t="s">
        <v>38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1025</v>
      </c>
      <c r="B99" s="6" t="s">
        <v>26</v>
      </c>
      <c r="C99" s="6" t="s">
        <v>39</v>
      </c>
      <c r="D99" s="6" t="s">
        <v>27</v>
      </c>
      <c r="E99" s="6" t="s">
        <v>364</v>
      </c>
      <c r="F99" s="6" t="str">
        <f>IF(ISBLANK(E99), "", Table2[[#This Row],[unique_id]])</f>
        <v>compensation_sensor_roof_dew_point</v>
      </c>
      <c r="G99" s="6" t="s">
        <v>94</v>
      </c>
      <c r="H99" s="6" t="s">
        <v>87</v>
      </c>
      <c r="I99" s="6" t="s">
        <v>30</v>
      </c>
      <c r="T99" s="6"/>
      <c r="V99" s="8" t="s">
        <v>371</v>
      </c>
      <c r="W99" s="8"/>
      <c r="X99" s="8"/>
      <c r="Y99" s="8"/>
      <c r="AA99" s="6" t="s">
        <v>31</v>
      </c>
      <c r="AB99" s="6" t="s">
        <v>88</v>
      </c>
      <c r="AC99" s="6" t="s">
        <v>89</v>
      </c>
      <c r="AD99" s="6" t="s">
        <v>372</v>
      </c>
      <c r="AE99" s="6">
        <v>300</v>
      </c>
      <c r="AF99" s="8" t="s">
        <v>34</v>
      </c>
      <c r="AG99" s="6" t="s">
        <v>95</v>
      </c>
      <c r="AH99" s="6" t="str">
        <f>IF(ISBLANK(AG99),  "", _xlfn.CONCAT("haas/entity/sensor/", LOWER(C99), "/", E99, "/config"))</f>
        <v>haas/entity/sensor/weewx/compensation_sensor_roof_dew_point/config</v>
      </c>
      <c r="AI99" s="6" t="str">
        <f>IF(ISBLANK(AG99),  "", _xlfn.CONCAT(LOWER(C99), "/", E99))</f>
        <v>weewx/compensation_sensor_roof_dew_point</v>
      </c>
      <c r="AJ99" s="6" t="s">
        <v>331</v>
      </c>
      <c r="AK99" s="6">
        <v>1</v>
      </c>
      <c r="AL99" s="29"/>
      <c r="AM99" s="6" t="s">
        <v>454</v>
      </c>
      <c r="AN99" s="8">
        <v>3.15</v>
      </c>
      <c r="AO99" s="6" t="s">
        <v>430</v>
      </c>
      <c r="AP99" s="6" t="s">
        <v>36</v>
      </c>
      <c r="AQ99" s="6" t="s">
        <v>37</v>
      </c>
      <c r="AS99" s="6" t="s">
        <v>38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27">
        <v>1026</v>
      </c>
      <c r="B100" s="6" t="s">
        <v>26</v>
      </c>
      <c r="C100" s="6" t="s">
        <v>39</v>
      </c>
      <c r="D100" s="6" t="s">
        <v>27</v>
      </c>
      <c r="E100" s="6" t="s">
        <v>365</v>
      </c>
      <c r="F100" s="6" t="str">
        <f>IF(ISBLANK(E100), "", Table2[[#This Row],[unique_id]])</f>
        <v>compensation_sensor_roof_heat_index</v>
      </c>
      <c r="G100" s="6" t="s">
        <v>96</v>
      </c>
      <c r="H100" s="6" t="s">
        <v>87</v>
      </c>
      <c r="I100" s="6" t="s">
        <v>30</v>
      </c>
      <c r="T100" s="6"/>
      <c r="V100" s="8" t="s">
        <v>371</v>
      </c>
      <c r="W100" s="8"/>
      <c r="X100" s="8"/>
      <c r="Y100" s="8"/>
      <c r="AA100" s="6" t="s">
        <v>31</v>
      </c>
      <c r="AB100" s="6" t="s">
        <v>88</v>
      </c>
      <c r="AC100" s="6" t="s">
        <v>89</v>
      </c>
      <c r="AD100" s="6" t="s">
        <v>372</v>
      </c>
      <c r="AE100" s="6">
        <v>300</v>
      </c>
      <c r="AF100" s="8" t="s">
        <v>34</v>
      </c>
      <c r="AG100" s="6" t="s">
        <v>97</v>
      </c>
      <c r="AH100" s="6" t="str">
        <f>IF(ISBLANK(AG100),  "", _xlfn.CONCAT("haas/entity/sensor/", LOWER(C100), "/", E100, "/config"))</f>
        <v>haas/entity/sensor/weewx/compensation_sensor_roof_heat_index/config</v>
      </c>
      <c r="AI100" s="6" t="str">
        <f>IF(ISBLANK(AG100),  "", _xlfn.CONCAT(LOWER(C100), "/", E100))</f>
        <v>weewx/compensation_sensor_roof_heat_index</v>
      </c>
      <c r="AJ100" s="6" t="s">
        <v>331</v>
      </c>
      <c r="AK100" s="6">
        <v>1</v>
      </c>
      <c r="AL100" s="29"/>
      <c r="AM100" s="6" t="s">
        <v>454</v>
      </c>
      <c r="AN100" s="8">
        <v>3.15</v>
      </c>
      <c r="AO100" s="6" t="s">
        <v>430</v>
      </c>
      <c r="AP100" s="6" t="s">
        <v>36</v>
      </c>
      <c r="AQ100" s="6" t="s">
        <v>37</v>
      </c>
      <c r="AS100" s="6" t="s">
        <v>38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1027</v>
      </c>
      <c r="B101" s="6" t="s">
        <v>26</v>
      </c>
      <c r="C101" s="6" t="s">
        <v>39</v>
      </c>
      <c r="D101" s="6" t="s">
        <v>27</v>
      </c>
      <c r="E101" s="6" t="s">
        <v>366</v>
      </c>
      <c r="F101" s="6" t="str">
        <f>IF(ISBLANK(E101), "", Table2[[#This Row],[unique_id]])</f>
        <v>compensation_sensor_roof_humidity_index</v>
      </c>
      <c r="G101" s="6" t="s">
        <v>98</v>
      </c>
      <c r="H101" s="6" t="s">
        <v>87</v>
      </c>
      <c r="I101" s="6" t="s">
        <v>30</v>
      </c>
      <c r="T101" s="6"/>
      <c r="V101" s="8" t="s">
        <v>371</v>
      </c>
      <c r="W101" s="8"/>
      <c r="X101" s="8"/>
      <c r="Y101" s="8"/>
      <c r="AA101" s="6" t="s">
        <v>31</v>
      </c>
      <c r="AB101" s="6" t="s">
        <v>88</v>
      </c>
      <c r="AC101" s="6" t="s">
        <v>89</v>
      </c>
      <c r="AD101" s="6" t="s">
        <v>372</v>
      </c>
      <c r="AE101" s="6">
        <v>300</v>
      </c>
      <c r="AF101" s="8" t="s">
        <v>34</v>
      </c>
      <c r="AG101" s="6" t="s">
        <v>99</v>
      </c>
      <c r="AH101" s="6" t="str">
        <f>IF(ISBLANK(AG101),  "", _xlfn.CONCAT("haas/entity/sensor/", LOWER(C101), "/", E101, "/config"))</f>
        <v>haas/entity/sensor/weewx/compensation_sensor_roof_humidity_index/config</v>
      </c>
      <c r="AI101" s="6" t="str">
        <f>IF(ISBLANK(AG101),  "", _xlfn.CONCAT(LOWER(C101), "/", E101))</f>
        <v>weewx/compensation_sensor_roof_humidity_index</v>
      </c>
      <c r="AJ101" s="6" t="s">
        <v>331</v>
      </c>
      <c r="AK101" s="6">
        <v>1</v>
      </c>
      <c r="AL101" s="29"/>
      <c r="AM101" s="6" t="s">
        <v>454</v>
      </c>
      <c r="AN101" s="8">
        <v>3.15</v>
      </c>
      <c r="AO101" s="6" t="s">
        <v>430</v>
      </c>
      <c r="AP101" s="6" t="s">
        <v>36</v>
      </c>
      <c r="AQ101" s="6" t="s">
        <v>37</v>
      </c>
      <c r="AS101" s="6" t="s">
        <v>38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27">
        <v>1028</v>
      </c>
      <c r="B102" s="6" t="s">
        <v>26</v>
      </c>
      <c r="C102" s="6" t="s">
        <v>39</v>
      </c>
      <c r="D102" s="6" t="s">
        <v>27</v>
      </c>
      <c r="E102" s="6" t="s">
        <v>367</v>
      </c>
      <c r="F102" s="6" t="str">
        <f>IF(ISBLANK(E102), "", Table2[[#This Row],[unique_id]])</f>
        <v>compensation_sensor_rack_dew_point</v>
      </c>
      <c r="G102" s="6" t="s">
        <v>100</v>
      </c>
      <c r="H102" s="6" t="s">
        <v>87</v>
      </c>
      <c r="I102" s="6" t="s">
        <v>30</v>
      </c>
      <c r="T102" s="6"/>
      <c r="V102" s="8" t="s">
        <v>371</v>
      </c>
      <c r="W102" s="8"/>
      <c r="X102" s="8"/>
      <c r="Y102" s="8"/>
      <c r="AA102" s="6" t="s">
        <v>31</v>
      </c>
      <c r="AB102" s="6" t="s">
        <v>88</v>
      </c>
      <c r="AC102" s="6" t="s">
        <v>89</v>
      </c>
      <c r="AD102" s="6" t="s">
        <v>372</v>
      </c>
      <c r="AE102" s="6">
        <v>300</v>
      </c>
      <c r="AF102" s="8" t="s">
        <v>34</v>
      </c>
      <c r="AG102" s="6" t="s">
        <v>101</v>
      </c>
      <c r="AH102" s="6" t="str">
        <f>IF(ISBLANK(AG102),  "", _xlfn.CONCAT("haas/entity/sensor/", LOWER(C102), "/", E102, "/config"))</f>
        <v>haas/entity/sensor/weewx/compensation_sensor_rack_dew_point/config</v>
      </c>
      <c r="AI102" s="6" t="str">
        <f>IF(ISBLANK(AG102),  "", _xlfn.CONCAT(LOWER(C102), "/", E102))</f>
        <v>weewx/compensation_sensor_rack_dew_point</v>
      </c>
      <c r="AJ102" s="6" t="s">
        <v>331</v>
      </c>
      <c r="AK102" s="6">
        <v>1</v>
      </c>
      <c r="AL102" s="29"/>
      <c r="AM102" s="6" t="s">
        <v>454</v>
      </c>
      <c r="AN102" s="8">
        <v>3.15</v>
      </c>
      <c r="AO102" s="6" t="s">
        <v>430</v>
      </c>
      <c r="AP102" s="6" t="s">
        <v>36</v>
      </c>
      <c r="AQ102" s="6" t="s">
        <v>37</v>
      </c>
      <c r="AS102" s="6" t="s">
        <v>28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1029</v>
      </c>
      <c r="B103" s="6" t="s">
        <v>26</v>
      </c>
      <c r="C103" s="6" t="s">
        <v>39</v>
      </c>
      <c r="D103" s="6" t="s">
        <v>27</v>
      </c>
      <c r="E103" s="6" t="s">
        <v>368</v>
      </c>
      <c r="F103" s="6" t="str">
        <f>IF(ISBLANK(E103), "", Table2[[#This Row],[unique_id]])</f>
        <v>compensation_sensor_roof_wind_chill_temperature</v>
      </c>
      <c r="G103" s="6" t="s">
        <v>102</v>
      </c>
      <c r="H103" s="6" t="s">
        <v>87</v>
      </c>
      <c r="I103" s="6" t="s">
        <v>30</v>
      </c>
      <c r="T103" s="6"/>
      <c r="V103" s="8" t="s">
        <v>371</v>
      </c>
      <c r="W103" s="8"/>
      <c r="X103" s="8"/>
      <c r="Y103" s="8"/>
      <c r="AA103" s="6" t="s">
        <v>31</v>
      </c>
      <c r="AB103" s="6" t="s">
        <v>88</v>
      </c>
      <c r="AC103" s="6" t="s">
        <v>89</v>
      </c>
      <c r="AD103" s="6" t="s">
        <v>372</v>
      </c>
      <c r="AE103" s="6">
        <v>300</v>
      </c>
      <c r="AF103" s="8" t="s">
        <v>34</v>
      </c>
      <c r="AG103" s="6" t="s">
        <v>103</v>
      </c>
      <c r="AH103" s="6" t="str">
        <f>IF(ISBLANK(AG103),  "", _xlfn.CONCAT("haas/entity/sensor/", LOWER(C103), "/", E103, "/config"))</f>
        <v>haas/entity/sensor/weewx/compensation_sensor_roof_wind_chill_temperature/config</v>
      </c>
      <c r="AI103" s="6" t="str">
        <f>IF(ISBLANK(AG103),  "", _xlfn.CONCAT(LOWER(C103), "/", E103))</f>
        <v>weewx/compensation_sensor_roof_wind_chill_temperature</v>
      </c>
      <c r="AJ103" s="6" t="s">
        <v>331</v>
      </c>
      <c r="AK103" s="6">
        <v>1</v>
      </c>
      <c r="AL103" s="29"/>
      <c r="AM103" s="6" t="s">
        <v>454</v>
      </c>
      <c r="AN103" s="8">
        <v>3.15</v>
      </c>
      <c r="AO103" s="6" t="s">
        <v>430</v>
      </c>
      <c r="AP103" s="6" t="s">
        <v>36</v>
      </c>
      <c r="AQ103" s="6" t="s">
        <v>37</v>
      </c>
      <c r="AS103" s="6" t="s">
        <v>38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27">
        <v>1030</v>
      </c>
      <c r="B104" s="6" t="s">
        <v>26</v>
      </c>
      <c r="C104" s="6" t="s">
        <v>613</v>
      </c>
      <c r="D104" s="6" t="s">
        <v>395</v>
      </c>
      <c r="E104" s="6" t="s">
        <v>394</v>
      </c>
      <c r="F104" s="6" t="str">
        <f>IF(ISBLANK(E104), "", Table2[[#This Row],[unique_id]])</f>
        <v>column_break</v>
      </c>
      <c r="G104" s="6" t="s">
        <v>391</v>
      </c>
      <c r="H104" s="6" t="s">
        <v>87</v>
      </c>
      <c r="I104" s="6" t="s">
        <v>30</v>
      </c>
      <c r="M104" s="6" t="s">
        <v>392</v>
      </c>
      <c r="N104" s="6" t="s">
        <v>393</v>
      </c>
      <c r="T104" s="6"/>
      <c r="V104" s="8"/>
      <c r="W104" s="8"/>
      <c r="X104" s="8"/>
      <c r="Y104" s="8"/>
      <c r="AF104" s="8"/>
      <c r="AI104" s="6" t="str">
        <f>IF(ISBLANK(AG104),  "", _xlfn.CONCAT(LOWER(C104), "/", E104))</f>
        <v/>
      </c>
      <c r="AK104" s="6"/>
      <c r="AL104" s="30"/>
      <c r="AM104" s="6"/>
      <c r="AN104" s="8"/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1040</v>
      </c>
      <c r="B105" s="6" t="s">
        <v>26</v>
      </c>
      <c r="C105" s="6" t="s">
        <v>631</v>
      </c>
      <c r="D105" s="6" t="s">
        <v>27</v>
      </c>
      <c r="E105" s="6" t="s">
        <v>635</v>
      </c>
      <c r="F105" s="6" t="str">
        <f>IF(ISBLANK(E105), "", Table2[[#This Row],[unique_id]])</f>
        <v>lounge_air_purifier_pm25</v>
      </c>
      <c r="G105" s="6" t="s">
        <v>203</v>
      </c>
      <c r="H105" s="6" t="s">
        <v>634</v>
      </c>
      <c r="I105" s="6" t="s">
        <v>30</v>
      </c>
      <c r="M105" s="6" t="s">
        <v>90</v>
      </c>
      <c r="T105" s="6"/>
      <c r="U105" s="6" t="s">
        <v>609</v>
      </c>
      <c r="V105" s="8"/>
      <c r="W105" s="8"/>
      <c r="X105" s="8"/>
      <c r="Y105" s="8"/>
      <c r="AD105" s="6" t="s">
        <v>637</v>
      </c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/>
      <c r="AN105" s="8"/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1041</v>
      </c>
      <c r="B106" s="6" t="s">
        <v>26</v>
      </c>
      <c r="C106" s="6" t="s">
        <v>631</v>
      </c>
      <c r="D106" s="6" t="s">
        <v>27</v>
      </c>
      <c r="E106" s="6" t="s">
        <v>736</v>
      </c>
      <c r="F106" s="6" t="str">
        <f>IF(ISBLANK(E106), "", Table2[[#This Row],[unique_id]])</f>
        <v>dining_air_purifier_pm25</v>
      </c>
      <c r="G106" s="6" t="s">
        <v>202</v>
      </c>
      <c r="H106" s="6" t="s">
        <v>634</v>
      </c>
      <c r="I106" s="6" t="s">
        <v>30</v>
      </c>
      <c r="M106" s="6" t="s">
        <v>90</v>
      </c>
      <c r="T106" s="6"/>
      <c r="U106" s="6" t="s">
        <v>609</v>
      </c>
      <c r="V106" s="8"/>
      <c r="W106" s="8"/>
      <c r="X106" s="8"/>
      <c r="Y106" s="8"/>
      <c r="AD106" s="6" t="s">
        <v>637</v>
      </c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/>
      <c r="AN106" s="8"/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1042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634</v>
      </c>
      <c r="I107" s="6" t="s">
        <v>30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D107" s="6" t="s">
        <v>637</v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1050</v>
      </c>
      <c r="B108" s="6" t="s">
        <v>26</v>
      </c>
      <c r="C108" s="6" t="s">
        <v>39</v>
      </c>
      <c r="D108" s="6" t="s">
        <v>27</v>
      </c>
      <c r="E108" s="6" t="s">
        <v>369</v>
      </c>
      <c r="F108" s="6" t="str">
        <f>IF(ISBLANK(E108), "", Table2[[#This Row],[unique_id]])</f>
        <v>compensation_sensor_roof_humidity</v>
      </c>
      <c r="G108" s="6" t="s">
        <v>38</v>
      </c>
      <c r="H108" s="6" t="s">
        <v>29</v>
      </c>
      <c r="I108" s="6" t="s">
        <v>30</v>
      </c>
      <c r="M108" s="6" t="s">
        <v>90</v>
      </c>
      <c r="T108" s="6"/>
      <c r="U108" s="6" t="s">
        <v>609</v>
      </c>
      <c r="V108" s="8" t="s">
        <v>371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374</v>
      </c>
      <c r="AE108" s="6">
        <v>300</v>
      </c>
      <c r="AF108" s="8" t="s">
        <v>34</v>
      </c>
      <c r="AG108" s="6" t="s">
        <v>40</v>
      </c>
      <c r="AH108" s="6" t="str">
        <f>IF(ISBLANK(AG108),  "", _xlfn.CONCAT("haas/entity/sensor/", LOWER(C108), "/", E108, "/config"))</f>
        <v>haas/entity/sensor/weewx/compensation_sensor_roof_humidity/config</v>
      </c>
      <c r="AI108" s="6" t="str">
        <f>IF(ISBLANK(AG108),  "", _xlfn.CONCAT(LOWER(C108), "/", E108))</f>
        <v>weewx/compensation_sensor_roof_humidity</v>
      </c>
      <c r="AJ108" s="6" t="s">
        <v>332</v>
      </c>
      <c r="AK108" s="6">
        <v>1</v>
      </c>
      <c r="AL108" s="29"/>
      <c r="AM108" s="6" t="s">
        <v>454</v>
      </c>
      <c r="AN108" s="8">
        <v>3.15</v>
      </c>
      <c r="AO108" s="6" t="s">
        <v>430</v>
      </c>
      <c r="AP108" s="6" t="s">
        <v>36</v>
      </c>
      <c r="AQ108" s="6" t="s">
        <v>37</v>
      </c>
      <c r="AS108" s="6" t="s">
        <v>38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1051</v>
      </c>
      <c r="B109" s="6" t="s">
        <v>26</v>
      </c>
      <c r="C109" s="6" t="s">
        <v>128</v>
      </c>
      <c r="D109" s="6" t="s">
        <v>27</v>
      </c>
      <c r="E109" s="6" t="s">
        <v>845</v>
      </c>
      <c r="F109" s="6" t="str">
        <f>IF(ISBLANK(E109), "", Table2[[#This Row],[unique_id]])</f>
        <v>compensation_sensor_ada_humidity</v>
      </c>
      <c r="G109" s="6" t="s">
        <v>130</v>
      </c>
      <c r="H109" s="6" t="s">
        <v>29</v>
      </c>
      <c r="I109" s="6" t="s">
        <v>30</v>
      </c>
      <c r="M109" s="6" t="s">
        <v>90</v>
      </c>
      <c r="T109" s="6"/>
      <c r="U109" s="6" t="s">
        <v>609</v>
      </c>
      <c r="V109" s="8" t="s">
        <v>371</v>
      </c>
      <c r="W109" s="8"/>
      <c r="X109" s="8"/>
      <c r="Y109" s="8"/>
      <c r="AD109" s="6" t="s">
        <v>374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0"/>
      <c r="AM109" s="6" t="str">
        <f>LOWER(_xlfn.CONCAT(Table2[[#This Row],[device_manufacturer]], "-",Table2[[#This Row],[device_suggested_area]]))</f>
        <v>netatmo-ada</v>
      </c>
      <c r="AN109" s="8" t="s">
        <v>584</v>
      </c>
      <c r="AO109" s="6" t="s">
        <v>586</v>
      </c>
      <c r="AP109" s="6" t="s">
        <v>582</v>
      </c>
      <c r="AQ109" s="6" t="s">
        <v>128</v>
      </c>
      <c r="AS109" s="6" t="str">
        <f>G109</f>
        <v>Ada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1052</v>
      </c>
      <c r="B110" s="6" t="s">
        <v>26</v>
      </c>
      <c r="C110" s="6" t="s">
        <v>128</v>
      </c>
      <c r="D110" s="6" t="s">
        <v>27</v>
      </c>
      <c r="E110" s="6" t="s">
        <v>846</v>
      </c>
      <c r="F110" s="6" t="str">
        <f>IF(ISBLANK(E110), "", Table2[[#This Row],[unique_id]])</f>
        <v>compensation_sensor_edwin_humidity</v>
      </c>
      <c r="G110" s="6" t="s">
        <v>127</v>
      </c>
      <c r="H110" s="6" t="s">
        <v>29</v>
      </c>
      <c r="I110" s="6" t="s">
        <v>30</v>
      </c>
      <c r="M110" s="6" t="s">
        <v>90</v>
      </c>
      <c r="T110" s="6"/>
      <c r="U110" s="6" t="s">
        <v>609</v>
      </c>
      <c r="V110" s="8" t="s">
        <v>371</v>
      </c>
      <c r="W110" s="8"/>
      <c r="X110" s="8"/>
      <c r="Y110" s="8"/>
      <c r="AD110" s="6" t="s">
        <v>374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0"/>
      <c r="AM110" s="6" t="str">
        <f>LOWER(_xlfn.CONCAT(Table2[[#This Row],[device_manufacturer]], "-",Table2[[#This Row],[device_suggested_area]]))</f>
        <v>netatmo-edwin</v>
      </c>
      <c r="AN110" s="8" t="s">
        <v>584</v>
      </c>
      <c r="AO110" s="6" t="s">
        <v>586</v>
      </c>
      <c r="AP110" s="6" t="s">
        <v>582</v>
      </c>
      <c r="AQ110" s="6" t="s">
        <v>128</v>
      </c>
      <c r="AS110" s="6" t="str">
        <f>G110</f>
        <v>Edwin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1053</v>
      </c>
      <c r="B111" s="6" t="s">
        <v>26</v>
      </c>
      <c r="C111" s="6" t="s">
        <v>128</v>
      </c>
      <c r="D111" s="6" t="s">
        <v>27</v>
      </c>
      <c r="E111" s="6" t="s">
        <v>847</v>
      </c>
      <c r="F111" s="6" t="str">
        <f>IF(ISBLANK(E111), "", Table2[[#This Row],[unique_id]])</f>
        <v>compensation_sensor_bertram_2_office_lounge_humidity</v>
      </c>
      <c r="G111" s="6" t="s">
        <v>203</v>
      </c>
      <c r="H111" s="6" t="s">
        <v>29</v>
      </c>
      <c r="I111" s="6" t="s">
        <v>30</v>
      </c>
      <c r="M111" s="6" t="s">
        <v>90</v>
      </c>
      <c r="T111" s="6"/>
      <c r="U111" s="6" t="s">
        <v>609</v>
      </c>
      <c r="V111" s="8" t="s">
        <v>371</v>
      </c>
      <c r="W111" s="8"/>
      <c r="X111" s="8"/>
      <c r="Y111" s="8"/>
      <c r="AD111" s="6" t="s">
        <v>374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0"/>
      <c r="AM111" s="6" t="s">
        <v>665</v>
      </c>
      <c r="AN111" s="8" t="s">
        <v>585</v>
      </c>
      <c r="AO111" s="6" t="s">
        <v>586</v>
      </c>
      <c r="AP111" s="6" t="s">
        <v>583</v>
      </c>
      <c r="AQ111" s="6" t="s">
        <v>128</v>
      </c>
      <c r="AS111" s="6" t="str">
        <f>G111</f>
        <v>Lounge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1054</v>
      </c>
      <c r="B112" s="6" t="s">
        <v>26</v>
      </c>
      <c r="C112" s="6" t="s">
        <v>128</v>
      </c>
      <c r="D112" s="6" t="s">
        <v>27</v>
      </c>
      <c r="E112" s="6" t="s">
        <v>848</v>
      </c>
      <c r="F112" s="6" t="str">
        <f>IF(ISBLANK(E112), "", Table2[[#This Row],[unique_id]])</f>
        <v>compensation_sensor_parents_humidity</v>
      </c>
      <c r="G112" s="6" t="s">
        <v>201</v>
      </c>
      <c r="H112" s="6" t="s">
        <v>29</v>
      </c>
      <c r="I112" s="6" t="s">
        <v>30</v>
      </c>
      <c r="M112" s="6" t="s">
        <v>136</v>
      </c>
      <c r="T112" s="6"/>
      <c r="U112" s="6" t="s">
        <v>609</v>
      </c>
      <c r="V112" s="8" t="s">
        <v>371</v>
      </c>
      <c r="W112" s="8"/>
      <c r="X112" s="8"/>
      <c r="Y112" s="8"/>
      <c r="AD112" s="6" t="s">
        <v>374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0"/>
      <c r="AM112" s="6" t="str">
        <f>LOWER(_xlfn.CONCAT(Table2[[#This Row],[device_manufacturer]], "-",Table2[[#This Row],[device_suggested_area]]))</f>
        <v>netatmo-parents</v>
      </c>
      <c r="AN112" s="8" t="s">
        <v>584</v>
      </c>
      <c r="AO112" s="6" t="s">
        <v>586</v>
      </c>
      <c r="AP112" s="6" t="s">
        <v>582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1055</v>
      </c>
      <c r="B113" s="6" t="s">
        <v>26</v>
      </c>
      <c r="C113" s="6" t="s">
        <v>128</v>
      </c>
      <c r="D113" s="6" t="s">
        <v>27</v>
      </c>
      <c r="E113" s="6" t="s">
        <v>849</v>
      </c>
      <c r="F113" s="6" t="str">
        <f>IF(ISBLANK(E113), "", Table2[[#This Row],[unique_id]])</f>
        <v>compensation_sensor_bertram_2_office_humidity</v>
      </c>
      <c r="G113" s="6" t="s">
        <v>222</v>
      </c>
      <c r="H113" s="6" t="s">
        <v>29</v>
      </c>
      <c r="I113" s="6" t="s">
        <v>30</v>
      </c>
      <c r="M113" s="6" t="s">
        <v>136</v>
      </c>
      <c r="T113" s="6"/>
      <c r="U113" s="6" t="s">
        <v>609</v>
      </c>
      <c r="V113" s="8" t="s">
        <v>371</v>
      </c>
      <c r="W113" s="8"/>
      <c r="X113" s="8"/>
      <c r="Y113" s="8"/>
      <c r="AD113" s="6" t="s">
        <v>374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0"/>
      <c r="AM113" s="6" t="str">
        <f>LOWER(_xlfn.CONCAT(Table2[[#This Row],[device_manufacturer]], "-",Table2[[#This Row],[device_suggested_area]]))</f>
        <v>netatmo-office</v>
      </c>
      <c r="AN113" s="8" t="s">
        <v>585</v>
      </c>
      <c r="AO113" s="6" t="s">
        <v>586</v>
      </c>
      <c r="AP113" s="6" t="s">
        <v>583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1056</v>
      </c>
      <c r="B114" s="6" t="s">
        <v>26</v>
      </c>
      <c r="C114" s="6" t="s">
        <v>128</v>
      </c>
      <c r="D114" s="6" t="s">
        <v>27</v>
      </c>
      <c r="E114" s="6" t="s">
        <v>850</v>
      </c>
      <c r="F114" s="6" t="str">
        <f>IF(ISBLANK(E114), "", Table2[[#This Row],[unique_id]])</f>
        <v>compensation_sensor_bertram_2_kitchen_humidity</v>
      </c>
      <c r="G114" s="6" t="s">
        <v>215</v>
      </c>
      <c r="H114" s="6" t="s">
        <v>29</v>
      </c>
      <c r="I114" s="6" t="s">
        <v>30</v>
      </c>
      <c r="M114" s="6" t="s">
        <v>136</v>
      </c>
      <c r="T114" s="6"/>
      <c r="U114" s="6" t="s">
        <v>609</v>
      </c>
      <c r="V114" s="8" t="s">
        <v>371</v>
      </c>
      <c r="W114" s="8"/>
      <c r="X114" s="8"/>
      <c r="Y114" s="8"/>
      <c r="AD114" s="6" t="s">
        <v>374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0"/>
      <c r="AM114" s="6" t="str">
        <f>LOWER(_xlfn.CONCAT(Table2[[#This Row],[device_manufacturer]], "-",Table2[[#This Row],[device_suggested_area]]))</f>
        <v>netatmo-kitchen</v>
      </c>
      <c r="AN114" s="8" t="s">
        <v>585</v>
      </c>
      <c r="AO114" s="6" t="s">
        <v>586</v>
      </c>
      <c r="AP114" s="6" t="s">
        <v>583</v>
      </c>
      <c r="AQ114" s="6" t="s">
        <v>128</v>
      </c>
      <c r="AS114" s="6" t="str">
        <f>G114</f>
        <v>Kitchen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1057</v>
      </c>
      <c r="B115" s="6" t="s">
        <v>26</v>
      </c>
      <c r="C115" s="6" t="s">
        <v>128</v>
      </c>
      <c r="D115" s="6" t="s">
        <v>27</v>
      </c>
      <c r="E115" s="6" t="s">
        <v>851</v>
      </c>
      <c r="F115" s="6" t="str">
        <f>IF(ISBLANK(E115), "", Table2[[#This Row],[unique_id]])</f>
        <v>compensation_sensor_bertram_2_office_pantry_humidity</v>
      </c>
      <c r="G115" s="6" t="s">
        <v>221</v>
      </c>
      <c r="H115" s="6" t="s">
        <v>29</v>
      </c>
      <c r="I115" s="6" t="s">
        <v>30</v>
      </c>
      <c r="M115" s="6" t="s">
        <v>136</v>
      </c>
      <c r="T115" s="6"/>
      <c r="U115" s="6" t="s">
        <v>609</v>
      </c>
      <c r="V115" s="8" t="s">
        <v>371</v>
      </c>
      <c r="W115" s="8"/>
      <c r="X115" s="8"/>
      <c r="Y115" s="8"/>
      <c r="AD115" s="6" t="s">
        <v>374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0"/>
      <c r="AM115" s="6" t="s">
        <v>666</v>
      </c>
      <c r="AN115" s="8" t="s">
        <v>585</v>
      </c>
      <c r="AO115" s="6" t="s">
        <v>586</v>
      </c>
      <c r="AP115" s="6" t="s">
        <v>583</v>
      </c>
      <c r="AQ115" s="6" t="s">
        <v>128</v>
      </c>
      <c r="AS115" s="6" t="str">
        <f>G115</f>
        <v>Pantry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1058</v>
      </c>
      <c r="B116" s="6" t="s">
        <v>26</v>
      </c>
      <c r="C116" s="6" t="s">
        <v>128</v>
      </c>
      <c r="D116" s="6" t="s">
        <v>27</v>
      </c>
      <c r="E116" s="6" t="s">
        <v>852</v>
      </c>
      <c r="F116" s="6" t="str">
        <f>IF(ISBLANK(E116), "", Table2[[#This Row],[unique_id]])</f>
        <v>compensation_sensor_bertram_2_office_dining_humidity</v>
      </c>
      <c r="G116" s="6" t="s">
        <v>202</v>
      </c>
      <c r="H116" s="6" t="s">
        <v>29</v>
      </c>
      <c r="I116" s="6" t="s">
        <v>30</v>
      </c>
      <c r="M116" s="6" t="s">
        <v>136</v>
      </c>
      <c r="T116" s="6"/>
      <c r="U116" s="6" t="s">
        <v>609</v>
      </c>
      <c r="V116" s="8" t="s">
        <v>371</v>
      </c>
      <c r="W116" s="8"/>
      <c r="X116" s="8"/>
      <c r="Y116" s="8"/>
      <c r="AD116" s="6" t="s">
        <v>374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0"/>
      <c r="AM116" s="6" t="s">
        <v>667</v>
      </c>
      <c r="AN116" s="8" t="s">
        <v>585</v>
      </c>
      <c r="AO116" s="6" t="s">
        <v>586</v>
      </c>
      <c r="AP116" s="6" t="s">
        <v>583</v>
      </c>
      <c r="AQ116" s="6" t="s">
        <v>128</v>
      </c>
      <c r="AS116" s="6" t="str">
        <f>G116</f>
        <v>Dining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1059</v>
      </c>
      <c r="B117" s="6" t="s">
        <v>26</v>
      </c>
      <c r="C117" s="6" t="s">
        <v>128</v>
      </c>
      <c r="D117" s="6" t="s">
        <v>27</v>
      </c>
      <c r="E117" s="6" t="s">
        <v>853</v>
      </c>
      <c r="F117" s="6" t="str">
        <f>IF(ISBLANK(E117), "", Table2[[#This Row],[unique_id]])</f>
        <v>compensation_sensor_laundry_humidity</v>
      </c>
      <c r="G117" s="6" t="s">
        <v>223</v>
      </c>
      <c r="H117" s="6" t="s">
        <v>29</v>
      </c>
      <c r="I117" s="6" t="s">
        <v>30</v>
      </c>
      <c r="M117" s="6" t="s">
        <v>136</v>
      </c>
      <c r="T117" s="6"/>
      <c r="U117" s="6" t="s">
        <v>609</v>
      </c>
      <c r="V117" s="8" t="s">
        <v>371</v>
      </c>
      <c r="W117" s="8"/>
      <c r="X117" s="8"/>
      <c r="Y117" s="8"/>
      <c r="AD117" s="6" t="s">
        <v>374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0"/>
      <c r="AM117" s="6" t="str">
        <f>LOWER(_xlfn.CONCAT(Table2[[#This Row],[device_manufacturer]], "-",Table2[[#This Row],[device_suggested_area]]))</f>
        <v>netatmo-laundry</v>
      </c>
      <c r="AN117" s="8" t="s">
        <v>584</v>
      </c>
      <c r="AO117" s="6" t="s">
        <v>586</v>
      </c>
      <c r="AP117" s="6" t="s">
        <v>582</v>
      </c>
      <c r="AQ117" s="6" t="s">
        <v>128</v>
      </c>
      <c r="AS117" s="6" t="str">
        <f>G117</f>
        <v>Laundry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1060</v>
      </c>
      <c r="B118" s="6" t="s">
        <v>26</v>
      </c>
      <c r="C118" s="6" t="s">
        <v>128</v>
      </c>
      <c r="D118" s="6" t="s">
        <v>27</v>
      </c>
      <c r="E118" s="6" t="s">
        <v>854</v>
      </c>
      <c r="F118" s="6" t="str">
        <f>IF(ISBLANK(E118), "", Table2[[#This Row],[unique_id]])</f>
        <v>compensation_sensor_bertram_2_office_basement_humidity</v>
      </c>
      <c r="G118" s="6" t="s">
        <v>220</v>
      </c>
      <c r="H118" s="6" t="s">
        <v>29</v>
      </c>
      <c r="I118" s="6" t="s">
        <v>30</v>
      </c>
      <c r="M118" s="6" t="s">
        <v>136</v>
      </c>
      <c r="T118" s="6"/>
      <c r="U118" s="6" t="s">
        <v>609</v>
      </c>
      <c r="V118" s="8" t="s">
        <v>371</v>
      </c>
      <c r="W118" s="8"/>
      <c r="X118" s="8"/>
      <c r="Y118" s="8"/>
      <c r="AD118" s="6" t="s">
        <v>374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0"/>
      <c r="AM118" s="6" t="s">
        <v>668</v>
      </c>
      <c r="AN118" s="8" t="s">
        <v>585</v>
      </c>
      <c r="AO118" s="6" t="s">
        <v>586</v>
      </c>
      <c r="AP118" s="6" t="s">
        <v>583</v>
      </c>
      <c r="AQ118" s="6" t="s">
        <v>128</v>
      </c>
      <c r="AS118" s="6" t="str">
        <f>G118</f>
        <v>Basement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1061</v>
      </c>
      <c r="B119" s="6" t="s">
        <v>26</v>
      </c>
      <c r="C119" s="6" t="s">
        <v>39</v>
      </c>
      <c r="D119" s="6" t="s">
        <v>27</v>
      </c>
      <c r="E119" s="6" t="s">
        <v>370</v>
      </c>
      <c r="F119" s="6" t="str">
        <f>IF(ISBLANK(E119), "", Table2[[#This Row],[unique_id]])</f>
        <v>compensation_sensor_rack_humidity</v>
      </c>
      <c r="G119" s="6" t="s">
        <v>28</v>
      </c>
      <c r="H119" s="6" t="s">
        <v>29</v>
      </c>
      <c r="I119" s="6" t="s">
        <v>30</v>
      </c>
      <c r="M119" s="6" t="s">
        <v>136</v>
      </c>
      <c r="T119" s="6"/>
      <c r="V119" s="8" t="s">
        <v>371</v>
      </c>
      <c r="W119" s="8"/>
      <c r="X119" s="8"/>
      <c r="Y119" s="8"/>
      <c r="AA119" s="6" t="s">
        <v>31</v>
      </c>
      <c r="AB119" s="6" t="s">
        <v>32</v>
      </c>
      <c r="AC119" s="6" t="s">
        <v>33</v>
      </c>
      <c r="AD119" s="6" t="s">
        <v>374</v>
      </c>
      <c r="AE119" s="6">
        <v>300</v>
      </c>
      <c r="AF119" s="8" t="s">
        <v>34</v>
      </c>
      <c r="AG119" s="6" t="s">
        <v>35</v>
      </c>
      <c r="AH119" s="6" t="str">
        <f>IF(ISBLANK(AG119),  "", _xlfn.CONCAT("haas/entity/sensor/", LOWER(C119), "/", E119, "/config"))</f>
        <v>haas/entity/sensor/weewx/compensation_sensor_rack_humidity/config</v>
      </c>
      <c r="AI119" s="6" t="str">
        <f>IF(ISBLANK(AG119),  "", _xlfn.CONCAT(LOWER(C119), "/", E119))</f>
        <v>weewx/compensation_sensor_rack_humidity</v>
      </c>
      <c r="AJ119" s="6" t="s">
        <v>332</v>
      </c>
      <c r="AK119" s="6">
        <v>1</v>
      </c>
      <c r="AL119" s="29"/>
      <c r="AM119" s="6" t="s">
        <v>454</v>
      </c>
      <c r="AN119" s="8">
        <v>3.15</v>
      </c>
      <c r="AO119" s="6" t="s">
        <v>430</v>
      </c>
      <c r="AP119" s="6" t="s">
        <v>36</v>
      </c>
      <c r="AQ119" s="6" t="s">
        <v>37</v>
      </c>
      <c r="AS119" s="6" t="s">
        <v>28</v>
      </c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1062</v>
      </c>
      <c r="B120" s="6" t="s">
        <v>26</v>
      </c>
      <c r="C120" s="6" t="s">
        <v>613</v>
      </c>
      <c r="D120" s="6" t="s">
        <v>395</v>
      </c>
      <c r="E120" s="6" t="s">
        <v>394</v>
      </c>
      <c r="F120" s="6" t="str">
        <f>IF(ISBLANK(E120), "", Table2[[#This Row],[unique_id]])</f>
        <v>column_break</v>
      </c>
      <c r="G120" s="6" t="s">
        <v>391</v>
      </c>
      <c r="H120" s="6" t="s">
        <v>29</v>
      </c>
      <c r="I120" s="6" t="s">
        <v>30</v>
      </c>
      <c r="M120" s="6" t="s">
        <v>392</v>
      </c>
      <c r="N120" s="6" t="s">
        <v>393</v>
      </c>
      <c r="T120" s="6"/>
      <c r="V120" s="8"/>
      <c r="W120" s="8"/>
      <c r="X120" s="8"/>
      <c r="Y120" s="8"/>
      <c r="AF120" s="8"/>
      <c r="AI120" s="6" t="str">
        <f>IF(ISBLANK(AG120),  "", _xlfn.CONCAT(LOWER(C120), "/", E120))</f>
        <v/>
      </c>
      <c r="AK120" s="6"/>
      <c r="AL120" s="30"/>
      <c r="AM120" s="6"/>
      <c r="AN120" s="8"/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s="56" customFormat="1" ht="16" customHeight="1">
      <c r="A121" s="6">
        <v>1100</v>
      </c>
      <c r="B121" s="6" t="s">
        <v>26</v>
      </c>
      <c r="C121" s="6" t="s">
        <v>128</v>
      </c>
      <c r="D121" s="6" t="s">
        <v>27</v>
      </c>
      <c r="E121" s="6" t="s">
        <v>855</v>
      </c>
      <c r="F121" s="6" t="str">
        <f>IF(ISBLANK(E121), "", Table2[[#This Row],[unique_id]])</f>
        <v>compensation_sensor_ada_co2</v>
      </c>
      <c r="G121" s="6" t="s">
        <v>130</v>
      </c>
      <c r="H121" s="6" t="s">
        <v>185</v>
      </c>
      <c r="I121" s="6" t="s">
        <v>30</v>
      </c>
      <c r="J121" s="6"/>
      <c r="K121" s="6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8" t="s">
        <v>371</v>
      </c>
      <c r="W121" s="8"/>
      <c r="X121" s="8"/>
      <c r="Y121" s="8"/>
      <c r="Z121" s="8"/>
      <c r="AA121" s="6"/>
      <c r="AB121" s="6"/>
      <c r="AC121" s="6"/>
      <c r="AD121" s="6" t="s">
        <v>260</v>
      </c>
      <c r="AE121" s="6"/>
      <c r="AF121" s="8"/>
      <c r="AG121" s="6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J121" s="6"/>
      <c r="AK121" s="6"/>
      <c r="AL121" s="30"/>
      <c r="AM121" s="6" t="str">
        <f>LOWER(_xlfn.CONCAT(Table2[[#This Row],[device_manufacturer]], "-",Table2[[#This Row],[device_suggested_area]]))</f>
        <v>netatmo-ada</v>
      </c>
      <c r="AN121" s="8" t="s">
        <v>584</v>
      </c>
      <c r="AO121" s="6" t="s">
        <v>586</v>
      </c>
      <c r="AP121" s="6" t="s">
        <v>582</v>
      </c>
      <c r="AQ121" s="6" t="s">
        <v>128</v>
      </c>
      <c r="AR121" s="6"/>
      <c r="AS121" s="6" t="str">
        <f>G121</f>
        <v>Ada</v>
      </c>
      <c r="AT121" s="6"/>
      <c r="AU121" s="6"/>
      <c r="AV121" s="6"/>
      <c r="AW121" s="6"/>
      <c r="AX121" s="6"/>
      <c r="AY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6" customFormat="1" ht="16" customHeight="1">
      <c r="A122" s="6">
        <v>1101</v>
      </c>
      <c r="B122" s="6" t="s">
        <v>26</v>
      </c>
      <c r="C122" s="6" t="s">
        <v>128</v>
      </c>
      <c r="D122" s="6" t="s">
        <v>27</v>
      </c>
      <c r="E122" s="6" t="s">
        <v>856</v>
      </c>
      <c r="F122" s="6" t="str">
        <f>IF(ISBLANK(E122), "", Table2[[#This Row],[unique_id]])</f>
        <v>compensation_sensor_edwin_co2</v>
      </c>
      <c r="G122" s="6" t="s">
        <v>127</v>
      </c>
      <c r="H122" s="6" t="s">
        <v>185</v>
      </c>
      <c r="I122" s="6" t="s">
        <v>30</v>
      </c>
      <c r="J122" s="6"/>
      <c r="K122" s="6"/>
      <c r="L122" s="6"/>
      <c r="M122" s="6" t="s">
        <v>90</v>
      </c>
      <c r="N122" s="6"/>
      <c r="O122" s="8"/>
      <c r="P122" s="6"/>
      <c r="Q122" s="6"/>
      <c r="R122" s="6"/>
      <c r="S122" s="6"/>
      <c r="T122" s="6"/>
      <c r="U122" s="6" t="s">
        <v>609</v>
      </c>
      <c r="V122" s="8" t="s">
        <v>371</v>
      </c>
      <c r="W122" s="8"/>
      <c r="X122" s="8"/>
      <c r="Y122" s="8"/>
      <c r="Z122" s="8"/>
      <c r="AA122" s="6"/>
      <c r="AB122" s="6"/>
      <c r="AC122" s="6"/>
      <c r="AD122" s="6" t="s">
        <v>260</v>
      </c>
      <c r="AE122" s="6"/>
      <c r="AF122" s="6"/>
      <c r="AG122" s="6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J122" s="6"/>
      <c r="AK122" s="6"/>
      <c r="AL122" s="31"/>
      <c r="AM122" s="6" t="str">
        <f>LOWER(_xlfn.CONCAT(Table2[[#This Row],[device_manufacturer]], "-",Table2[[#This Row],[device_suggested_area]]))</f>
        <v>netatmo-edwin</v>
      </c>
      <c r="AN122" s="8" t="s">
        <v>584</v>
      </c>
      <c r="AO122" s="6" t="s">
        <v>586</v>
      </c>
      <c r="AP122" s="6" t="s">
        <v>582</v>
      </c>
      <c r="AQ122" s="6" t="s">
        <v>128</v>
      </c>
      <c r="AR122" s="6"/>
      <c r="AS122" s="6" t="str">
        <f>G122</f>
        <v>Edwin</v>
      </c>
      <c r="AT122" s="6"/>
      <c r="AU122" s="6"/>
      <c r="AV122" s="6"/>
      <c r="AW122" s="6"/>
      <c r="AX122" s="6"/>
      <c r="AY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s="56" customFormat="1" ht="16" customHeight="1">
      <c r="A123" s="6">
        <v>1102</v>
      </c>
      <c r="B123" s="6" t="s">
        <v>26</v>
      </c>
      <c r="C123" s="6" t="s">
        <v>128</v>
      </c>
      <c r="D123" s="6" t="s">
        <v>27</v>
      </c>
      <c r="E123" s="6" t="s">
        <v>857</v>
      </c>
      <c r="F123" s="6" t="str">
        <f>IF(ISBLANK(E123), "", Table2[[#This Row],[unique_id]])</f>
        <v>compensation_sensor_parents_co2</v>
      </c>
      <c r="G123" s="6" t="s">
        <v>201</v>
      </c>
      <c r="H123" s="6" t="s">
        <v>185</v>
      </c>
      <c r="I123" s="6" t="s">
        <v>30</v>
      </c>
      <c r="J123" s="6"/>
      <c r="K123" s="6"/>
      <c r="L123" s="6"/>
      <c r="M123" s="6" t="s">
        <v>90</v>
      </c>
      <c r="N123" s="6"/>
      <c r="O123" s="8"/>
      <c r="P123" s="6"/>
      <c r="Q123" s="6"/>
      <c r="R123" s="6"/>
      <c r="S123" s="6"/>
      <c r="T123" s="6"/>
      <c r="U123" s="6" t="s">
        <v>609</v>
      </c>
      <c r="V123" s="8" t="s">
        <v>359</v>
      </c>
      <c r="W123" s="8"/>
      <c r="X123" s="8"/>
      <c r="Y123" s="8"/>
      <c r="Z123" s="8"/>
      <c r="AA123" s="6"/>
      <c r="AB123" s="6"/>
      <c r="AC123" s="6"/>
      <c r="AD123" s="6" t="s">
        <v>260</v>
      </c>
      <c r="AE123" s="6"/>
      <c r="AF123" s="6"/>
      <c r="AG123" s="6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J123" s="6"/>
      <c r="AK123" s="6"/>
      <c r="AL123" s="31"/>
      <c r="AM123" s="6" t="str">
        <f>LOWER(_xlfn.CONCAT(Table2[[#This Row],[device_manufacturer]], "-",Table2[[#This Row],[device_suggested_area]]))</f>
        <v>netatmo-parents</v>
      </c>
      <c r="AN123" s="8" t="s">
        <v>584</v>
      </c>
      <c r="AO123" s="6" t="s">
        <v>586</v>
      </c>
      <c r="AP123" s="6" t="s">
        <v>582</v>
      </c>
      <c r="AQ123" s="6" t="s">
        <v>128</v>
      </c>
      <c r="AR123" s="6"/>
      <c r="AS123" s="6" t="str">
        <f>G123</f>
        <v>Parents</v>
      </c>
      <c r="AT123" s="6"/>
      <c r="AU123" s="6"/>
      <c r="AV123" s="6"/>
      <c r="AW123" s="6"/>
      <c r="AX123" s="6"/>
      <c r="AY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1103</v>
      </c>
      <c r="B124" s="6" t="s">
        <v>26</v>
      </c>
      <c r="C124" s="6" t="s">
        <v>128</v>
      </c>
      <c r="D124" s="6" t="s">
        <v>27</v>
      </c>
      <c r="E124" s="6" t="s">
        <v>858</v>
      </c>
      <c r="F124" s="6" t="str">
        <f>IF(ISBLANK(E124), "", Table2[[#This Row],[unique_id]])</f>
        <v>compensation_sensor_bertram_2_office_co2</v>
      </c>
      <c r="G124" s="6" t="s">
        <v>222</v>
      </c>
      <c r="H124" s="6" t="s">
        <v>185</v>
      </c>
      <c r="I124" s="6" t="s">
        <v>30</v>
      </c>
      <c r="M124" s="6" t="s">
        <v>90</v>
      </c>
      <c r="T124" s="6"/>
      <c r="U124" s="6" t="s">
        <v>609</v>
      </c>
      <c r="V124" s="8" t="s">
        <v>371</v>
      </c>
      <c r="W124" s="8"/>
      <c r="X124" s="8"/>
      <c r="Y124" s="8"/>
      <c r="AD124" s="6" t="s">
        <v>260</v>
      </c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1"/>
      <c r="AM124" s="6" t="str">
        <f>LOWER(_xlfn.CONCAT(Table2[[#This Row],[device_manufacturer]], "-",Table2[[#This Row],[device_suggested_area]]))</f>
        <v>netatmo-office</v>
      </c>
      <c r="AN124" s="8" t="s">
        <v>585</v>
      </c>
      <c r="AO124" s="6" t="s">
        <v>586</v>
      </c>
      <c r="AP124" s="6" t="s">
        <v>583</v>
      </c>
      <c r="AQ124" s="6" t="s">
        <v>128</v>
      </c>
      <c r="AS124" s="6" t="str">
        <f>G124</f>
        <v>Office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1104</v>
      </c>
      <c r="B125" s="6" t="s">
        <v>26</v>
      </c>
      <c r="C125" s="6" t="s">
        <v>128</v>
      </c>
      <c r="D125" s="6" t="s">
        <v>27</v>
      </c>
      <c r="E125" s="6" t="s">
        <v>859</v>
      </c>
      <c r="F125" s="6" t="str">
        <f>IF(ISBLANK(E125), "", Table2[[#This Row],[unique_id]])</f>
        <v>compensation_sensor_bertram_2_office_lounge_co2</v>
      </c>
      <c r="G125" s="6" t="s">
        <v>203</v>
      </c>
      <c r="H125" s="6" t="s">
        <v>185</v>
      </c>
      <c r="I125" s="6" t="s">
        <v>30</v>
      </c>
      <c r="M125" s="6" t="s">
        <v>90</v>
      </c>
      <c r="T125" s="6"/>
      <c r="U125" s="6" t="s">
        <v>609</v>
      </c>
      <c r="V125" s="8" t="s">
        <v>371</v>
      </c>
      <c r="W125" s="8"/>
      <c r="X125" s="8"/>
      <c r="Y125" s="8"/>
      <c r="AD125" s="6" t="s">
        <v>260</v>
      </c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1"/>
      <c r="AM125" s="6" t="s">
        <v>665</v>
      </c>
      <c r="AN125" s="8" t="s">
        <v>585</v>
      </c>
      <c r="AO125" s="6" t="s">
        <v>586</v>
      </c>
      <c r="AP125" s="6" t="s">
        <v>583</v>
      </c>
      <c r="AQ125" s="6" t="s">
        <v>128</v>
      </c>
      <c r="AS125" s="6" t="str">
        <f>G125</f>
        <v>Lounge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1105</v>
      </c>
      <c r="B126" s="6" t="s">
        <v>26</v>
      </c>
      <c r="C126" s="6" t="s">
        <v>128</v>
      </c>
      <c r="D126" s="6" t="s">
        <v>27</v>
      </c>
      <c r="E126" s="6" t="s">
        <v>860</v>
      </c>
      <c r="F126" s="6" t="str">
        <f>IF(ISBLANK(E126), "", Table2[[#This Row],[unique_id]])</f>
        <v>compensation_sensor_bertram_2_kitchen_co2</v>
      </c>
      <c r="G126" s="6" t="s">
        <v>215</v>
      </c>
      <c r="H126" s="6" t="s">
        <v>185</v>
      </c>
      <c r="I126" s="6" t="s">
        <v>30</v>
      </c>
      <c r="M126" s="6" t="s">
        <v>136</v>
      </c>
      <c r="T126" s="6"/>
      <c r="U126" s="6" t="s">
        <v>609</v>
      </c>
      <c r="V126" s="8" t="s">
        <v>371</v>
      </c>
      <c r="W126" s="8"/>
      <c r="X126" s="8"/>
      <c r="Y126" s="8"/>
      <c r="AD126" s="6" t="s">
        <v>260</v>
      </c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1"/>
      <c r="AM126" s="6" t="str">
        <f>LOWER(_xlfn.CONCAT(Table2[[#This Row],[device_manufacturer]], "-",Table2[[#This Row],[device_suggested_area]]))</f>
        <v>netatmo-kitchen</v>
      </c>
      <c r="AN126" s="8" t="s">
        <v>585</v>
      </c>
      <c r="AO126" s="6" t="s">
        <v>586</v>
      </c>
      <c r="AP126" s="6" t="s">
        <v>583</v>
      </c>
      <c r="AQ126" s="6" t="s">
        <v>128</v>
      </c>
      <c r="AS126" s="6" t="str">
        <f>G126</f>
        <v>Kitchen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1106</v>
      </c>
      <c r="B127" s="6" t="s">
        <v>26</v>
      </c>
      <c r="C127" s="6" t="s">
        <v>128</v>
      </c>
      <c r="D127" s="6" t="s">
        <v>27</v>
      </c>
      <c r="E127" s="6" t="s">
        <v>861</v>
      </c>
      <c r="F127" s="6" t="str">
        <f>IF(ISBLANK(E127), "", Table2[[#This Row],[unique_id]])</f>
        <v>compensation_sensor_bertram_2_office_pantry_co2</v>
      </c>
      <c r="G127" s="6" t="s">
        <v>221</v>
      </c>
      <c r="H127" s="6" t="s">
        <v>185</v>
      </c>
      <c r="I127" s="6" t="s">
        <v>30</v>
      </c>
      <c r="M127" s="6" t="s">
        <v>136</v>
      </c>
      <c r="T127" s="6"/>
      <c r="U127" s="6" t="s">
        <v>609</v>
      </c>
      <c r="V127" s="8" t="s">
        <v>371</v>
      </c>
      <c r="W127" s="8"/>
      <c r="X127" s="8"/>
      <c r="Y127" s="8"/>
      <c r="AD127" s="6" t="s">
        <v>260</v>
      </c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1"/>
      <c r="AM127" s="6" t="s">
        <v>666</v>
      </c>
      <c r="AN127" s="8" t="s">
        <v>585</v>
      </c>
      <c r="AO127" s="6" t="s">
        <v>586</v>
      </c>
      <c r="AP127" s="6" t="s">
        <v>583</v>
      </c>
      <c r="AQ127" s="6" t="s">
        <v>128</v>
      </c>
      <c r="AS127" s="6" t="str">
        <f>G127</f>
        <v>Pantry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1107</v>
      </c>
      <c r="B128" s="6" t="s">
        <v>26</v>
      </c>
      <c r="C128" s="6" t="s">
        <v>128</v>
      </c>
      <c r="D128" s="6" t="s">
        <v>27</v>
      </c>
      <c r="E128" s="6" t="s">
        <v>862</v>
      </c>
      <c r="F128" s="6" t="str">
        <f>IF(ISBLANK(E128), "", Table2[[#This Row],[unique_id]])</f>
        <v>compensation_sensor_bertram_2_office_dining_co2</v>
      </c>
      <c r="G128" s="6" t="s">
        <v>202</v>
      </c>
      <c r="H128" s="6" t="s">
        <v>185</v>
      </c>
      <c r="I128" s="6" t="s">
        <v>30</v>
      </c>
      <c r="M128" s="6" t="s">
        <v>136</v>
      </c>
      <c r="T128" s="6"/>
      <c r="U128" s="6" t="s">
        <v>609</v>
      </c>
      <c r="V128" s="8" t="s">
        <v>371</v>
      </c>
      <c r="W128" s="8"/>
      <c r="X128" s="8"/>
      <c r="Y128" s="8"/>
      <c r="AD128" s="6" t="s">
        <v>260</v>
      </c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1"/>
      <c r="AM128" s="6" t="s">
        <v>667</v>
      </c>
      <c r="AN128" s="8" t="s">
        <v>585</v>
      </c>
      <c r="AO128" s="6" t="s">
        <v>586</v>
      </c>
      <c r="AP128" s="6" t="s">
        <v>583</v>
      </c>
      <c r="AQ128" s="6" t="s">
        <v>128</v>
      </c>
      <c r="AS128" s="6" t="str">
        <f>G128</f>
        <v>Dining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1108</v>
      </c>
      <c r="B129" s="6" t="s">
        <v>26</v>
      </c>
      <c r="C129" s="6" t="s">
        <v>128</v>
      </c>
      <c r="D129" s="6" t="s">
        <v>27</v>
      </c>
      <c r="E129" s="6" t="s">
        <v>863</v>
      </c>
      <c r="F129" s="6" t="str">
        <f>IF(ISBLANK(E129), "", Table2[[#This Row],[unique_id]])</f>
        <v>compensation_sensor_laundry_co2</v>
      </c>
      <c r="G129" s="6" t="s">
        <v>223</v>
      </c>
      <c r="H129" s="6" t="s">
        <v>185</v>
      </c>
      <c r="I129" s="6" t="s">
        <v>30</v>
      </c>
      <c r="T129" s="6"/>
      <c r="V129" s="8" t="s">
        <v>371</v>
      </c>
      <c r="W129" s="8"/>
      <c r="X129" s="8"/>
      <c r="Y129" s="8"/>
      <c r="AD129" s="6" t="s">
        <v>260</v>
      </c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1"/>
      <c r="AM129" s="6" t="str">
        <f>LOWER(_xlfn.CONCAT(Table2[[#This Row],[device_manufacturer]], "-",Table2[[#This Row],[device_suggested_area]]))</f>
        <v>netatmo-laundry</v>
      </c>
      <c r="AN129" s="8" t="s">
        <v>584</v>
      </c>
      <c r="AO129" s="6" t="s">
        <v>586</v>
      </c>
      <c r="AP129" s="6" t="s">
        <v>582</v>
      </c>
      <c r="AQ129" s="6" t="s">
        <v>128</v>
      </c>
      <c r="AS129" s="6" t="str">
        <f>G129</f>
        <v>Laundry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1109</v>
      </c>
      <c r="B130" s="6" t="s">
        <v>26</v>
      </c>
      <c r="C130" s="6" t="s">
        <v>613</v>
      </c>
      <c r="D130" s="6" t="s">
        <v>395</v>
      </c>
      <c r="E130" s="6" t="s">
        <v>394</v>
      </c>
      <c r="F130" s="6" t="str">
        <f>IF(ISBLANK(E130), "", Table2[[#This Row],[unique_id]])</f>
        <v>column_break</v>
      </c>
      <c r="G130" s="6" t="s">
        <v>391</v>
      </c>
      <c r="H130" s="6" t="s">
        <v>185</v>
      </c>
      <c r="I130" s="6" t="s">
        <v>30</v>
      </c>
      <c r="M130" s="6" t="s">
        <v>392</v>
      </c>
      <c r="N130" s="6" t="s">
        <v>393</v>
      </c>
      <c r="T130" s="6"/>
      <c r="V130" s="8"/>
      <c r="W130" s="8"/>
      <c r="X130" s="8"/>
      <c r="Y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1"/>
      <c r="AM130" s="6"/>
      <c r="AN130" s="8"/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1150</v>
      </c>
      <c r="B131" s="6" t="s">
        <v>26</v>
      </c>
      <c r="C131" s="6" t="s">
        <v>128</v>
      </c>
      <c r="D131" s="6" t="s">
        <v>27</v>
      </c>
      <c r="E131" s="6" t="s">
        <v>864</v>
      </c>
      <c r="F131" s="6" t="str">
        <f>IF(ISBLANK(E131), "", Table2[[#This Row],[unique_id]])</f>
        <v>compensation_sensor_ada_noise</v>
      </c>
      <c r="G131" s="6" t="s">
        <v>130</v>
      </c>
      <c r="H131" s="6" t="s">
        <v>186</v>
      </c>
      <c r="I131" s="6" t="s">
        <v>30</v>
      </c>
      <c r="M131" s="6" t="s">
        <v>90</v>
      </c>
      <c r="T131" s="6"/>
      <c r="U131" s="6" t="s">
        <v>609</v>
      </c>
      <c r="V131" s="8" t="s">
        <v>371</v>
      </c>
      <c r="W131" s="8"/>
      <c r="X131" s="8"/>
      <c r="Y131" s="8"/>
      <c r="AD131" s="6" t="s">
        <v>373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1"/>
      <c r="AM131" s="6" t="str">
        <f>LOWER(_xlfn.CONCAT(Table2[[#This Row],[device_manufacturer]], "-",Table2[[#This Row],[device_suggested_area]]))</f>
        <v>netatmo-ada</v>
      </c>
      <c r="AN131" s="8" t="s">
        <v>584</v>
      </c>
      <c r="AO131" s="6" t="s">
        <v>586</v>
      </c>
      <c r="AP131" s="6" t="s">
        <v>582</v>
      </c>
      <c r="AQ131" s="6" t="s">
        <v>128</v>
      </c>
      <c r="AS131" s="6" t="str">
        <f>G131</f>
        <v>Ada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1151</v>
      </c>
      <c r="B132" s="6" t="s">
        <v>26</v>
      </c>
      <c r="C132" s="6" t="s">
        <v>128</v>
      </c>
      <c r="D132" s="6" t="s">
        <v>27</v>
      </c>
      <c r="E132" s="6" t="s">
        <v>865</v>
      </c>
      <c r="F132" s="6" t="str">
        <f>IF(ISBLANK(E132), "", Table2[[#This Row],[unique_id]])</f>
        <v>compensation_sensor_edwin_noise</v>
      </c>
      <c r="G132" s="6" t="s">
        <v>127</v>
      </c>
      <c r="H132" s="6" t="s">
        <v>186</v>
      </c>
      <c r="I132" s="6" t="s">
        <v>30</v>
      </c>
      <c r="M132" s="6" t="s">
        <v>90</v>
      </c>
      <c r="T132" s="6"/>
      <c r="U132" s="6" t="s">
        <v>609</v>
      </c>
      <c r="V132" s="8" t="s">
        <v>371</v>
      </c>
      <c r="W132" s="8"/>
      <c r="X132" s="8"/>
      <c r="Y132" s="8"/>
      <c r="AD132" s="6" t="s">
        <v>373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1"/>
      <c r="AM132" s="6" t="str">
        <f>LOWER(_xlfn.CONCAT(Table2[[#This Row],[device_manufacturer]], "-",Table2[[#This Row],[device_suggested_area]]))</f>
        <v>netatmo-edwin</v>
      </c>
      <c r="AN132" s="8" t="s">
        <v>584</v>
      </c>
      <c r="AO132" s="6" t="s">
        <v>586</v>
      </c>
      <c r="AP132" s="6" t="s">
        <v>582</v>
      </c>
      <c r="AQ132" s="6" t="s">
        <v>128</v>
      </c>
      <c r="AS132" s="6" t="str">
        <f>G132</f>
        <v>Edwin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1152</v>
      </c>
      <c r="B133" s="6" t="s">
        <v>26</v>
      </c>
      <c r="C133" s="6" t="s">
        <v>128</v>
      </c>
      <c r="D133" s="6" t="s">
        <v>27</v>
      </c>
      <c r="E133" s="6" t="s">
        <v>866</v>
      </c>
      <c r="F133" s="6" t="str">
        <f>IF(ISBLANK(E133), "", Table2[[#This Row],[unique_id]])</f>
        <v>compensation_sensor_parents_noise</v>
      </c>
      <c r="G133" s="6" t="s">
        <v>201</v>
      </c>
      <c r="H133" s="6" t="s">
        <v>186</v>
      </c>
      <c r="I133" s="6" t="s">
        <v>30</v>
      </c>
      <c r="M133" s="6" t="s">
        <v>90</v>
      </c>
      <c r="T133" s="6"/>
      <c r="U133" s="6" t="s">
        <v>609</v>
      </c>
      <c r="V133" s="8" t="s">
        <v>371</v>
      </c>
      <c r="W133" s="8"/>
      <c r="X133" s="8"/>
      <c r="Y133" s="8"/>
      <c r="AD133" s="6" t="s">
        <v>373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1"/>
      <c r="AM133" s="6" t="str">
        <f>LOWER(_xlfn.CONCAT(Table2[[#This Row],[device_manufacturer]], "-",Table2[[#This Row],[device_suggested_area]]))</f>
        <v>netatmo-parents</v>
      </c>
      <c r="AN133" s="8" t="s">
        <v>584</v>
      </c>
      <c r="AO133" s="6" t="s">
        <v>586</v>
      </c>
      <c r="AP133" s="6" t="s">
        <v>582</v>
      </c>
      <c r="AQ133" s="6" t="s">
        <v>128</v>
      </c>
      <c r="AS133" s="6" t="str">
        <f>G133</f>
        <v>Parents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1153</v>
      </c>
      <c r="B134" s="6" t="s">
        <v>26</v>
      </c>
      <c r="C134" s="6" t="s">
        <v>128</v>
      </c>
      <c r="D134" s="6" t="s">
        <v>27</v>
      </c>
      <c r="E134" s="6" t="s">
        <v>867</v>
      </c>
      <c r="F134" s="6" t="str">
        <f>IF(ISBLANK(E134), "", Table2[[#This Row],[unique_id]])</f>
        <v>compensation_sensor_bertram_2_office_noise</v>
      </c>
      <c r="G134" s="6" t="s">
        <v>222</v>
      </c>
      <c r="H134" s="6" t="s">
        <v>186</v>
      </c>
      <c r="I134" s="6" t="s">
        <v>30</v>
      </c>
      <c r="M134" s="6" t="s">
        <v>90</v>
      </c>
      <c r="T134" s="6"/>
      <c r="U134" s="6" t="s">
        <v>609</v>
      </c>
      <c r="V134" s="8" t="s">
        <v>371</v>
      </c>
      <c r="W134" s="8"/>
      <c r="X134" s="8"/>
      <c r="Y134" s="8"/>
      <c r="AD134" s="6" t="s">
        <v>373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1"/>
      <c r="AM134" s="6" t="str">
        <f>LOWER(_xlfn.CONCAT(Table2[[#This Row],[device_manufacturer]], "-",Table2[[#This Row],[device_suggested_area]]))</f>
        <v>netatmo-office</v>
      </c>
      <c r="AN134" s="8" t="s">
        <v>585</v>
      </c>
      <c r="AO134" s="6" t="s">
        <v>586</v>
      </c>
      <c r="AP134" s="6" t="s">
        <v>583</v>
      </c>
      <c r="AQ134" s="6" t="s">
        <v>128</v>
      </c>
      <c r="AS134" s="6" t="str">
        <f>G134</f>
        <v>Office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1154</v>
      </c>
      <c r="B135" s="6" t="s">
        <v>26</v>
      </c>
      <c r="C135" s="6" t="s">
        <v>128</v>
      </c>
      <c r="D135" s="6" t="s">
        <v>27</v>
      </c>
      <c r="E135" s="6" t="s">
        <v>868</v>
      </c>
      <c r="F135" s="6" t="str">
        <f>IF(ISBLANK(E135), "", Table2[[#This Row],[unique_id]])</f>
        <v>compensation_sensor_bertram_2_kitchen_noise</v>
      </c>
      <c r="G135" s="6" t="s">
        <v>215</v>
      </c>
      <c r="H135" s="6" t="s">
        <v>186</v>
      </c>
      <c r="I135" s="6" t="s">
        <v>30</v>
      </c>
      <c r="M135" s="6" t="s">
        <v>136</v>
      </c>
      <c r="T135" s="6"/>
      <c r="U135" s="6" t="s">
        <v>609</v>
      </c>
      <c r="V135" s="8" t="s">
        <v>371</v>
      </c>
      <c r="W135" s="8"/>
      <c r="X135" s="8"/>
      <c r="Y135" s="8"/>
      <c r="AD135" s="6" t="s">
        <v>373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 t="str">
        <f>LOWER(_xlfn.CONCAT(Table2[[#This Row],[device_manufacturer]], "-",Table2[[#This Row],[device_suggested_area]]))</f>
        <v>netatmo-kitchen</v>
      </c>
      <c r="AN135" s="8" t="s">
        <v>585</v>
      </c>
      <c r="AO135" s="6" t="s">
        <v>586</v>
      </c>
      <c r="AP135" s="6" t="s">
        <v>583</v>
      </c>
      <c r="AQ135" s="6" t="s">
        <v>128</v>
      </c>
      <c r="AS135" s="6" t="str">
        <f>G135</f>
        <v>Kitchen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1155</v>
      </c>
      <c r="B136" s="6" t="s">
        <v>26</v>
      </c>
      <c r="C136" s="6" t="s">
        <v>128</v>
      </c>
      <c r="D136" s="6" t="s">
        <v>27</v>
      </c>
      <c r="E136" s="6" t="s">
        <v>869</v>
      </c>
      <c r="F136" s="6" t="str">
        <f>IF(ISBLANK(E136), "", Table2[[#This Row],[unique_id]])</f>
        <v>compensation_sensor_laundry_noise</v>
      </c>
      <c r="G136" s="6" t="s">
        <v>223</v>
      </c>
      <c r="H136" s="6" t="s">
        <v>186</v>
      </c>
      <c r="I136" s="6" t="s">
        <v>30</v>
      </c>
      <c r="M136" s="6" t="s">
        <v>136</v>
      </c>
      <c r="T136" s="6"/>
      <c r="U136" s="6" t="s">
        <v>609</v>
      </c>
      <c r="V136" s="8" t="s">
        <v>371</v>
      </c>
      <c r="W136" s="8"/>
      <c r="X136" s="8"/>
      <c r="Y136" s="8"/>
      <c r="AD136" s="6" t="s">
        <v>373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1"/>
      <c r="AM136" s="6" t="str">
        <f>LOWER(_xlfn.CONCAT(Table2[[#This Row],[device_manufacturer]], "-",Table2[[#This Row],[device_suggested_area]]))</f>
        <v>netatmo-laundry</v>
      </c>
      <c r="AN136" s="8" t="s">
        <v>584</v>
      </c>
      <c r="AO136" s="6" t="s">
        <v>586</v>
      </c>
      <c r="AP136" s="6" t="s">
        <v>582</v>
      </c>
      <c r="AQ136" s="6" t="s">
        <v>128</v>
      </c>
      <c r="AS136" s="6" t="str">
        <f>G136</f>
        <v>Laundry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1200</v>
      </c>
      <c r="B137" s="6" t="s">
        <v>26</v>
      </c>
      <c r="C137" s="6" t="s">
        <v>39</v>
      </c>
      <c r="D137" s="6" t="s">
        <v>27</v>
      </c>
      <c r="E137" s="6" t="s">
        <v>41</v>
      </c>
      <c r="F137" s="6" t="str">
        <f>IF(ISBLANK(E137), "", Table2[[#This Row],[unique_id]])</f>
        <v>roof_cloud_base</v>
      </c>
      <c r="G137" s="6" t="s">
        <v>42</v>
      </c>
      <c r="H137" s="6" t="s">
        <v>43</v>
      </c>
      <c r="I137" s="6" t="s">
        <v>30</v>
      </c>
      <c r="T137" s="6"/>
      <c r="V137" s="8"/>
      <c r="W137" s="8"/>
      <c r="X137" s="8"/>
      <c r="Y137" s="8"/>
      <c r="AA137" s="6" t="s">
        <v>31</v>
      </c>
      <c r="AB137" s="6" t="s">
        <v>44</v>
      </c>
      <c r="AD137" s="6" t="s">
        <v>180</v>
      </c>
      <c r="AE137" s="6">
        <v>300</v>
      </c>
      <c r="AF137" s="8" t="s">
        <v>34</v>
      </c>
      <c r="AG137" s="6" t="s">
        <v>45</v>
      </c>
      <c r="AH137" s="6" t="str">
        <f>IF(ISBLANK(AG137),  "", _xlfn.CONCAT("haas/entity/sensor/", LOWER(C137), "/", E137, "/config"))</f>
        <v>haas/entity/sensor/weewx/roof_cloud_base/config</v>
      </c>
      <c r="AI137" s="6" t="str">
        <f>IF(ISBLANK(AG137),  "", _xlfn.CONCAT(LOWER(C137), "/", E137))</f>
        <v>weewx/roof_cloud_base</v>
      </c>
      <c r="AJ137" s="6" t="s">
        <v>332</v>
      </c>
      <c r="AK137" s="6">
        <v>1</v>
      </c>
      <c r="AL137" s="29"/>
      <c r="AM137" s="6" t="s">
        <v>454</v>
      </c>
      <c r="AN137" s="8">
        <v>3.15</v>
      </c>
      <c r="AO137" s="6" t="s">
        <v>430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1201</v>
      </c>
      <c r="B138" s="6" t="s">
        <v>26</v>
      </c>
      <c r="C138" s="6" t="s">
        <v>39</v>
      </c>
      <c r="D138" s="6" t="s">
        <v>27</v>
      </c>
      <c r="E138" s="6" t="s">
        <v>46</v>
      </c>
      <c r="F138" s="6" t="str">
        <f>IF(ISBLANK(E138), "", Table2[[#This Row],[unique_id]])</f>
        <v>roof_max_solar_radiation</v>
      </c>
      <c r="G138" s="6" t="s">
        <v>47</v>
      </c>
      <c r="H138" s="6" t="s">
        <v>43</v>
      </c>
      <c r="I138" s="6" t="s">
        <v>30</v>
      </c>
      <c r="J138" s="10"/>
      <c r="T138" s="6"/>
      <c r="V138" s="8"/>
      <c r="W138" s="8"/>
      <c r="X138" s="8"/>
      <c r="Y138" s="8"/>
      <c r="AA138" s="6" t="s">
        <v>31</v>
      </c>
      <c r="AB138" s="6" t="s">
        <v>48</v>
      </c>
      <c r="AD138" s="6" t="s">
        <v>181</v>
      </c>
      <c r="AE138" s="6">
        <v>300</v>
      </c>
      <c r="AF138" s="8" t="s">
        <v>34</v>
      </c>
      <c r="AG138" s="6" t="s">
        <v>49</v>
      </c>
      <c r="AH138" s="6" t="str">
        <f>IF(ISBLANK(AG138),  "", _xlfn.CONCAT("haas/entity/sensor/", LOWER(C138), "/", E138, "/config"))</f>
        <v>haas/entity/sensor/weewx/roof_max_solar_radiation/config</v>
      </c>
      <c r="AI138" s="6" t="str">
        <f>IF(ISBLANK(AG138),  "", _xlfn.CONCAT(LOWER(C138), "/", E138))</f>
        <v>weewx/roof_max_solar_radiation</v>
      </c>
      <c r="AJ138" s="6" t="s">
        <v>332</v>
      </c>
      <c r="AK138" s="6">
        <v>1</v>
      </c>
      <c r="AL138" s="29"/>
      <c r="AM138" s="6" t="s">
        <v>454</v>
      </c>
      <c r="AN138" s="8">
        <v>3.15</v>
      </c>
      <c r="AO138" s="6" t="s">
        <v>430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1250</v>
      </c>
      <c r="B139" s="6" t="s">
        <v>26</v>
      </c>
      <c r="C139" s="6" t="s">
        <v>39</v>
      </c>
      <c r="D139" s="6" t="s">
        <v>27</v>
      </c>
      <c r="E139" s="6" t="s">
        <v>53</v>
      </c>
      <c r="F139" s="6" t="str">
        <f>IF(ISBLANK(E139), "", Table2[[#This Row],[unique_id]])</f>
        <v>roof_barometer_pressure</v>
      </c>
      <c r="G139" s="6" t="s">
        <v>54</v>
      </c>
      <c r="H139" s="6" t="s">
        <v>50</v>
      </c>
      <c r="I139" s="6" t="s">
        <v>30</v>
      </c>
      <c r="T139" s="6"/>
      <c r="V139" s="8"/>
      <c r="W139" s="8"/>
      <c r="X139" s="8"/>
      <c r="Y139" s="8"/>
      <c r="AA139" s="6" t="s">
        <v>31</v>
      </c>
      <c r="AB139" s="6" t="s">
        <v>51</v>
      </c>
      <c r="AC139" s="6" t="s">
        <v>52</v>
      </c>
      <c r="AE139" s="6">
        <v>300</v>
      </c>
      <c r="AF139" s="8" t="s">
        <v>34</v>
      </c>
      <c r="AG139" s="6" t="s">
        <v>55</v>
      </c>
      <c r="AH139" s="6" t="str">
        <f>IF(ISBLANK(AG139),  "", _xlfn.CONCAT("haas/entity/sensor/", LOWER(C139), "/", E139, "/config"))</f>
        <v>haas/entity/sensor/weewx/roof_barometer_pressure/config</v>
      </c>
      <c r="AI139" s="6" t="str">
        <f>IF(ISBLANK(AG139),  "", _xlfn.CONCAT(LOWER(C139), "/", E139))</f>
        <v>weewx/roof_barometer_pressure</v>
      </c>
      <c r="AJ139" s="6" t="s">
        <v>332</v>
      </c>
      <c r="AK139" s="6">
        <v>1</v>
      </c>
      <c r="AL139" s="29"/>
      <c r="AM139" s="6" t="s">
        <v>454</v>
      </c>
      <c r="AN139" s="8">
        <v>3.15</v>
      </c>
      <c r="AO139" s="6" t="s">
        <v>430</v>
      </c>
      <c r="AP139" s="6" t="s">
        <v>36</v>
      </c>
      <c r="AQ139" s="6" t="s">
        <v>37</v>
      </c>
      <c r="AS139" s="6" t="s">
        <v>38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1251</v>
      </c>
      <c r="B140" s="6" t="s">
        <v>26</v>
      </c>
      <c r="C140" s="6" t="s">
        <v>39</v>
      </c>
      <c r="D140" s="6" t="s">
        <v>27</v>
      </c>
      <c r="E140" s="6" t="s">
        <v>56</v>
      </c>
      <c r="F140" s="6" t="str">
        <f>IF(ISBLANK(E140), "", Table2[[#This Row],[unique_id]])</f>
        <v>roof_pressure</v>
      </c>
      <c r="G140" s="6" t="s">
        <v>38</v>
      </c>
      <c r="H140" s="6" t="s">
        <v>50</v>
      </c>
      <c r="I140" s="6" t="s">
        <v>30</v>
      </c>
      <c r="T140" s="6"/>
      <c r="V140" s="8"/>
      <c r="W140" s="8"/>
      <c r="X140" s="8"/>
      <c r="Y140" s="8"/>
      <c r="AA140" s="6" t="s">
        <v>31</v>
      </c>
      <c r="AB140" s="6" t="s">
        <v>51</v>
      </c>
      <c r="AC140" s="6" t="s">
        <v>52</v>
      </c>
      <c r="AE140" s="6">
        <v>300</v>
      </c>
      <c r="AF140" s="8" t="s">
        <v>34</v>
      </c>
      <c r="AG140" s="6" t="s">
        <v>52</v>
      </c>
      <c r="AH140" s="6" t="str">
        <f>IF(ISBLANK(AG140),  "", _xlfn.CONCAT("haas/entity/sensor/", LOWER(C140), "/", E140, "/config"))</f>
        <v>haas/entity/sensor/weewx/roof_pressure/config</v>
      </c>
      <c r="AI140" s="6" t="str">
        <f>IF(ISBLANK(AG140),  "", _xlfn.CONCAT(LOWER(C140), "/", E140))</f>
        <v>weewx/roof_pressure</v>
      </c>
      <c r="AJ140" s="6" t="s">
        <v>332</v>
      </c>
      <c r="AK140" s="6">
        <v>1</v>
      </c>
      <c r="AL140" s="29"/>
      <c r="AM140" s="6" t="s">
        <v>454</v>
      </c>
      <c r="AN140" s="8">
        <v>3.15</v>
      </c>
      <c r="AO140" s="6" t="s">
        <v>430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1300</v>
      </c>
      <c r="B141" s="6" t="s">
        <v>26</v>
      </c>
      <c r="C141" s="6" t="s">
        <v>39</v>
      </c>
      <c r="D141" s="6" t="s">
        <v>27</v>
      </c>
      <c r="E141" s="6" t="s">
        <v>107</v>
      </c>
      <c r="F141" s="6" t="str">
        <f>IF(ISBLANK(E141), "", Table2[[#This Row],[unique_id]])</f>
        <v>roof_wind_direction</v>
      </c>
      <c r="G141" s="6" t="s">
        <v>108</v>
      </c>
      <c r="H141" s="6" t="s">
        <v>109</v>
      </c>
      <c r="I141" s="6" t="s">
        <v>30</v>
      </c>
      <c r="T141" s="6"/>
      <c r="V141" s="8"/>
      <c r="W141" s="8"/>
      <c r="X141" s="8"/>
      <c r="Y141" s="8"/>
      <c r="AA141" s="6" t="s">
        <v>31</v>
      </c>
      <c r="AB141" s="6" t="s">
        <v>174</v>
      </c>
      <c r="AD141" s="6" t="s">
        <v>183</v>
      </c>
      <c r="AE141" s="6">
        <v>300</v>
      </c>
      <c r="AF141" s="8" t="s">
        <v>34</v>
      </c>
      <c r="AG141" s="6" t="s">
        <v>110</v>
      </c>
      <c r="AH141" s="6" t="str">
        <f>IF(ISBLANK(AG141),  "", _xlfn.CONCAT("haas/entity/sensor/", LOWER(C141), "/", E141, "/config"))</f>
        <v>haas/entity/sensor/weewx/roof_wind_direction/config</v>
      </c>
      <c r="AI141" s="6" t="str">
        <f>IF(ISBLANK(AG141),  "", _xlfn.CONCAT(LOWER(C141), "/", E141))</f>
        <v>weewx/roof_wind_direction</v>
      </c>
      <c r="AJ141" s="6" t="s">
        <v>332</v>
      </c>
      <c r="AK141" s="6">
        <v>1</v>
      </c>
      <c r="AL141" s="29"/>
      <c r="AM141" s="6" t="s">
        <v>454</v>
      </c>
      <c r="AN141" s="8">
        <v>3.15</v>
      </c>
      <c r="AO141" s="6" t="s">
        <v>430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s="56" customFormat="1" ht="16" customHeight="1">
      <c r="A142" s="6">
        <v>1301</v>
      </c>
      <c r="B142" s="6" t="s">
        <v>26</v>
      </c>
      <c r="C142" s="6" t="s">
        <v>39</v>
      </c>
      <c r="D142" s="6" t="s">
        <v>27</v>
      </c>
      <c r="E142" s="6" t="s">
        <v>111</v>
      </c>
      <c r="F142" s="6" t="str">
        <f>IF(ISBLANK(E142), "", Table2[[#This Row],[unique_id]])</f>
        <v>roof_wind_gust_direction</v>
      </c>
      <c r="G142" s="6" t="s">
        <v>112</v>
      </c>
      <c r="H142" s="6" t="s">
        <v>109</v>
      </c>
      <c r="I142" s="6" t="s">
        <v>30</v>
      </c>
      <c r="J142" s="6"/>
      <c r="K142" s="6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8"/>
      <c r="W142" s="8"/>
      <c r="X142" s="8"/>
      <c r="Y142" s="8"/>
      <c r="Z142" s="8"/>
      <c r="AA142" s="6" t="s">
        <v>31</v>
      </c>
      <c r="AB142" s="6" t="s">
        <v>174</v>
      </c>
      <c r="AC142" s="6"/>
      <c r="AD142" s="6" t="s">
        <v>183</v>
      </c>
      <c r="AE142" s="6">
        <v>300</v>
      </c>
      <c r="AF142" s="8" t="s">
        <v>34</v>
      </c>
      <c r="AG142" s="6" t="s">
        <v>113</v>
      </c>
      <c r="AH142" s="6" t="str">
        <f>IF(ISBLANK(AG142),  "", _xlfn.CONCAT("haas/entity/sensor/", LOWER(C142), "/", E142, "/config"))</f>
        <v>haas/entity/sensor/weewx/roof_wind_gust_direction/config</v>
      </c>
      <c r="AI142" s="6" t="str">
        <f>IF(ISBLANK(AG142),  "", _xlfn.CONCAT(LOWER(C142), "/", E142))</f>
        <v>weewx/roof_wind_gust_direction</v>
      </c>
      <c r="AJ142" s="6" t="s">
        <v>332</v>
      </c>
      <c r="AK142" s="6">
        <v>1</v>
      </c>
      <c r="AL142" s="29"/>
      <c r="AM142" s="6" t="s">
        <v>454</v>
      </c>
      <c r="AN142" s="8">
        <v>3.15</v>
      </c>
      <c r="AO142" s="6" t="s">
        <v>430</v>
      </c>
      <c r="AP142" s="6" t="s">
        <v>36</v>
      </c>
      <c r="AQ142" s="6" t="s">
        <v>37</v>
      </c>
      <c r="AR142" s="6"/>
      <c r="AS142" s="6" t="s">
        <v>38</v>
      </c>
      <c r="AT142" s="6"/>
      <c r="AU142" s="6"/>
      <c r="AV142" s="6"/>
      <c r="AW142" s="6"/>
      <c r="AX142" s="6"/>
      <c r="AY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6" customFormat="1" ht="16" customHeight="1">
      <c r="A143" s="6">
        <v>1302</v>
      </c>
      <c r="B143" s="6" t="s">
        <v>26</v>
      </c>
      <c r="C143" s="6" t="s">
        <v>39</v>
      </c>
      <c r="D143" s="6" t="s">
        <v>27</v>
      </c>
      <c r="E143" s="6" t="s">
        <v>114</v>
      </c>
      <c r="F143" s="6" t="str">
        <f>IF(ISBLANK(E143), "", Table2[[#This Row],[unique_id]])</f>
        <v>roof_wind_gust_speed</v>
      </c>
      <c r="G143" s="6" t="s">
        <v>115</v>
      </c>
      <c r="H143" s="6" t="s">
        <v>109</v>
      </c>
      <c r="I143" s="6" t="s">
        <v>30</v>
      </c>
      <c r="J143" s="6"/>
      <c r="K143" s="6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8"/>
      <c r="W143" s="8"/>
      <c r="X143" s="8"/>
      <c r="Y143" s="8"/>
      <c r="Z143" s="8"/>
      <c r="AA143" s="6" t="s">
        <v>31</v>
      </c>
      <c r="AB143" s="6" t="s">
        <v>175</v>
      </c>
      <c r="AC143" s="6"/>
      <c r="AD143" s="6" t="s">
        <v>183</v>
      </c>
      <c r="AE143" s="6">
        <v>300</v>
      </c>
      <c r="AF143" s="8" t="s">
        <v>34</v>
      </c>
      <c r="AG143" s="6" t="s">
        <v>116</v>
      </c>
      <c r="AH143" s="6" t="str">
        <f>IF(ISBLANK(AG143),  "", _xlfn.CONCAT("haas/entity/sensor/", LOWER(C143), "/", E143, "/config"))</f>
        <v>haas/entity/sensor/weewx/roof_wind_gust_speed/config</v>
      </c>
      <c r="AI143" s="6" t="str">
        <f>IF(ISBLANK(AG143),  "", _xlfn.CONCAT(LOWER(C143), "/", E143))</f>
        <v>weewx/roof_wind_gust_speed</v>
      </c>
      <c r="AJ143" s="6" t="s">
        <v>331</v>
      </c>
      <c r="AK143" s="6">
        <v>1</v>
      </c>
      <c r="AL143" s="29"/>
      <c r="AM143" s="6" t="s">
        <v>454</v>
      </c>
      <c r="AN143" s="8">
        <v>3.15</v>
      </c>
      <c r="AO143" s="6" t="s">
        <v>430</v>
      </c>
      <c r="AP143" s="6" t="s">
        <v>36</v>
      </c>
      <c r="AQ143" s="6" t="s">
        <v>37</v>
      </c>
      <c r="AR143" s="6"/>
      <c r="AS143" s="6" t="s">
        <v>38</v>
      </c>
      <c r="AT143" s="6"/>
      <c r="AU143" s="6"/>
      <c r="AV143" s="6"/>
      <c r="AW143" s="6"/>
      <c r="AX143" s="6"/>
      <c r="AY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s="56" customFormat="1" ht="16" customHeight="1">
      <c r="A144" s="6">
        <v>1303</v>
      </c>
      <c r="B144" s="6" t="s">
        <v>26</v>
      </c>
      <c r="C144" s="6" t="s">
        <v>39</v>
      </c>
      <c r="D144" s="6" t="s">
        <v>27</v>
      </c>
      <c r="E144" s="6" t="s">
        <v>117</v>
      </c>
      <c r="F144" s="6" t="str">
        <f>IF(ISBLANK(E144), "", Table2[[#This Row],[unique_id]])</f>
        <v>roof_wind_speed_10min</v>
      </c>
      <c r="G144" s="6" t="s">
        <v>118</v>
      </c>
      <c r="H144" s="6" t="s">
        <v>109</v>
      </c>
      <c r="I144" s="6" t="s">
        <v>30</v>
      </c>
      <c r="J144" s="6"/>
      <c r="K144" s="6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8"/>
      <c r="W144" s="8"/>
      <c r="X144" s="8"/>
      <c r="Y144" s="8"/>
      <c r="Z144" s="8"/>
      <c r="AA144" s="6" t="s">
        <v>31</v>
      </c>
      <c r="AB144" s="6" t="s">
        <v>175</v>
      </c>
      <c r="AC144" s="6"/>
      <c r="AD144" s="6" t="s">
        <v>183</v>
      </c>
      <c r="AE144" s="6">
        <v>300</v>
      </c>
      <c r="AF144" s="8" t="s">
        <v>34</v>
      </c>
      <c r="AG144" s="6" t="s">
        <v>119</v>
      </c>
      <c r="AH144" s="6" t="str">
        <f>IF(ISBLANK(AG144),  "", _xlfn.CONCAT("haas/entity/sensor/", LOWER(C144), "/", E144, "/config"))</f>
        <v>haas/entity/sensor/weewx/roof_wind_speed_10min/config</v>
      </c>
      <c r="AI144" s="6" t="str">
        <f>IF(ISBLANK(AG144),  "", _xlfn.CONCAT(LOWER(C144), "/", E144))</f>
        <v>weewx/roof_wind_speed_10min</v>
      </c>
      <c r="AJ144" s="6" t="s">
        <v>331</v>
      </c>
      <c r="AK144" s="6">
        <v>1</v>
      </c>
      <c r="AL144" s="29"/>
      <c r="AM144" s="6" t="s">
        <v>454</v>
      </c>
      <c r="AN144" s="8">
        <v>3.15</v>
      </c>
      <c r="AO144" s="6" t="s">
        <v>430</v>
      </c>
      <c r="AP144" s="6" t="s">
        <v>36</v>
      </c>
      <c r="AQ144" s="6" t="s">
        <v>37</v>
      </c>
      <c r="AR144" s="6"/>
      <c r="AS144" s="6" t="s">
        <v>38</v>
      </c>
      <c r="AT144" s="6"/>
      <c r="AU144" s="6"/>
      <c r="AV144" s="6"/>
      <c r="AW144" s="6"/>
      <c r="AX144" s="6"/>
      <c r="AY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1304</v>
      </c>
      <c r="B145" s="6" t="s">
        <v>26</v>
      </c>
      <c r="C145" s="6" t="s">
        <v>39</v>
      </c>
      <c r="D145" s="6" t="s">
        <v>27</v>
      </c>
      <c r="E145" s="6" t="s">
        <v>120</v>
      </c>
      <c r="F145" s="6" t="str">
        <f>IF(ISBLANK(E145), "", Table2[[#This Row],[unique_id]])</f>
        <v>roof_wind_samples</v>
      </c>
      <c r="G145" s="6" t="s">
        <v>121</v>
      </c>
      <c r="H145" s="6" t="s">
        <v>109</v>
      </c>
      <c r="I145" s="6" t="s">
        <v>30</v>
      </c>
      <c r="T145" s="6"/>
      <c r="V145" s="8"/>
      <c r="W145" s="8"/>
      <c r="X145" s="8"/>
      <c r="Y145" s="8"/>
      <c r="AA145" s="6" t="s">
        <v>31</v>
      </c>
      <c r="AD145" s="6" t="s">
        <v>183</v>
      </c>
      <c r="AE145" s="6">
        <v>300</v>
      </c>
      <c r="AF145" s="8" t="s">
        <v>34</v>
      </c>
      <c r="AG145" s="6" t="s">
        <v>122</v>
      </c>
      <c r="AH145" s="6" t="str">
        <f>IF(ISBLANK(AG145),  "", _xlfn.CONCAT("haas/entity/sensor/", LOWER(C145), "/", E145, "/config"))</f>
        <v>haas/entity/sensor/weewx/roof_wind_samples/config</v>
      </c>
      <c r="AI145" s="6" t="str">
        <f>IF(ISBLANK(AG145),  "", _xlfn.CONCAT(LOWER(C145), "/", E145))</f>
        <v>weewx/roof_wind_samples</v>
      </c>
      <c r="AJ145" s="6" t="s">
        <v>333</v>
      </c>
      <c r="AK145" s="6">
        <v>1</v>
      </c>
      <c r="AL145" s="29"/>
      <c r="AM145" s="6" t="s">
        <v>454</v>
      </c>
      <c r="AN145" s="8">
        <v>3.15</v>
      </c>
      <c r="AO145" s="6" t="s">
        <v>430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1305</v>
      </c>
      <c r="B146" s="6" t="s">
        <v>26</v>
      </c>
      <c r="C146" s="6" t="s">
        <v>39</v>
      </c>
      <c r="D146" s="6" t="s">
        <v>27</v>
      </c>
      <c r="E146" s="6" t="s">
        <v>123</v>
      </c>
      <c r="F146" s="6" t="str">
        <f>IF(ISBLANK(E146), "", Table2[[#This Row],[unique_id]])</f>
        <v>roof_wind_run</v>
      </c>
      <c r="G146" s="6" t="s">
        <v>124</v>
      </c>
      <c r="H146" s="6" t="s">
        <v>109</v>
      </c>
      <c r="I146" s="6" t="s">
        <v>30</v>
      </c>
      <c r="T146" s="6"/>
      <c r="V146" s="8"/>
      <c r="W146" s="8"/>
      <c r="X146" s="8"/>
      <c r="Y146" s="8"/>
      <c r="AA146" s="6" t="s">
        <v>31</v>
      </c>
      <c r="AB146" s="6" t="s">
        <v>125</v>
      </c>
      <c r="AD146" s="6" t="s">
        <v>183</v>
      </c>
      <c r="AE146" s="6">
        <v>300</v>
      </c>
      <c r="AF146" s="8" t="s">
        <v>34</v>
      </c>
      <c r="AG146" s="6" t="s">
        <v>126</v>
      </c>
      <c r="AH146" s="6" t="str">
        <f>IF(ISBLANK(AG146),  "", _xlfn.CONCAT("haas/entity/sensor/", LOWER(C146), "/", E146, "/config"))</f>
        <v>haas/entity/sensor/weewx/roof_wind_run/config</v>
      </c>
      <c r="AI146" s="6" t="str">
        <f>IF(ISBLANK(AG146),  "", _xlfn.CONCAT(LOWER(C146), "/", E146))</f>
        <v>weewx/roof_wind_run</v>
      </c>
      <c r="AJ146" s="6" t="s">
        <v>331</v>
      </c>
      <c r="AK146" s="6">
        <v>1</v>
      </c>
      <c r="AL146" s="29"/>
      <c r="AM146" s="6" t="s">
        <v>454</v>
      </c>
      <c r="AN146" s="8">
        <v>3.15</v>
      </c>
      <c r="AO146" s="6" t="s">
        <v>430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1306</v>
      </c>
      <c r="B147" s="6" t="s">
        <v>26</v>
      </c>
      <c r="C147" s="6" t="s">
        <v>39</v>
      </c>
      <c r="D147" s="6" t="s">
        <v>27</v>
      </c>
      <c r="E147" s="6" t="s">
        <v>104</v>
      </c>
      <c r="F147" s="6" t="str">
        <f>IF(ISBLANK(E147), "", Table2[[#This Row],[unique_id]])</f>
        <v>roof_wind_speed</v>
      </c>
      <c r="G147" s="6" t="s">
        <v>105</v>
      </c>
      <c r="H147" s="6" t="s">
        <v>109</v>
      </c>
      <c r="I147" s="6" t="s">
        <v>30</v>
      </c>
      <c r="J147" s="10"/>
      <c r="T147" s="6"/>
      <c r="V147" s="8"/>
      <c r="W147" s="8"/>
      <c r="X147" s="8"/>
      <c r="Y147" s="8"/>
      <c r="AA147" s="6" t="s">
        <v>31</v>
      </c>
      <c r="AB147" s="12" t="s">
        <v>175</v>
      </c>
      <c r="AD147" s="6" t="s">
        <v>183</v>
      </c>
      <c r="AE147" s="6">
        <v>300</v>
      </c>
      <c r="AF147" s="8" t="s">
        <v>34</v>
      </c>
      <c r="AG147" s="6" t="s">
        <v>106</v>
      </c>
      <c r="AH147" s="6" t="str">
        <f>IF(ISBLANK(AG147),  "", _xlfn.CONCAT("haas/entity/sensor/", LOWER(C147), "/", E147, "/config"))</f>
        <v>haas/entity/sensor/weewx/roof_wind_speed/config</v>
      </c>
      <c r="AI147" s="6" t="str">
        <f>IF(ISBLANK(AG147),  "", _xlfn.CONCAT(LOWER(C147), "/", E147))</f>
        <v>weewx/roof_wind_speed</v>
      </c>
      <c r="AJ147" s="6" t="s">
        <v>331</v>
      </c>
      <c r="AK147" s="6">
        <v>1</v>
      </c>
      <c r="AL147" s="29"/>
      <c r="AM147" s="6" t="s">
        <v>454</v>
      </c>
      <c r="AN147" s="8">
        <v>3.15</v>
      </c>
      <c r="AO147" s="6" t="s">
        <v>430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1350</v>
      </c>
      <c r="B148" s="6" t="s">
        <v>26</v>
      </c>
      <c r="C148" s="6" t="s">
        <v>39</v>
      </c>
      <c r="D148" s="6" t="s">
        <v>27</v>
      </c>
      <c r="E148" s="6" t="s">
        <v>71</v>
      </c>
      <c r="F148" s="6" t="str">
        <f>IF(ISBLANK(E148), "", Table2[[#This Row],[unique_id]])</f>
        <v>roof_rain_rate</v>
      </c>
      <c r="G148" s="6" t="s">
        <v>72</v>
      </c>
      <c r="H148" s="6" t="s">
        <v>59</v>
      </c>
      <c r="I148" s="6" t="s">
        <v>190</v>
      </c>
      <c r="M148" s="6" t="s">
        <v>90</v>
      </c>
      <c r="T148" s="6"/>
      <c r="V148" s="8"/>
      <c r="W148" s="8"/>
      <c r="X148" s="8"/>
      <c r="Y148" s="8"/>
      <c r="AA148" s="6" t="s">
        <v>31</v>
      </c>
      <c r="AB148" s="6" t="s">
        <v>226</v>
      </c>
      <c r="AD148" s="6" t="s">
        <v>182</v>
      </c>
      <c r="AE148" s="6">
        <v>300</v>
      </c>
      <c r="AF148" s="8" t="s">
        <v>34</v>
      </c>
      <c r="AG148" s="6" t="s">
        <v>73</v>
      </c>
      <c r="AH148" s="6" t="str">
        <f>IF(ISBLANK(AG148),  "", _xlfn.CONCAT("haas/entity/sensor/", LOWER(C148), "/", E148, "/config"))</f>
        <v>haas/entity/sensor/weewx/roof_rain_rate/config</v>
      </c>
      <c r="AI148" s="6" t="str">
        <f>IF(ISBLANK(AG148),  "", _xlfn.CONCAT(LOWER(C148), "/", E148))</f>
        <v>weewx/roof_rain_rate</v>
      </c>
      <c r="AJ148" s="6" t="s">
        <v>605</v>
      </c>
      <c r="AK148" s="6">
        <v>1</v>
      </c>
      <c r="AL148" s="29"/>
      <c r="AM148" s="6" t="s">
        <v>454</v>
      </c>
      <c r="AN148" s="8">
        <v>3.15</v>
      </c>
      <c r="AO148" s="6" t="s">
        <v>430</v>
      </c>
      <c r="AP148" s="6" t="s">
        <v>36</v>
      </c>
      <c r="AQ148" s="6" t="s">
        <v>37</v>
      </c>
      <c r="AS148" s="6" t="s">
        <v>38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1351</v>
      </c>
      <c r="B149" s="6" t="s">
        <v>26</v>
      </c>
      <c r="C149" s="6" t="s">
        <v>39</v>
      </c>
      <c r="D149" s="6" t="s">
        <v>27</v>
      </c>
      <c r="E149" s="6" t="s">
        <v>63</v>
      </c>
      <c r="F149" s="6" t="str">
        <f>IF(ISBLANK(E149), "", Table2[[#This Row],[unique_id]])</f>
        <v>roof_hourly_rain</v>
      </c>
      <c r="G149" s="6" t="s">
        <v>64</v>
      </c>
      <c r="H149" s="6" t="s">
        <v>59</v>
      </c>
      <c r="I149" s="6" t="s">
        <v>190</v>
      </c>
      <c r="M149" s="6" t="s">
        <v>136</v>
      </c>
      <c r="T149" s="6"/>
      <c r="U149" s="6" t="s">
        <v>609</v>
      </c>
      <c r="V149" s="8"/>
      <c r="W149" s="8"/>
      <c r="X149" s="8"/>
      <c r="Y149" s="8"/>
      <c r="AA149" s="6" t="s">
        <v>60</v>
      </c>
      <c r="AB149" s="6" t="s">
        <v>247</v>
      </c>
      <c r="AD149" s="6" t="s">
        <v>182</v>
      </c>
      <c r="AE149" s="6">
        <v>300</v>
      </c>
      <c r="AF149" s="8" t="s">
        <v>34</v>
      </c>
      <c r="AG149" s="6" t="s">
        <v>65</v>
      </c>
      <c r="AH149" s="6" t="str">
        <f>IF(ISBLANK(AG149),  "", _xlfn.CONCAT("haas/entity/sensor/", LOWER(C149), "/", E149, "/config"))</f>
        <v>haas/entity/sensor/weewx/roof_hourly_rain/config</v>
      </c>
      <c r="AI149" s="6" t="str">
        <f>IF(ISBLANK(AG149),  "", _xlfn.CONCAT(LOWER(C149), "/", E149))</f>
        <v>weewx/roof_hourly_rain</v>
      </c>
      <c r="AJ149" s="6" t="s">
        <v>605</v>
      </c>
      <c r="AK149" s="6">
        <v>1</v>
      </c>
      <c r="AL149" s="29"/>
      <c r="AM149" s="6" t="s">
        <v>454</v>
      </c>
      <c r="AN149" s="8">
        <v>3.15</v>
      </c>
      <c r="AO149" s="6" t="s">
        <v>430</v>
      </c>
      <c r="AP149" s="6" t="s">
        <v>36</v>
      </c>
      <c r="AQ149" s="6" t="s">
        <v>37</v>
      </c>
      <c r="AS149" s="6" t="s">
        <v>38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1352</v>
      </c>
      <c r="B150" s="6" t="s">
        <v>26</v>
      </c>
      <c r="C150" s="6" t="s">
        <v>613</v>
      </c>
      <c r="D150" s="6" t="s">
        <v>395</v>
      </c>
      <c r="E150" s="6" t="s">
        <v>611</v>
      </c>
      <c r="F150" s="6" t="str">
        <f>IF(ISBLANK(E150), "", Table2[[#This Row],[unique_id]])</f>
        <v>graph_break</v>
      </c>
      <c r="G150" s="6" t="s">
        <v>612</v>
      </c>
      <c r="H150" s="6" t="s">
        <v>59</v>
      </c>
      <c r="I150" s="6" t="s">
        <v>190</v>
      </c>
      <c r="T150" s="6"/>
      <c r="U150" s="6" t="s">
        <v>609</v>
      </c>
      <c r="V150" s="8"/>
      <c r="W150" s="8"/>
      <c r="X150" s="8"/>
      <c r="Y150" s="8"/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0"/>
      <c r="AM150" s="6"/>
      <c r="AN150" s="8"/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1353</v>
      </c>
      <c r="B151" s="6" t="s">
        <v>26</v>
      </c>
      <c r="C151" s="6" t="s">
        <v>39</v>
      </c>
      <c r="D151" s="6" t="s">
        <v>27</v>
      </c>
      <c r="E151" s="6" t="s">
        <v>57</v>
      </c>
      <c r="F151" s="6" t="str">
        <f>IF(ISBLANK(E151), "", Table2[[#This Row],[unique_id]])</f>
        <v>roof_daily_rain</v>
      </c>
      <c r="G151" s="6" t="s">
        <v>58</v>
      </c>
      <c r="H151" s="6" t="s">
        <v>59</v>
      </c>
      <c r="I151" s="6" t="s">
        <v>190</v>
      </c>
      <c r="M151" s="6" t="s">
        <v>136</v>
      </c>
      <c r="T151" s="6"/>
      <c r="U151" s="6" t="s">
        <v>609</v>
      </c>
      <c r="V151" s="8"/>
      <c r="W151" s="8"/>
      <c r="X151" s="8"/>
      <c r="Y151" s="8"/>
      <c r="AA151" s="6" t="s">
        <v>60</v>
      </c>
      <c r="AB151" s="6" t="s">
        <v>247</v>
      </c>
      <c r="AD151" s="6" t="s">
        <v>182</v>
      </c>
      <c r="AE151" s="6">
        <v>300</v>
      </c>
      <c r="AF151" s="8" t="s">
        <v>34</v>
      </c>
      <c r="AG151" s="6" t="s">
        <v>62</v>
      </c>
      <c r="AH151" s="6" t="str">
        <f>IF(ISBLANK(AG151),  "", _xlfn.CONCAT("haas/entity/sensor/", LOWER(C151), "/", E151, "/config"))</f>
        <v>haas/entity/sensor/weewx/roof_daily_rain/config</v>
      </c>
      <c r="AI151" s="6" t="str">
        <f>IF(ISBLANK(AG151),  "", _xlfn.CONCAT(LOWER(C151), "/", E151))</f>
        <v>weewx/roof_daily_rain</v>
      </c>
      <c r="AJ151" s="6" t="s">
        <v>605</v>
      </c>
      <c r="AK151" s="6">
        <v>1</v>
      </c>
      <c r="AL151" s="29"/>
      <c r="AM151" s="6" t="s">
        <v>454</v>
      </c>
      <c r="AN151" s="8">
        <v>3.15</v>
      </c>
      <c r="AO151" s="6" t="s">
        <v>430</v>
      </c>
      <c r="AP151" s="6" t="s">
        <v>36</v>
      </c>
      <c r="AQ151" s="6" t="s">
        <v>37</v>
      </c>
      <c r="AS151" s="6" t="s">
        <v>38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1354</v>
      </c>
      <c r="B152" s="6" t="s">
        <v>26</v>
      </c>
      <c r="C152" s="6" t="s">
        <v>39</v>
      </c>
      <c r="D152" s="6" t="s">
        <v>27</v>
      </c>
      <c r="E152" s="6" t="s">
        <v>179</v>
      </c>
      <c r="F152" s="6" t="str">
        <f>IF(ISBLANK(E152), "", Table2[[#This Row],[unique_id]])</f>
        <v>roof_24hour_rain</v>
      </c>
      <c r="G152" s="6" t="s">
        <v>69</v>
      </c>
      <c r="H152" s="6" t="s">
        <v>59</v>
      </c>
      <c r="I152" s="6" t="s">
        <v>190</v>
      </c>
      <c r="T152" s="6"/>
      <c r="V152" s="8"/>
      <c r="W152" s="8"/>
      <c r="X152" s="8"/>
      <c r="Y152" s="8"/>
      <c r="AA152" s="6" t="s">
        <v>60</v>
      </c>
      <c r="AB152" s="6" t="s">
        <v>247</v>
      </c>
      <c r="AD152" s="6" t="s">
        <v>182</v>
      </c>
      <c r="AE152" s="6">
        <v>300</v>
      </c>
      <c r="AF152" s="8" t="s">
        <v>34</v>
      </c>
      <c r="AG152" s="6" t="s">
        <v>70</v>
      </c>
      <c r="AH152" s="6" t="str">
        <f>IF(ISBLANK(AG152),  "", _xlfn.CONCAT("haas/entity/sensor/", LOWER(C152), "/", E152, "/config"))</f>
        <v>haas/entity/sensor/weewx/roof_24hour_rain/config</v>
      </c>
      <c r="AI152" s="6" t="str">
        <f>IF(ISBLANK(AG152),  "", _xlfn.CONCAT(LOWER(C152), "/", E152))</f>
        <v>weewx/roof_24hour_rain</v>
      </c>
      <c r="AJ152" s="6" t="s">
        <v>605</v>
      </c>
      <c r="AK152" s="6">
        <v>1</v>
      </c>
      <c r="AL152" s="29"/>
      <c r="AM152" s="6" t="s">
        <v>454</v>
      </c>
      <c r="AN152" s="8">
        <v>3.15</v>
      </c>
      <c r="AO152" s="6" t="s">
        <v>430</v>
      </c>
      <c r="AP152" s="6" t="s">
        <v>36</v>
      </c>
      <c r="AQ152" s="6" t="s">
        <v>37</v>
      </c>
      <c r="AS152" s="6" t="s">
        <v>38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1355</v>
      </c>
      <c r="B153" s="6" t="s">
        <v>228</v>
      </c>
      <c r="C153" s="6" t="s">
        <v>151</v>
      </c>
      <c r="D153" s="6" t="s">
        <v>27</v>
      </c>
      <c r="E153" s="6" t="s">
        <v>248</v>
      </c>
      <c r="F153" s="6" t="str">
        <f>IF(ISBLANK(E153), "", Table2[[#This Row],[unique_id]])</f>
        <v>roof_weekly_rain</v>
      </c>
      <c r="G153" s="6" t="s">
        <v>249</v>
      </c>
      <c r="H153" s="6" t="s">
        <v>59</v>
      </c>
      <c r="I153" s="6" t="s">
        <v>190</v>
      </c>
      <c r="M153" s="6" t="s">
        <v>136</v>
      </c>
      <c r="T153" s="6"/>
      <c r="V153" s="8"/>
      <c r="W153" s="8"/>
      <c r="X153" s="8"/>
      <c r="Y153" s="8"/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0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1356</v>
      </c>
      <c r="B154" s="6" t="s">
        <v>26</v>
      </c>
      <c r="C154" s="6" t="s">
        <v>39</v>
      </c>
      <c r="D154" s="6" t="s">
        <v>27</v>
      </c>
      <c r="E154" s="6" t="s">
        <v>66</v>
      </c>
      <c r="F154" s="6" t="str">
        <f>IF(ISBLANK(E154), "", Table2[[#This Row],[unique_id]])</f>
        <v>roof_monthly_rain</v>
      </c>
      <c r="G154" s="6" t="s">
        <v>67</v>
      </c>
      <c r="H154" s="6" t="s">
        <v>59</v>
      </c>
      <c r="I154" s="6" t="s">
        <v>190</v>
      </c>
      <c r="M154" s="6" t="s">
        <v>136</v>
      </c>
      <c r="T154" s="6"/>
      <c r="V154" s="8"/>
      <c r="W154" s="8"/>
      <c r="X154" s="8"/>
      <c r="Y154" s="8"/>
      <c r="AA154" s="6" t="s">
        <v>60</v>
      </c>
      <c r="AB154" s="6" t="s">
        <v>61</v>
      </c>
      <c r="AD154" s="6" t="s">
        <v>182</v>
      </c>
      <c r="AE154" s="6">
        <v>300</v>
      </c>
      <c r="AF154" s="8" t="s">
        <v>34</v>
      </c>
      <c r="AG154" s="6" t="s">
        <v>68</v>
      </c>
      <c r="AH154" s="6" t="str">
        <f>IF(ISBLANK(AG154),  "", _xlfn.CONCAT("haas/entity/sensor/", LOWER(C154), "/", E154, "/config"))</f>
        <v>haas/entity/sensor/weewx/roof_monthly_rain/config</v>
      </c>
      <c r="AI154" s="6" t="str">
        <f>IF(ISBLANK(AG154),  "", _xlfn.CONCAT(LOWER(C154), "/", E154))</f>
        <v>weewx/roof_monthly_rain</v>
      </c>
      <c r="AJ154" s="6" t="s">
        <v>334</v>
      </c>
      <c r="AK154" s="6">
        <v>1</v>
      </c>
      <c r="AL154" s="29"/>
      <c r="AM154" s="6" t="s">
        <v>454</v>
      </c>
      <c r="AN154" s="8">
        <v>3.15</v>
      </c>
      <c r="AO154" s="6" t="s">
        <v>430</v>
      </c>
      <c r="AP154" s="6" t="s">
        <v>36</v>
      </c>
      <c r="AQ154" s="6" t="s">
        <v>37</v>
      </c>
      <c r="AS154" s="6" t="s">
        <v>38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1357</v>
      </c>
      <c r="B155" s="6" t="s">
        <v>26</v>
      </c>
      <c r="C155" s="6" t="s">
        <v>613</v>
      </c>
      <c r="D155" s="6" t="s">
        <v>395</v>
      </c>
      <c r="E155" s="6" t="s">
        <v>611</v>
      </c>
      <c r="F155" s="6" t="str">
        <f>IF(ISBLANK(E155), "", Table2[[#This Row],[unique_id]])</f>
        <v>graph_break</v>
      </c>
      <c r="G155" s="6" t="s">
        <v>612</v>
      </c>
      <c r="H155" s="6" t="s">
        <v>59</v>
      </c>
      <c r="I155" s="6" t="s">
        <v>190</v>
      </c>
      <c r="T155" s="6"/>
      <c r="U155" s="6" t="s">
        <v>609</v>
      </c>
      <c r="V155" s="8"/>
      <c r="W155" s="8"/>
      <c r="X155" s="8"/>
      <c r="Y155" s="8"/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0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1358</v>
      </c>
      <c r="B156" s="6" t="s">
        <v>26</v>
      </c>
      <c r="C156" s="6" t="s">
        <v>39</v>
      </c>
      <c r="D156" s="6" t="s">
        <v>27</v>
      </c>
      <c r="E156" s="6" t="s">
        <v>81</v>
      </c>
      <c r="F156" s="6" t="str">
        <f>IF(ISBLANK(E156), "", Table2[[#This Row],[unique_id]])</f>
        <v>roof_yearly_rain</v>
      </c>
      <c r="G156" s="6" t="s">
        <v>82</v>
      </c>
      <c r="H156" s="6" t="s">
        <v>59</v>
      </c>
      <c r="I156" s="6" t="s">
        <v>190</v>
      </c>
      <c r="M156" s="6" t="s">
        <v>136</v>
      </c>
      <c r="T156" s="6"/>
      <c r="U156" s="6" t="s">
        <v>609</v>
      </c>
      <c r="V156" s="8"/>
      <c r="W156" s="8"/>
      <c r="X156" s="8"/>
      <c r="Y156" s="8"/>
      <c r="AA156" s="6" t="s">
        <v>60</v>
      </c>
      <c r="AB156" s="6" t="s">
        <v>61</v>
      </c>
      <c r="AD156" s="6" t="s">
        <v>182</v>
      </c>
      <c r="AE156" s="6">
        <v>300</v>
      </c>
      <c r="AF156" s="8" t="s">
        <v>34</v>
      </c>
      <c r="AG156" s="6" t="s">
        <v>198</v>
      </c>
      <c r="AH156" s="6" t="str">
        <f>IF(ISBLANK(AG156),  "", _xlfn.CONCAT("haas/entity/sensor/", LOWER(C156), "/", E156, "/config"))</f>
        <v>haas/entity/sensor/weewx/roof_yearly_rain/config</v>
      </c>
      <c r="AI156" s="6" t="str">
        <f>IF(ISBLANK(AG156),  "", _xlfn.CONCAT(LOWER(C156), "/", E156))</f>
        <v>weewx/roof_yearly_rain</v>
      </c>
      <c r="AJ156" s="6" t="s">
        <v>334</v>
      </c>
      <c r="AK156" s="6">
        <v>1</v>
      </c>
      <c r="AL156" s="29"/>
      <c r="AM156" s="6" t="s">
        <v>454</v>
      </c>
      <c r="AN156" s="8">
        <v>3.15</v>
      </c>
      <c r="AO156" s="6" t="s">
        <v>430</v>
      </c>
      <c r="AP156" s="6" t="s">
        <v>36</v>
      </c>
      <c r="AQ156" s="6" t="s">
        <v>37</v>
      </c>
      <c r="AS156" s="6" t="s">
        <v>38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1359</v>
      </c>
      <c r="B157" s="6" t="s">
        <v>26</v>
      </c>
      <c r="C157" s="6" t="s">
        <v>39</v>
      </c>
      <c r="D157" s="6" t="s">
        <v>27</v>
      </c>
      <c r="E157" s="6" t="s">
        <v>74</v>
      </c>
      <c r="F157" s="6" t="str">
        <f>IF(ISBLANK(E157), "", Table2[[#This Row],[unique_id]])</f>
        <v>roof_rain</v>
      </c>
      <c r="G157" s="6" t="s">
        <v>75</v>
      </c>
      <c r="H157" s="6" t="s">
        <v>59</v>
      </c>
      <c r="I157" s="6" t="s">
        <v>190</v>
      </c>
      <c r="T157" s="6"/>
      <c r="V157" s="8"/>
      <c r="W157" s="8"/>
      <c r="X157" s="8"/>
      <c r="Y157" s="8"/>
      <c r="AA157" s="6" t="s">
        <v>76</v>
      </c>
      <c r="AB157" s="6" t="s">
        <v>61</v>
      </c>
      <c r="AD157" s="6" t="s">
        <v>182</v>
      </c>
      <c r="AE157" s="6">
        <v>300</v>
      </c>
      <c r="AF157" s="8" t="s">
        <v>34</v>
      </c>
      <c r="AG157" s="6" t="s">
        <v>77</v>
      </c>
      <c r="AH157" s="6" t="str">
        <f>IF(ISBLANK(AG157),  "", _xlfn.CONCAT("haas/entity/sensor/", LOWER(C157), "/", E157, "/config"))</f>
        <v>haas/entity/sensor/weewx/roof_rain/config</v>
      </c>
      <c r="AI157" s="6" t="str">
        <f>IF(ISBLANK(AG157),  "", _xlfn.CONCAT(LOWER(C157), "/", E157))</f>
        <v>weewx/roof_rain</v>
      </c>
      <c r="AJ157" s="6" t="s">
        <v>334</v>
      </c>
      <c r="AK157" s="6">
        <v>1</v>
      </c>
      <c r="AL157" s="29"/>
      <c r="AM157" s="6" t="s">
        <v>454</v>
      </c>
      <c r="AN157" s="8">
        <v>3.15</v>
      </c>
      <c r="AO157" s="6" t="s">
        <v>430</v>
      </c>
      <c r="AP157" s="6" t="s">
        <v>36</v>
      </c>
      <c r="AQ157" s="6" t="s">
        <v>37</v>
      </c>
      <c r="AS157" s="6" t="s">
        <v>38</v>
      </c>
      <c r="AV157" s="6"/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6">
        <v>1360</v>
      </c>
      <c r="B158" s="6" t="s">
        <v>26</v>
      </c>
      <c r="C158" s="6" t="s">
        <v>39</v>
      </c>
      <c r="D158" s="6" t="s">
        <v>27</v>
      </c>
      <c r="E158" s="6" t="s">
        <v>78</v>
      </c>
      <c r="F158" s="6" t="str">
        <f>IF(ISBLANK(E158), "", Table2[[#This Row],[unique_id]])</f>
        <v>roof_storm_rain</v>
      </c>
      <c r="G158" s="6" t="s">
        <v>79</v>
      </c>
      <c r="H158" s="6" t="s">
        <v>59</v>
      </c>
      <c r="I158" s="6" t="s">
        <v>190</v>
      </c>
      <c r="T158" s="6"/>
      <c r="V158" s="8"/>
      <c r="W158" s="8"/>
      <c r="X158" s="8"/>
      <c r="Y158" s="8"/>
      <c r="AA158" s="6" t="s">
        <v>31</v>
      </c>
      <c r="AB158" s="6" t="s">
        <v>61</v>
      </c>
      <c r="AD158" s="6" t="s">
        <v>182</v>
      </c>
      <c r="AE158" s="6">
        <v>300</v>
      </c>
      <c r="AF158" s="8" t="s">
        <v>34</v>
      </c>
      <c r="AG158" s="6" t="s">
        <v>80</v>
      </c>
      <c r="AH158" s="6" t="str">
        <f>IF(ISBLANK(AG158),  "", _xlfn.CONCAT("haas/entity/sensor/", LOWER(C158), "/", E158, "/config"))</f>
        <v>haas/entity/sensor/weewx/roof_storm_rain/config</v>
      </c>
      <c r="AI158" s="6" t="str">
        <f>IF(ISBLANK(AG158),  "", _xlfn.CONCAT(LOWER(C158), "/", E158))</f>
        <v>weewx/roof_storm_rain</v>
      </c>
      <c r="AJ158" s="6" t="s">
        <v>334</v>
      </c>
      <c r="AK158" s="6">
        <v>1</v>
      </c>
      <c r="AL158" s="29"/>
      <c r="AM158" s="6" t="s">
        <v>454</v>
      </c>
      <c r="AN158" s="8">
        <v>3.15</v>
      </c>
      <c r="AO158" s="6" t="s">
        <v>430</v>
      </c>
      <c r="AP158" s="6" t="s">
        <v>36</v>
      </c>
      <c r="AQ158" s="6" t="s">
        <v>37</v>
      </c>
      <c r="AS158" s="6" t="s">
        <v>38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1400</v>
      </c>
      <c r="B159" s="6" t="s">
        <v>26</v>
      </c>
      <c r="C159" s="6" t="s">
        <v>151</v>
      </c>
      <c r="D159" s="6" t="s">
        <v>355</v>
      </c>
      <c r="E159" s="6" t="s">
        <v>963</v>
      </c>
      <c r="F159" s="6" t="str">
        <f>IF(ISBLANK(E159), "", Table2[[#This Row],[unique_id]])</f>
        <v>home_security</v>
      </c>
      <c r="G159" s="6" t="s">
        <v>961</v>
      </c>
      <c r="H159" s="6" t="s">
        <v>356</v>
      </c>
      <c r="I159" s="6" t="s">
        <v>132</v>
      </c>
      <c r="J159" s="6" t="s">
        <v>962</v>
      </c>
      <c r="M159" s="6" t="s">
        <v>275</v>
      </c>
      <c r="T159" s="6"/>
      <c r="V159" s="8"/>
      <c r="W159" s="8"/>
      <c r="X159" s="8"/>
      <c r="Y159" s="8"/>
      <c r="AD159" s="6" t="s">
        <v>976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1"/>
      <c r="AM159" s="6"/>
      <c r="AN159" s="8"/>
      <c r="AS159" s="6" t="s">
        <v>172</v>
      </c>
      <c r="AT159" s="6" t="s">
        <v>1015</v>
      </c>
      <c r="AV159" s="13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1401</v>
      </c>
      <c r="B160" s="6" t="s">
        <v>26</v>
      </c>
      <c r="C160" s="6" t="s">
        <v>151</v>
      </c>
      <c r="D160" s="6" t="s">
        <v>355</v>
      </c>
      <c r="E160" s="6" t="s">
        <v>614</v>
      </c>
      <c r="F160" s="6" t="str">
        <f>IF(ISBLANK(E160), "", Table2[[#This Row],[unique_id]])</f>
        <v>home_movie</v>
      </c>
      <c r="G160" s="6" t="s">
        <v>627</v>
      </c>
      <c r="H160" s="6" t="s">
        <v>356</v>
      </c>
      <c r="I160" s="6" t="s">
        <v>132</v>
      </c>
      <c r="J160" s="6" t="s">
        <v>662</v>
      </c>
      <c r="M160" s="6" t="s">
        <v>275</v>
      </c>
      <c r="T160" s="6"/>
      <c r="V160" s="8"/>
      <c r="W160" s="8"/>
      <c r="X160" s="8"/>
      <c r="Y160" s="8"/>
      <c r="AD160" s="6" t="s">
        <v>603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0"/>
      <c r="AM160" s="6"/>
      <c r="AN160" s="8"/>
      <c r="AS160" s="6" t="s">
        <v>172</v>
      </c>
      <c r="AT160" s="6" t="s">
        <v>1015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1402</v>
      </c>
      <c r="B161" s="6" t="s">
        <v>26</v>
      </c>
      <c r="C161" s="6" t="s">
        <v>151</v>
      </c>
      <c r="D161" s="6" t="s">
        <v>355</v>
      </c>
      <c r="E161" s="6" t="s">
        <v>354</v>
      </c>
      <c r="F161" s="6" t="str">
        <f>IF(ISBLANK(E161), "", Table2[[#This Row],[unique_id]])</f>
        <v>home_sleep</v>
      </c>
      <c r="G161" s="6" t="s">
        <v>312</v>
      </c>
      <c r="H161" s="6" t="s">
        <v>356</v>
      </c>
      <c r="I161" s="6" t="s">
        <v>132</v>
      </c>
      <c r="J161" s="6" t="s">
        <v>664</v>
      </c>
      <c r="M161" s="6" t="s">
        <v>275</v>
      </c>
      <c r="T161" s="6"/>
      <c r="V161" s="8"/>
      <c r="W161" s="8"/>
      <c r="X161" s="8"/>
      <c r="Y161" s="8"/>
      <c r="AD161" s="6" t="s">
        <v>357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0"/>
      <c r="AM161" s="6"/>
      <c r="AN161" s="8"/>
      <c r="AS161" s="6" t="s">
        <v>172</v>
      </c>
      <c r="AT161" s="6" t="s">
        <v>1015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1403</v>
      </c>
      <c r="B162" s="6" t="s">
        <v>26</v>
      </c>
      <c r="C162" s="6" t="s">
        <v>151</v>
      </c>
      <c r="D162" s="6" t="s">
        <v>355</v>
      </c>
      <c r="E162" s="6" t="s">
        <v>602</v>
      </c>
      <c r="F162" s="6" t="str">
        <f>IF(ISBLANK(E162), "", Table2[[#This Row],[unique_id]])</f>
        <v>home_reset</v>
      </c>
      <c r="G162" s="6" t="s">
        <v>628</v>
      </c>
      <c r="H162" s="6" t="s">
        <v>356</v>
      </c>
      <c r="I162" s="6" t="s">
        <v>132</v>
      </c>
      <c r="J162" s="6" t="s">
        <v>663</v>
      </c>
      <c r="M162" s="6" t="s">
        <v>275</v>
      </c>
      <c r="T162" s="6"/>
      <c r="V162" s="8"/>
      <c r="W162" s="8"/>
      <c r="X162" s="8"/>
      <c r="Y162" s="8"/>
      <c r="AD162" s="6" t="s">
        <v>604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0"/>
      <c r="AM162" s="6"/>
      <c r="AN162" s="8"/>
      <c r="AS162" s="6" t="s">
        <v>172</v>
      </c>
      <c r="AT162" s="6" t="s">
        <v>1015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1404</v>
      </c>
      <c r="B163" s="6" t="s">
        <v>26</v>
      </c>
      <c r="C163" s="6" t="s">
        <v>980</v>
      </c>
      <c r="D163" s="6" t="s">
        <v>981</v>
      </c>
      <c r="E163" s="6" t="s">
        <v>982</v>
      </c>
      <c r="F163" s="6" t="str">
        <f>IF(ISBLANK(E163), "", Table2[[#This Row],[unique_id]])</f>
        <v>home_secure_back_door_off</v>
      </c>
      <c r="G163" s="6" t="s">
        <v>983</v>
      </c>
      <c r="H163" s="6" t="s">
        <v>356</v>
      </c>
      <c r="I163" s="6" t="s">
        <v>132</v>
      </c>
      <c r="K163" s="6" t="s">
        <v>984</v>
      </c>
      <c r="L163" s="6" t="s">
        <v>990</v>
      </c>
      <c r="T163" s="6"/>
      <c r="V163" s="8"/>
      <c r="W163" s="8"/>
      <c r="X163" s="8"/>
      <c r="Y163" s="8"/>
      <c r="AD163" s="6" t="s">
        <v>991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0"/>
      <c r="AM163" s="6"/>
      <c r="AN163" s="8"/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56" customFormat="1" ht="16" customHeight="1">
      <c r="A164" s="6">
        <v>1405</v>
      </c>
      <c r="B164" s="6" t="s">
        <v>26</v>
      </c>
      <c r="C164" s="6" t="s">
        <v>980</v>
      </c>
      <c r="D164" s="6" t="s">
        <v>981</v>
      </c>
      <c r="E164" s="6" t="s">
        <v>992</v>
      </c>
      <c r="F164" s="6" t="str">
        <f>IF(ISBLANK(E164), "", Table2[[#This Row],[unique_id]])</f>
        <v>home_secure_front_door_off</v>
      </c>
      <c r="G164" s="6" t="s">
        <v>993</v>
      </c>
      <c r="H164" s="6" t="s">
        <v>356</v>
      </c>
      <c r="I164" s="6" t="s">
        <v>132</v>
      </c>
      <c r="J164" s="6"/>
      <c r="K164" s="6" t="s">
        <v>994</v>
      </c>
      <c r="L164" s="6" t="s">
        <v>990</v>
      </c>
      <c r="M164" s="6"/>
      <c r="N164" s="6"/>
      <c r="O164" s="8"/>
      <c r="P164" s="6"/>
      <c r="Q164" s="6"/>
      <c r="R164" s="6"/>
      <c r="S164" s="6"/>
      <c r="T164" s="6"/>
      <c r="U164" s="6"/>
      <c r="V164" s="8"/>
      <c r="W164" s="8"/>
      <c r="X164" s="8"/>
      <c r="Y164" s="8"/>
      <c r="Z164" s="8"/>
      <c r="AA164" s="6"/>
      <c r="AB164" s="6"/>
      <c r="AC164" s="6"/>
      <c r="AD164" s="6" t="s">
        <v>991</v>
      </c>
      <c r="AE164" s="6"/>
      <c r="AF164" s="8"/>
      <c r="AG164" s="6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J164" s="6"/>
      <c r="AK164" s="6"/>
      <c r="AL164" s="30"/>
      <c r="AM164" s="6"/>
      <c r="AN164" s="8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6" customFormat="1" ht="16" customHeight="1">
      <c r="A165" s="6">
        <v>1406</v>
      </c>
      <c r="B165" s="6" t="s">
        <v>26</v>
      </c>
      <c r="C165" s="6" t="s">
        <v>980</v>
      </c>
      <c r="D165" s="6" t="s">
        <v>981</v>
      </c>
      <c r="E165" s="6" t="s">
        <v>997</v>
      </c>
      <c r="F165" s="6" t="str">
        <f>IF(ISBLANK(E165), "", Table2[[#This Row],[unique_id]])</f>
        <v>home_sleep_on</v>
      </c>
      <c r="G165" s="6" t="s">
        <v>995</v>
      </c>
      <c r="H165" s="6" t="s">
        <v>356</v>
      </c>
      <c r="I165" s="6" t="s">
        <v>132</v>
      </c>
      <c r="J165" s="6"/>
      <c r="K165" s="6" t="s">
        <v>999</v>
      </c>
      <c r="L165" s="6" t="s">
        <v>1000</v>
      </c>
      <c r="M165" s="6"/>
      <c r="N165" s="6"/>
      <c r="O165" s="8"/>
      <c r="P165" s="6"/>
      <c r="Q165" s="6"/>
      <c r="R165" s="6"/>
      <c r="S165" s="6"/>
      <c r="T165" s="6"/>
      <c r="U165" s="6"/>
      <c r="V165" s="8"/>
      <c r="W165" s="8"/>
      <c r="X165" s="8"/>
      <c r="Y165" s="8"/>
      <c r="Z165" s="8"/>
      <c r="AA165" s="6"/>
      <c r="AB165" s="6"/>
      <c r="AC165" s="6"/>
      <c r="AD165" s="6" t="s">
        <v>357</v>
      </c>
      <c r="AE165" s="6"/>
      <c r="AF165" s="8"/>
      <c r="AG165" s="6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J165" s="6"/>
      <c r="AK165" s="6"/>
      <c r="AL165" s="30"/>
      <c r="AM165" s="6"/>
      <c r="AN165" s="8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s="56" customFormat="1" ht="16" customHeight="1">
      <c r="A166" s="6">
        <v>1407</v>
      </c>
      <c r="B166" s="6" t="s">
        <v>26</v>
      </c>
      <c r="C166" s="6" t="s">
        <v>980</v>
      </c>
      <c r="D166" s="6" t="s">
        <v>981</v>
      </c>
      <c r="E166" s="6" t="s">
        <v>998</v>
      </c>
      <c r="F166" s="6" t="str">
        <f>IF(ISBLANK(E166), "", Table2[[#This Row],[unique_id]])</f>
        <v>home_sleep_off</v>
      </c>
      <c r="G166" s="6" t="s">
        <v>996</v>
      </c>
      <c r="H166" s="6" t="s">
        <v>356</v>
      </c>
      <c r="I166" s="6" t="s">
        <v>132</v>
      </c>
      <c r="J166" s="6"/>
      <c r="K166" s="6" t="s">
        <v>999</v>
      </c>
      <c r="L166" s="6" t="s">
        <v>990</v>
      </c>
      <c r="M166" s="6"/>
      <c r="N166" s="6"/>
      <c r="O166" s="8"/>
      <c r="P166" s="6"/>
      <c r="Q166" s="6"/>
      <c r="R166" s="6"/>
      <c r="S166" s="6"/>
      <c r="T166" s="6"/>
      <c r="U166" s="6"/>
      <c r="V166" s="8"/>
      <c r="W166" s="8"/>
      <c r="X166" s="8"/>
      <c r="Y166" s="8"/>
      <c r="Z166" s="8"/>
      <c r="AA166" s="6"/>
      <c r="AB166" s="6"/>
      <c r="AC166" s="6"/>
      <c r="AD166" s="6" t="s">
        <v>1001</v>
      </c>
      <c r="AE166" s="6"/>
      <c r="AF166" s="8"/>
      <c r="AG166" s="6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J166" s="6"/>
      <c r="AK166" s="6"/>
      <c r="AL166" s="30"/>
      <c r="AM166" s="6"/>
      <c r="AN166" s="8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56" customFormat="1" ht="16" customHeight="1">
      <c r="A167" s="6">
        <v>1408</v>
      </c>
      <c r="B167" s="6" t="s">
        <v>26</v>
      </c>
      <c r="C167" s="6" t="s">
        <v>613</v>
      </c>
      <c r="D167" s="6" t="s">
        <v>395</v>
      </c>
      <c r="E167" s="6" t="s">
        <v>394</v>
      </c>
      <c r="F167" s="6" t="str">
        <f>IF(ISBLANK(E167), "", Table2[[#This Row],[unique_id]])</f>
        <v>column_break</v>
      </c>
      <c r="G167" s="6" t="s">
        <v>391</v>
      </c>
      <c r="H167" s="6" t="s">
        <v>356</v>
      </c>
      <c r="I167" s="6" t="s">
        <v>132</v>
      </c>
      <c r="J167" s="6"/>
      <c r="K167" s="6"/>
      <c r="L167" s="6"/>
      <c r="M167" s="6" t="s">
        <v>392</v>
      </c>
      <c r="N167" s="6" t="s">
        <v>393</v>
      </c>
      <c r="O167" s="8"/>
      <c r="P167" s="6"/>
      <c r="Q167" s="6"/>
      <c r="R167" s="6"/>
      <c r="S167" s="6"/>
      <c r="T167" s="6"/>
      <c r="U167" s="6"/>
      <c r="V167" s="8"/>
      <c r="W167" s="8"/>
      <c r="X167" s="8"/>
      <c r="Y167" s="8"/>
      <c r="Z167" s="8"/>
      <c r="AA167" s="6"/>
      <c r="AB167" s="6"/>
      <c r="AC167" s="6"/>
      <c r="AD167" s="6"/>
      <c r="AE167" s="6"/>
      <c r="AF167" s="8"/>
      <c r="AG167" s="6"/>
      <c r="AH167" s="6"/>
      <c r="AI167" s="6" t="str">
        <f>IF(ISBLANK(AG167),  "", _xlfn.CONCAT(LOWER(C167), "/", E167))</f>
        <v/>
      </c>
      <c r="AJ167" s="6"/>
      <c r="AK167" s="6"/>
      <c r="AL167" s="30"/>
      <c r="AM167" s="6"/>
      <c r="AN167" s="8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6">
        <v>1500</v>
      </c>
      <c r="B168" s="6" t="s">
        <v>26</v>
      </c>
      <c r="C168" s="6" t="s">
        <v>133</v>
      </c>
      <c r="D168" s="6" t="s">
        <v>129</v>
      </c>
      <c r="E168" s="6" t="s">
        <v>563</v>
      </c>
      <c r="F168" s="6" t="str">
        <f>IF(ISBLANK(E168), "", Table2[[#This Row],[unique_id]])</f>
        <v>ada_fan</v>
      </c>
      <c r="G168" s="6" t="s">
        <v>130</v>
      </c>
      <c r="H168" s="6" t="s">
        <v>131</v>
      </c>
      <c r="I168" s="6" t="s">
        <v>132</v>
      </c>
      <c r="J168" s="6" t="s">
        <v>1065</v>
      </c>
      <c r="K168" s="10"/>
      <c r="M168" s="6" t="s">
        <v>136</v>
      </c>
      <c r="O168" s="8" t="s">
        <v>1157</v>
      </c>
      <c r="P168" s="6" t="s">
        <v>172</v>
      </c>
      <c r="Q168" s="6" t="s">
        <v>1107</v>
      </c>
      <c r="R168" s="6" t="str">
        <f>Table2[[#This Row],[entity_domain]]</f>
        <v>Fans</v>
      </c>
      <c r="S168" s="6" t="str">
        <f>_xlfn.CONCAT( Table2[[#This Row],[device_suggested_area]], " ",Table2[[#This Row],[powercalc_group_3]])</f>
        <v>Ada Fans</v>
      </c>
      <c r="T168" s="9" t="s">
        <v>1102</v>
      </c>
      <c r="V168" s="8"/>
      <c r="W168" s="8"/>
      <c r="X168" s="8"/>
      <c r="Y168" s="8"/>
      <c r="AD168" s="6" t="s">
        <v>261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1"/>
      <c r="AM168" s="6" t="str">
        <f>IF(OR(ISBLANK(AV168), ISBLANK(AW168)), "", LOWER(_xlfn.CONCAT(Table2[[#This Row],[device_manufacturer]], "-",Table2[[#This Row],[device_suggested_area]], "-", Table2[[#This Row],[device_identifiers]])))</f>
        <v>senseme-ada-fan</v>
      </c>
      <c r="AN168" s="8" t="s">
        <v>446</v>
      </c>
      <c r="AO168" s="6" t="s">
        <v>129</v>
      </c>
      <c r="AP168" s="6" t="s">
        <v>447</v>
      </c>
      <c r="AQ168" s="6" t="str">
        <f>IF(OR(ISBLANK(AV168), ISBLANK(AW168)), "", Table2[[#This Row],[device_via_device]])</f>
        <v>SenseMe</v>
      </c>
      <c r="AS168" s="6" t="s">
        <v>130</v>
      </c>
      <c r="AU168" s="6" t="s">
        <v>553</v>
      </c>
      <c r="AV168" s="6" t="s">
        <v>448</v>
      </c>
      <c r="AW168" s="6" t="s">
        <v>556</v>
      </c>
      <c r="AZ168" s="6" t="str">
        <f>IF(AND(ISBLANK(AV168), ISBLANK(AW168)), "", _xlfn.CONCAT("[", IF(ISBLANK(AV168), "", _xlfn.CONCAT("[""mac"", """, AV168, """]")), IF(ISBLANK(AW168), "", _xlfn.CONCAT(", [""ip"", """, AW168, """]")), "]"))</f>
        <v>[["mac", "20:f8:5e:d7:19:e0"], ["ip", "10.0.6.60"]]</v>
      </c>
    </row>
    <row r="169" spans="1:52" ht="16" customHeight="1">
      <c r="A169" s="6">
        <v>1501</v>
      </c>
      <c r="B169" s="6" t="s">
        <v>26</v>
      </c>
      <c r="C169" s="6" t="s">
        <v>133</v>
      </c>
      <c r="D169" s="6" t="s">
        <v>129</v>
      </c>
      <c r="E169" s="6" t="s">
        <v>564</v>
      </c>
      <c r="F169" s="6" t="str">
        <f>IF(ISBLANK(E169), "", Table2[[#This Row],[unique_id]])</f>
        <v>edwin_fan</v>
      </c>
      <c r="G169" s="6" t="s">
        <v>127</v>
      </c>
      <c r="H169" s="6" t="s">
        <v>131</v>
      </c>
      <c r="I169" s="6" t="s">
        <v>132</v>
      </c>
      <c r="J169" s="6" t="s">
        <v>1065</v>
      </c>
      <c r="M169" s="6" t="s">
        <v>136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Fans</v>
      </c>
      <c r="S169" s="6" t="str">
        <f>_xlfn.CONCAT( Table2[[#This Row],[device_suggested_area]], " ",Table2[[#This Row],[powercalc_group_3]])</f>
        <v>Edwin Fans</v>
      </c>
      <c r="T169" s="9" t="s">
        <v>1102</v>
      </c>
      <c r="V169" s="8"/>
      <c r="W169" s="8"/>
      <c r="X169" s="8"/>
      <c r="Y169" s="8"/>
      <c r="AD169" s="6" t="s">
        <v>261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1"/>
      <c r="AM169" s="6" t="str">
        <f>IF(OR(ISBLANK(AV169), ISBLANK(AW169)), "", LOWER(_xlfn.CONCAT(Table2[[#This Row],[device_manufacturer]], "-",Table2[[#This Row],[device_suggested_area]], "-", Table2[[#This Row],[device_identifiers]])))</f>
        <v>senseme-edwin-fan</v>
      </c>
      <c r="AN169" s="8" t="s">
        <v>446</v>
      </c>
      <c r="AO169" s="6" t="s">
        <v>129</v>
      </c>
      <c r="AP169" s="6" t="s">
        <v>447</v>
      </c>
      <c r="AQ169" s="6" t="str">
        <f>IF(OR(ISBLANK(AV169), ISBLANK(AW169)), "", Table2[[#This Row],[device_via_device]])</f>
        <v>SenseMe</v>
      </c>
      <c r="AS169" s="6" t="s">
        <v>127</v>
      </c>
      <c r="AU169" s="6" t="s">
        <v>553</v>
      </c>
      <c r="AV169" s="6" t="s">
        <v>449</v>
      </c>
      <c r="AW169" s="6" t="s">
        <v>557</v>
      </c>
      <c r="AZ169" s="6" t="str">
        <f>IF(AND(ISBLANK(AV169), ISBLANK(AW169)), "", _xlfn.CONCAT("[", IF(ISBLANK(AV169), "", _xlfn.CONCAT("[""mac"", """, AV169, """]")), IF(ISBLANK(AW169), "", _xlfn.CONCAT(", [""ip"", """, AW169, """]")), "]"))</f>
        <v>[["mac", "20:f8:5e:d7:26:1c"], ["ip", "10.0.6.61"]]</v>
      </c>
    </row>
    <row r="170" spans="1:52" ht="16" customHeight="1">
      <c r="A170" s="6">
        <v>1502</v>
      </c>
      <c r="B170" s="6" t="s">
        <v>26</v>
      </c>
      <c r="C170" s="6" t="s">
        <v>133</v>
      </c>
      <c r="D170" s="6" t="s">
        <v>129</v>
      </c>
      <c r="E170" s="6" t="s">
        <v>565</v>
      </c>
      <c r="F170" s="6" t="str">
        <f>IF(ISBLANK(E170), "", Table2[[#This Row],[unique_id]])</f>
        <v>parents_fan</v>
      </c>
      <c r="G170" s="6" t="s">
        <v>201</v>
      </c>
      <c r="H170" s="6" t="s">
        <v>131</v>
      </c>
      <c r="I170" s="6" t="s">
        <v>132</v>
      </c>
      <c r="J170" s="6" t="s">
        <v>660</v>
      </c>
      <c r="M170" s="6" t="s">
        <v>136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Fans</v>
      </c>
      <c r="S170" s="6" t="str">
        <f>_xlfn.CONCAT( Table2[[#This Row],[device_suggested_area]], " ",Table2[[#This Row],[powercalc_group_3]])</f>
        <v>Parents Fans</v>
      </c>
      <c r="T170" s="9" t="s">
        <v>1102</v>
      </c>
      <c r="V170" s="8"/>
      <c r="W170" s="8"/>
      <c r="X170" s="8"/>
      <c r="Y170" s="8"/>
      <c r="AD170" s="6" t="s">
        <v>261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 t="str">
        <f>IF(OR(ISBLANK(AV170), ISBLANK(AW170)), "", LOWER(_xlfn.CONCAT(Table2[[#This Row],[device_manufacturer]], "-",Table2[[#This Row],[device_suggested_area]], "-", Table2[[#This Row],[device_identifiers]])))</f>
        <v>senseme-parents-fan</v>
      </c>
      <c r="AN170" s="8" t="s">
        <v>446</v>
      </c>
      <c r="AO170" s="6" t="s">
        <v>129</v>
      </c>
      <c r="AP170" s="6" t="s">
        <v>447</v>
      </c>
      <c r="AQ170" s="6" t="str">
        <f>IF(OR(ISBLANK(AV170), ISBLANK(AW170)), "", Table2[[#This Row],[device_via_device]])</f>
        <v>SenseMe</v>
      </c>
      <c r="AS170" s="6" t="s">
        <v>201</v>
      </c>
      <c r="AU170" s="6" t="s">
        <v>553</v>
      </c>
      <c r="AV170" s="6" t="s">
        <v>452</v>
      </c>
      <c r="AW170" s="6" t="s">
        <v>558</v>
      </c>
      <c r="AZ170" s="6" t="str">
        <f>IF(AND(ISBLANK(AV170), ISBLANK(AW170)), "", _xlfn.CONCAT("[", IF(ISBLANK(AV170), "", _xlfn.CONCAT("[""mac"", """, AV170, """]")), IF(ISBLANK(AW170), "", _xlfn.CONCAT(", [""ip"", """, AW170, """]")), "]"))</f>
        <v>[["mac", "20:f8:5e:d8:a5:6b"], ["ip", "10.0.6.62"]]</v>
      </c>
    </row>
    <row r="171" spans="1:52" ht="16" customHeight="1">
      <c r="A171" s="6">
        <v>1503</v>
      </c>
      <c r="B171" s="6" t="s">
        <v>26</v>
      </c>
      <c r="C171" s="6" t="s">
        <v>1187</v>
      </c>
      <c r="D171" s="6" t="s">
        <v>149</v>
      </c>
      <c r="E171" s="9" t="str">
        <f>_xlfn.CONCAT("template_", E172, "_proxy")</f>
        <v>template_kitchen_fan_plug_proxy</v>
      </c>
      <c r="F171" s="6" t="str">
        <f>IF(ISBLANK(E171), "", Table2[[#This Row],[unique_id]])</f>
        <v>template_kitchen_fan_plug_proxy</v>
      </c>
      <c r="G171" s="6" t="s">
        <v>215</v>
      </c>
      <c r="H171" s="6" t="s">
        <v>131</v>
      </c>
      <c r="I171" s="6" t="s">
        <v>132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Fans</v>
      </c>
      <c r="S171" s="6" t="str">
        <f>S172</f>
        <v>Kitchen Fans</v>
      </c>
      <c r="T17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1" s="8"/>
      <c r="W171" s="8"/>
      <c r="X171" s="8"/>
      <c r="Y171" s="8"/>
      <c r="AF171" s="8"/>
      <c r="AK171" s="6"/>
      <c r="AL171" s="31"/>
      <c r="AM171" s="6"/>
      <c r="AN171" s="8"/>
      <c r="AO171" s="6" t="s">
        <v>134</v>
      </c>
      <c r="AP171" s="6" t="s">
        <v>424</v>
      </c>
      <c r="AQ171" s="6" t="s">
        <v>244</v>
      </c>
      <c r="AS171" s="6" t="s">
        <v>215</v>
      </c>
      <c r="AV171" s="7"/>
      <c r="AW171" s="7"/>
      <c r="AX171" s="7"/>
      <c r="AY171" s="7"/>
    </row>
    <row r="172" spans="1:52" ht="16" customHeight="1">
      <c r="A172" s="6">
        <v>1504</v>
      </c>
      <c r="B172" s="6" t="s">
        <v>26</v>
      </c>
      <c r="C172" s="6" t="s">
        <v>244</v>
      </c>
      <c r="D172" s="6" t="s">
        <v>134</v>
      </c>
      <c r="E172" s="6" t="s">
        <v>1220</v>
      </c>
      <c r="F172" s="6" t="str">
        <f>IF(ISBLANK(E172), "", Table2[[#This Row],[unique_id]])</f>
        <v>kitchen_fan_plug</v>
      </c>
      <c r="G172" s="6" t="s">
        <v>215</v>
      </c>
      <c r="H172" s="6" t="s">
        <v>131</v>
      </c>
      <c r="I172" s="6" t="s">
        <v>132</v>
      </c>
      <c r="J172" s="6" t="s">
        <v>660</v>
      </c>
      <c r="M172" s="6" t="s">
        <v>136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Fans</v>
      </c>
      <c r="S172" s="6" t="str">
        <f>_xlfn.CONCAT( Table2[[#This Row],[device_suggested_area]], " ",Table2[[#This Row],[powercalc_group_3]])</f>
        <v>Kitchen Fans</v>
      </c>
      <c r="T17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72" s="8"/>
      <c r="W172" s="8"/>
      <c r="X172" s="8"/>
      <c r="Y172" s="8"/>
      <c r="AD172" s="6" t="s">
        <v>261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 t="str">
        <f>IF(OR(ISBLANK(AV172), ISBLANK(AW172)), "", LOWER(_xlfn.CONCAT(Table2[[#This Row],[device_manufacturer]], "-",Table2[[#This Row],[device_suggested_area]], "-", Table2[[#This Row],[device_identifiers]])))</f>
        <v>tplink-kitchen-fan</v>
      </c>
      <c r="AN172" s="8" t="s">
        <v>427</v>
      </c>
      <c r="AO172" s="6" t="s">
        <v>129</v>
      </c>
      <c r="AP172" s="6" t="s">
        <v>424</v>
      </c>
      <c r="AQ172" s="6" t="str">
        <f>IF(OR(ISBLANK(AV172), ISBLANK(AW172)), "", Table2[[#This Row],[device_via_device]])</f>
        <v>TPLink</v>
      </c>
      <c r="AR172" s="6" t="s">
        <v>1172</v>
      </c>
      <c r="AS172" s="6" t="s">
        <v>215</v>
      </c>
      <c r="AU172" s="6" t="s">
        <v>553</v>
      </c>
      <c r="AV172" s="7" t="s">
        <v>428</v>
      </c>
      <c r="AW172" s="7" t="s">
        <v>552</v>
      </c>
      <c r="AX172" s="7"/>
      <c r="AY172" s="7"/>
      <c r="AZ172" s="6" t="str">
        <f>IF(AND(ISBLANK(AV172), ISBLANK(AW172)), "", _xlfn.CONCAT("[", IF(ISBLANK(AV172), "", _xlfn.CONCAT("[""mac"", """, AV172, """]")), IF(ISBLANK(AW172), "", _xlfn.CONCAT(", [""ip"", """, AW172, """]")), "]"))</f>
        <v>[["mac", "ac:84:c6:0d:1b:9c"], ["ip", "10.0.6.87"]]</v>
      </c>
    </row>
    <row r="173" spans="1:52" ht="16" customHeight="1">
      <c r="A173" s="6">
        <v>1505</v>
      </c>
      <c r="B173" s="6" t="s">
        <v>26</v>
      </c>
      <c r="C173" s="6" t="s">
        <v>133</v>
      </c>
      <c r="D173" s="6" t="s">
        <v>129</v>
      </c>
      <c r="E173" s="6" t="s">
        <v>566</v>
      </c>
      <c r="F173" s="6" t="str">
        <f>IF(ISBLANK(E173), "", Table2[[#This Row],[unique_id]])</f>
        <v>lounge_fan</v>
      </c>
      <c r="G173" s="6" t="s">
        <v>203</v>
      </c>
      <c r="H173" s="6" t="s">
        <v>131</v>
      </c>
      <c r="I173" s="6" t="s">
        <v>132</v>
      </c>
      <c r="J173" s="6" t="s">
        <v>660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Fans</v>
      </c>
      <c r="S173" s="6" t="str">
        <f>_xlfn.CONCAT( Table2[[#This Row],[device_suggested_area]], " ",Table2[[#This Row],[powercalc_group_3]])</f>
        <v>Lounge Fans</v>
      </c>
      <c r="T173" s="9" t="s">
        <v>1102</v>
      </c>
      <c r="V173" s="8"/>
      <c r="W173" s="8"/>
      <c r="X173" s="8"/>
      <c r="Y173" s="8"/>
      <c r="AD173" s="6" t="s">
        <v>261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senseme-lounge-fan</v>
      </c>
      <c r="AN173" s="8" t="s">
        <v>446</v>
      </c>
      <c r="AO173" s="6" t="s">
        <v>129</v>
      </c>
      <c r="AP173" s="6" t="s">
        <v>447</v>
      </c>
      <c r="AQ173" s="6" t="str">
        <f>IF(OR(ISBLANK(AV173), ISBLANK(AW173)), "", Table2[[#This Row],[device_via_device]])</f>
        <v>SenseMe</v>
      </c>
      <c r="AS173" s="6" t="s">
        <v>203</v>
      </c>
      <c r="AU173" s="6" t="s">
        <v>553</v>
      </c>
      <c r="AV173" s="6" t="s">
        <v>453</v>
      </c>
      <c r="AW173" s="6" t="s">
        <v>559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"20:f8:5e:d9:11:77"], ["ip", "10.0.6.63"]]</v>
      </c>
    </row>
    <row r="174" spans="1:52" ht="16" customHeight="1">
      <c r="A174" s="6">
        <v>1506</v>
      </c>
      <c r="B174" s="6" t="s">
        <v>26</v>
      </c>
      <c r="C174" s="6" t="s">
        <v>133</v>
      </c>
      <c r="D174" s="6" t="s">
        <v>129</v>
      </c>
      <c r="E174" s="6" t="s">
        <v>567</v>
      </c>
      <c r="F174" s="6" t="str">
        <f>IF(ISBLANK(E174), "", Table2[[#This Row],[unique_id]])</f>
        <v>deck_fan</v>
      </c>
      <c r="G174" s="6" t="s">
        <v>422</v>
      </c>
      <c r="H174" s="6" t="s">
        <v>131</v>
      </c>
      <c r="I174" s="6" t="s">
        <v>132</v>
      </c>
      <c r="J174" s="6" t="s">
        <v>1066</v>
      </c>
      <c r="M174" s="6" t="s">
        <v>136</v>
      </c>
      <c r="T174" s="6"/>
      <c r="V174" s="8"/>
      <c r="W174" s="8"/>
      <c r="X174" s="8"/>
      <c r="Y174" s="8"/>
      <c r="AD174" s="6" t="s">
        <v>261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1"/>
      <c r="AM174" s="6"/>
      <c r="AN174" s="8"/>
      <c r="AS174" s="6" t="s">
        <v>422</v>
      </c>
      <c r="AV174" s="6"/>
      <c r="AW174" s="6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1507</v>
      </c>
      <c r="B175" s="6" t="s">
        <v>26</v>
      </c>
      <c r="C175" s="6" t="s">
        <v>133</v>
      </c>
      <c r="D175" s="6" t="s">
        <v>129</v>
      </c>
      <c r="E175" s="6" t="s">
        <v>568</v>
      </c>
      <c r="F175" s="6" t="str">
        <f>IF(ISBLANK(E175), "", Table2[[#This Row],[unique_id]])</f>
        <v>deck_east_fan</v>
      </c>
      <c r="G175" s="6" t="s">
        <v>225</v>
      </c>
      <c r="H175" s="6" t="s">
        <v>131</v>
      </c>
      <c r="I175" s="6" t="s">
        <v>132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Fans</v>
      </c>
      <c r="S175" s="6" t="str">
        <f>_xlfn.CONCAT( Table2[[#This Row],[device_suggested_area]], " ",Table2[[#This Row],[powercalc_group_3]])</f>
        <v>Deck Fans</v>
      </c>
      <c r="T175" s="9" t="s">
        <v>1102</v>
      </c>
      <c r="V175" s="8"/>
      <c r="W175" s="8"/>
      <c r="X175" s="8"/>
      <c r="Y175" s="8"/>
      <c r="AD175" s="6" t="s">
        <v>261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1"/>
      <c r="AM175" s="6" t="str">
        <f>IF(OR(ISBLANK(AV175), ISBLANK(AW175)), "", LOWER(_xlfn.CONCAT(Table2[[#This Row],[device_manufacturer]], "-",Table2[[#This Row],[device_suggested_area]], "-", Table2[[#This Row],[device_identifiers]])))</f>
        <v>senseme-deck-east-fan</v>
      </c>
      <c r="AN175" s="8" t="s">
        <v>446</v>
      </c>
      <c r="AO175" s="6" t="s">
        <v>455</v>
      </c>
      <c r="AP175" s="6" t="s">
        <v>447</v>
      </c>
      <c r="AQ175" s="6" t="str">
        <f>IF(OR(ISBLANK(AV175), ISBLANK(AW175)), "", Table2[[#This Row],[device_via_device]])</f>
        <v>SenseMe</v>
      </c>
      <c r="AS175" s="6" t="s">
        <v>422</v>
      </c>
      <c r="AU175" s="6" t="s">
        <v>553</v>
      </c>
      <c r="AV175" s="6" t="s">
        <v>450</v>
      </c>
      <c r="AW175" s="6" t="s">
        <v>560</v>
      </c>
      <c r="AZ175" s="6" t="str">
        <f>IF(AND(ISBLANK(AV175), ISBLANK(AW175)), "", _xlfn.CONCAT("[", IF(ISBLANK(AV175), "", _xlfn.CONCAT("[""mac"", """, AV175, """]")), IF(ISBLANK(AW175), "", _xlfn.CONCAT(", [""ip"", """, AW175, """]")), "]"))</f>
        <v>[["mac", "20:f8:5e:1e:ea:a0"], ["ip", "10.0.6.64"]]</v>
      </c>
    </row>
    <row r="176" spans="1:52" ht="16" customHeight="1">
      <c r="A176" s="6">
        <v>1508</v>
      </c>
      <c r="B176" s="6" t="s">
        <v>26</v>
      </c>
      <c r="C176" s="6" t="s">
        <v>133</v>
      </c>
      <c r="D176" s="6" t="s">
        <v>129</v>
      </c>
      <c r="E176" s="6" t="s">
        <v>569</v>
      </c>
      <c r="F176" s="6" t="str">
        <f>IF(ISBLANK(E176), "", Table2[[#This Row],[unique_id]])</f>
        <v>deck_west_fan</v>
      </c>
      <c r="G176" s="6" t="s">
        <v>224</v>
      </c>
      <c r="H176" s="6" t="s">
        <v>131</v>
      </c>
      <c r="I176" s="6" t="s">
        <v>132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Fans</v>
      </c>
      <c r="S176" s="6" t="str">
        <f>_xlfn.CONCAT( Table2[[#This Row],[device_suggested_area]], " ",Table2[[#This Row],[powercalc_group_3]])</f>
        <v>Deck Fans</v>
      </c>
      <c r="T176" s="9" t="s">
        <v>1102</v>
      </c>
      <c r="V176" s="8"/>
      <c r="W176" s="8"/>
      <c r="X176" s="8"/>
      <c r="Y176" s="8"/>
      <c r="AD176" s="6" t="s">
        <v>261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1"/>
      <c r="AM176" s="6" t="str">
        <f>IF(OR(ISBLANK(AV176), ISBLANK(AW176)), "", LOWER(_xlfn.CONCAT(Table2[[#This Row],[device_manufacturer]], "-",Table2[[#This Row],[device_suggested_area]], "-", Table2[[#This Row],[device_identifiers]])))</f>
        <v>senseme-deck-west-fan</v>
      </c>
      <c r="AN176" s="8" t="s">
        <v>446</v>
      </c>
      <c r="AO176" s="6" t="s">
        <v>456</v>
      </c>
      <c r="AP176" s="6" t="s">
        <v>447</v>
      </c>
      <c r="AQ176" s="6" t="str">
        <f>IF(OR(ISBLANK(AV176), ISBLANK(AW176)), "", Table2[[#This Row],[device_via_device]])</f>
        <v>SenseMe</v>
      </c>
      <c r="AS176" s="6" t="s">
        <v>422</v>
      </c>
      <c r="AU176" s="6" t="s">
        <v>553</v>
      </c>
      <c r="AV176" s="6" t="s">
        <v>451</v>
      </c>
      <c r="AW176" s="12" t="s">
        <v>561</v>
      </c>
      <c r="AX176" s="12"/>
      <c r="AY176" s="12"/>
      <c r="AZ176" s="6" t="str">
        <f>IF(AND(ISBLANK(AV176), ISBLANK(AW176)), "", _xlfn.CONCAT("[", IF(ISBLANK(AV176), "", _xlfn.CONCAT("[""mac"", """, AV176, """]")), IF(ISBLANK(AW176), "", _xlfn.CONCAT(", [""ip"", """, AW176, """]")), "]"))</f>
        <v>[["mac", "20:f8:5e:1e:da:35"], ["ip", "10.0.6.65"]]</v>
      </c>
    </row>
    <row r="177" spans="1:52" ht="16" customHeight="1">
      <c r="A177" s="6">
        <v>1509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131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1"/>
      <c r="AM177" s="6"/>
      <c r="AN177" s="8"/>
      <c r="AV177" s="6"/>
      <c r="AW177" s="12"/>
      <c r="AX177" s="12"/>
      <c r="AY177" s="12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s="53" customFormat="1" ht="16" customHeight="1">
      <c r="A178" s="6">
        <v>1600</v>
      </c>
      <c r="B178" s="6" t="s">
        <v>26</v>
      </c>
      <c r="C178" s="6" t="s">
        <v>133</v>
      </c>
      <c r="D178" s="6" t="s">
        <v>137</v>
      </c>
      <c r="E178" s="6" t="s">
        <v>563</v>
      </c>
      <c r="F178" s="6" t="str">
        <f>IF(ISBLANK(E178), "", Table2[[#This Row],[unique_id]])</f>
        <v>ada_fan</v>
      </c>
      <c r="G178" s="6" t="s">
        <v>140</v>
      </c>
      <c r="H178" s="6" t="s">
        <v>139</v>
      </c>
      <c r="I178" s="6" t="s">
        <v>132</v>
      </c>
      <c r="J178" s="6" t="s">
        <v>1067</v>
      </c>
      <c r="K178" s="6"/>
      <c r="L178" s="6"/>
      <c r="M178" s="6" t="s">
        <v>136</v>
      </c>
      <c r="N178" s="6"/>
      <c r="O178" s="8" t="s">
        <v>1157</v>
      </c>
      <c r="P178" s="6" t="s">
        <v>172</v>
      </c>
      <c r="Q178" s="6" t="s">
        <v>1107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Ada Lights</v>
      </c>
      <c r="T178" s="9" t="s">
        <v>1120</v>
      </c>
      <c r="U178" s="6"/>
      <c r="V178" s="8"/>
      <c r="W178" s="8"/>
      <c r="X178" s="8"/>
      <c r="Y178" s="8"/>
      <c r="Z178" s="8"/>
      <c r="AA178" s="6"/>
      <c r="AB178" s="6"/>
      <c r="AC178" s="6"/>
      <c r="AD178" s="6" t="s">
        <v>322</v>
      </c>
      <c r="AE178" s="6"/>
      <c r="AF178" s="8"/>
      <c r="AG178" s="6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J178" s="6"/>
      <c r="AK178" s="6"/>
      <c r="AL178" s="31"/>
      <c r="AM178" s="6"/>
      <c r="AN178" s="8"/>
      <c r="AO178" s="6"/>
      <c r="AP178" s="6"/>
      <c r="AQ178" s="6"/>
      <c r="AR178" s="6"/>
      <c r="AS178" s="6" t="s">
        <v>130</v>
      </c>
      <c r="AT178" s="6"/>
      <c r="AU178" s="6"/>
      <c r="AV178" s="6"/>
      <c r="AW178" s="6"/>
      <c r="AX178" s="6"/>
      <c r="AY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53" customFormat="1" ht="16" customHeight="1">
      <c r="A179" s="6">
        <v>1605</v>
      </c>
      <c r="B179" s="6" t="s">
        <v>26</v>
      </c>
      <c r="C179" s="6" t="s">
        <v>133</v>
      </c>
      <c r="D179" s="6" t="s">
        <v>137</v>
      </c>
      <c r="E179" s="6" t="s">
        <v>564</v>
      </c>
      <c r="F179" s="6" t="str">
        <f>IF(ISBLANK(E179), "", Table2[[#This Row],[unique_id]])</f>
        <v>edwin_fan</v>
      </c>
      <c r="G179" s="6" t="s">
        <v>199</v>
      </c>
      <c r="H179" s="6" t="s">
        <v>139</v>
      </c>
      <c r="I179" s="6" t="s">
        <v>132</v>
      </c>
      <c r="J179" s="6" t="s">
        <v>1067</v>
      </c>
      <c r="K179" s="6"/>
      <c r="L179" s="6"/>
      <c r="M179" s="6" t="s">
        <v>136</v>
      </c>
      <c r="N179" s="6"/>
      <c r="O179" s="8" t="s">
        <v>1157</v>
      </c>
      <c r="P179" s="6" t="s">
        <v>172</v>
      </c>
      <c r="Q179" s="6" t="s">
        <v>1107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Edwin Lights</v>
      </c>
      <c r="T179" s="9" t="s">
        <v>1121</v>
      </c>
      <c r="U179" s="6"/>
      <c r="V179" s="8"/>
      <c r="W179" s="8"/>
      <c r="X179" s="8"/>
      <c r="Y179" s="8"/>
      <c r="Z179" s="8"/>
      <c r="AA179" s="6"/>
      <c r="AB179" s="6"/>
      <c r="AC179" s="6"/>
      <c r="AD179" s="6" t="s">
        <v>322</v>
      </c>
      <c r="AE179" s="6"/>
      <c r="AF179" s="8"/>
      <c r="AG179" s="6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J179" s="6"/>
      <c r="AK179" s="6"/>
      <c r="AL179" s="31"/>
      <c r="AM179" s="6"/>
      <c r="AN179" s="8"/>
      <c r="AO179" s="6"/>
      <c r="AP179" s="6"/>
      <c r="AQ179" s="6"/>
      <c r="AR179" s="6"/>
      <c r="AS179" s="6" t="s">
        <v>127</v>
      </c>
      <c r="AT179" s="6"/>
      <c r="AU179" s="6"/>
      <c r="AV179" s="6"/>
      <c r="AW179" s="6"/>
      <c r="AX179" s="6"/>
      <c r="AY179" s="6"/>
      <c r="AZ179" s="6" t="str">
        <f>IF(AND(ISBLANK(AV179), ISBLANK(AW179)), "", _xlfn.CONCAT("[", IF(ISBLANK(AV179), "", _xlfn.CONCAT("[""mac"", """, AV179, """]")), IF(ISBLANK(AW179), "", _xlfn.CONCAT(", [""ip"", """, AW179, """]")), "]"))</f>
        <v/>
      </c>
    </row>
    <row r="180" spans="1:52" s="53" customFormat="1" ht="16" customHeight="1">
      <c r="A180" s="6">
        <v>1627</v>
      </c>
      <c r="B180" s="6" t="s">
        <v>26</v>
      </c>
      <c r="C180" s="6" t="s">
        <v>133</v>
      </c>
      <c r="D180" s="6" t="s">
        <v>137</v>
      </c>
      <c r="E180" s="6" t="s">
        <v>566</v>
      </c>
      <c r="F180" s="6" t="str">
        <f>IF(ISBLANK(E180), "", Table2[[#This Row],[unique_id]])</f>
        <v>lounge_fan</v>
      </c>
      <c r="G180" s="6" t="s">
        <v>200</v>
      </c>
      <c r="H180" s="6" t="s">
        <v>139</v>
      </c>
      <c r="I180" s="6" t="s">
        <v>132</v>
      </c>
      <c r="J180" s="6" t="s">
        <v>1070</v>
      </c>
      <c r="K180" s="6"/>
      <c r="L180" s="6"/>
      <c r="M180" s="6" t="s">
        <v>136</v>
      </c>
      <c r="N180" s="6"/>
      <c r="O180" s="8" t="s">
        <v>1157</v>
      </c>
      <c r="P180" s="6" t="s">
        <v>172</v>
      </c>
      <c r="Q180" s="6" t="s">
        <v>1107</v>
      </c>
      <c r="R180" s="6" t="str">
        <f>Table2[[#This Row],[entity_domain]]</f>
        <v>Lights</v>
      </c>
      <c r="S180" s="6" t="str">
        <f>_xlfn.CONCAT( Table2[[#This Row],[device_suggested_area]], " ",Table2[[#This Row],[powercalc_group_3]])</f>
        <v>Lounge Lights</v>
      </c>
      <c r="T180" s="9" t="s">
        <v>1122</v>
      </c>
      <c r="U180" s="6"/>
      <c r="V180" s="8"/>
      <c r="W180" s="8"/>
      <c r="X180" s="8"/>
      <c r="Y180" s="8"/>
      <c r="Z180" s="8"/>
      <c r="AA180" s="6"/>
      <c r="AB180" s="6"/>
      <c r="AC180" s="6"/>
      <c r="AD180" s="6" t="s">
        <v>322</v>
      </c>
      <c r="AE180" s="6"/>
      <c r="AF180" s="8"/>
      <c r="AG180" s="6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J180" s="6"/>
      <c r="AK180" s="6"/>
      <c r="AL180" s="31"/>
      <c r="AM180" s="6"/>
      <c r="AN180" s="8"/>
      <c r="AO180" s="6"/>
      <c r="AP180" s="6"/>
      <c r="AQ180" s="6"/>
      <c r="AR180" s="6"/>
      <c r="AS180" s="6" t="s">
        <v>203</v>
      </c>
      <c r="AT180" s="6" t="s">
        <v>1004</v>
      </c>
      <c r="AU180" s="6"/>
      <c r="AV180" s="6"/>
      <c r="AW180" s="6"/>
      <c r="AX180" s="6"/>
      <c r="AY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s="53" customFormat="1" ht="16" customHeight="1">
      <c r="A181" s="6">
        <v>1644</v>
      </c>
      <c r="B181" s="6" t="s">
        <v>26</v>
      </c>
      <c r="C181" s="6" t="s">
        <v>1187</v>
      </c>
      <c r="D181" s="6" t="s">
        <v>149</v>
      </c>
      <c r="E181" s="9" t="str">
        <f>_xlfn.CONCAT("template_", E182, "_proxy")</f>
        <v>template_kitchen_downlights_plug_proxy</v>
      </c>
      <c r="F181" s="6" t="str">
        <f>IF(ISBLANK(E181), "", Table2[[#This Row],[unique_id]])</f>
        <v>template_kitchen_downlights_plug_proxy</v>
      </c>
      <c r="G181" s="6" t="s">
        <v>804</v>
      </c>
      <c r="H181" s="6" t="s">
        <v>139</v>
      </c>
      <c r="I181" s="6" t="s">
        <v>132</v>
      </c>
      <c r="J181" s="6"/>
      <c r="K181" s="6"/>
      <c r="L181" s="6"/>
      <c r="M181" s="6"/>
      <c r="N181" s="6"/>
      <c r="O181" s="8" t="s">
        <v>1157</v>
      </c>
      <c r="P181" s="6" t="s">
        <v>172</v>
      </c>
      <c r="Q181" s="6" t="s">
        <v>1107</v>
      </c>
      <c r="R181" s="6" t="str">
        <f>Table2[[#This Row],[entity_domain]]</f>
        <v>Lights</v>
      </c>
      <c r="S181" s="6" t="str">
        <f>S182</f>
        <v>Kitchen Lights</v>
      </c>
      <c r="T18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U181" s="6"/>
      <c r="V181" s="8"/>
      <c r="W181" s="8"/>
      <c r="X181" s="8"/>
      <c r="Y181" s="8"/>
      <c r="Z181" s="8"/>
      <c r="AA181" s="6"/>
      <c r="AB181" s="6"/>
      <c r="AC181" s="6"/>
      <c r="AD181" s="6"/>
      <c r="AE181" s="6"/>
      <c r="AF181" s="8"/>
      <c r="AG181" s="6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J181" s="6"/>
      <c r="AK181" s="6"/>
      <c r="AL181" s="31"/>
      <c r="AM181" s="6"/>
      <c r="AN181" s="8"/>
      <c r="AO181" s="6" t="s">
        <v>134</v>
      </c>
      <c r="AP181" s="6" t="s">
        <v>424</v>
      </c>
      <c r="AQ181" s="6" t="s">
        <v>244</v>
      </c>
      <c r="AR181" s="6"/>
      <c r="AS181" s="6" t="s">
        <v>215</v>
      </c>
      <c r="AT181" s="6"/>
      <c r="AU181" s="6"/>
      <c r="AV181" s="6"/>
      <c r="AW181" s="6"/>
      <c r="AX181" s="6"/>
      <c r="AY181" s="6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s="53" customFormat="1" ht="16" customHeight="1">
      <c r="A182" s="6">
        <v>1645</v>
      </c>
      <c r="B182" s="6" t="s">
        <v>26</v>
      </c>
      <c r="C182" s="6" t="s">
        <v>244</v>
      </c>
      <c r="D182" s="6" t="s">
        <v>134</v>
      </c>
      <c r="E182" s="6" t="s">
        <v>1221</v>
      </c>
      <c r="F182" s="6" t="str">
        <f>IF(ISBLANK(E182), "", Table2[[#This Row],[unique_id]])</f>
        <v>kitchen_downlights_plug</v>
      </c>
      <c r="G182" s="6" t="s">
        <v>804</v>
      </c>
      <c r="H182" s="6" t="s">
        <v>139</v>
      </c>
      <c r="I182" s="6" t="s">
        <v>132</v>
      </c>
      <c r="J182" s="6" t="s">
        <v>1071</v>
      </c>
      <c r="K182" s="6"/>
      <c r="L182" s="6"/>
      <c r="M182" s="6" t="s">
        <v>136</v>
      </c>
      <c r="N182" s="6"/>
      <c r="O182" s="8" t="s">
        <v>1157</v>
      </c>
      <c r="P182" s="6" t="s">
        <v>172</v>
      </c>
      <c r="Q182" s="6" t="s">
        <v>1107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Kitchen Lights</v>
      </c>
      <c r="T182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U182" s="6"/>
      <c r="V182" s="8"/>
      <c r="W182" s="8"/>
      <c r="X182" s="8"/>
      <c r="Y182" s="8"/>
      <c r="Z182" s="8"/>
      <c r="AA182" s="6"/>
      <c r="AB182" s="6"/>
      <c r="AC182" s="6"/>
      <c r="AD182" s="6" t="s">
        <v>322</v>
      </c>
      <c r="AE182" s="6"/>
      <c r="AF182" s="8"/>
      <c r="AG182" s="6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J182" s="6"/>
      <c r="AK182" s="6"/>
      <c r="AL182" s="31"/>
      <c r="AM182" s="6" t="str">
        <f>IF(OR(ISBLANK(AV182), ISBLANK(AW182)), "", LOWER(_xlfn.CONCAT(Table2[[#This Row],[device_manufacturer]], "-",Table2[[#This Row],[device_suggested_area]], "-", Table2[[#This Row],[device_identifiers]])))</f>
        <v>tplink-kitchen-downlights</v>
      </c>
      <c r="AN182" s="8" t="s">
        <v>427</v>
      </c>
      <c r="AO182" s="6" t="s">
        <v>805</v>
      </c>
      <c r="AP182" s="6" t="s">
        <v>424</v>
      </c>
      <c r="AQ182" s="6" t="str">
        <f>IF(OR(ISBLANK(AV182), ISBLANK(AW182)), "", Table2[[#This Row],[device_via_device]])</f>
        <v>TPLink</v>
      </c>
      <c r="AR182" s="6" t="s">
        <v>1172</v>
      </c>
      <c r="AS182" s="6" t="s">
        <v>215</v>
      </c>
      <c r="AT182" s="6"/>
      <c r="AU182" s="6" t="s">
        <v>553</v>
      </c>
      <c r="AV182" s="6" t="s">
        <v>413</v>
      </c>
      <c r="AW182" s="6" t="s">
        <v>544</v>
      </c>
      <c r="AX182" s="6"/>
      <c r="AY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"ac:84:c6:54:a3:96"], ["ip", "10.0.6.79"]]</v>
      </c>
    </row>
    <row r="183" spans="1:52" s="53" customFormat="1" ht="16" customHeight="1">
      <c r="A183" s="6">
        <v>1662</v>
      </c>
      <c r="B183" s="6" t="s">
        <v>26</v>
      </c>
      <c r="C183" s="6" t="s">
        <v>1187</v>
      </c>
      <c r="D183" s="6" t="s">
        <v>149</v>
      </c>
      <c r="E183" s="9" t="str">
        <f>_xlfn.CONCAT("template_", E184, "_proxy")</f>
        <v>template_deck_festoons_plug_proxy</v>
      </c>
      <c r="F183" s="6" t="str">
        <f>IF(ISBLANK(E183), "", Table2[[#This Row],[unique_id]])</f>
        <v>template_deck_festoons_plug_proxy</v>
      </c>
      <c r="G183" s="6" t="s">
        <v>335</v>
      </c>
      <c r="H183" s="6" t="s">
        <v>139</v>
      </c>
      <c r="I183" s="6" t="s">
        <v>132</v>
      </c>
      <c r="J183" s="6"/>
      <c r="K183" s="6"/>
      <c r="L183" s="6"/>
      <c r="M183" s="6"/>
      <c r="N183" s="6"/>
      <c r="O183" s="8" t="s">
        <v>1157</v>
      </c>
      <c r="P183" s="6" t="s">
        <v>172</v>
      </c>
      <c r="Q183" s="6" t="s">
        <v>1107</v>
      </c>
      <c r="R183" s="6" t="str">
        <f>Table2[[#This Row],[entity_domain]]</f>
        <v>Lights</v>
      </c>
      <c r="S183" s="6" t="str">
        <f>S184</f>
        <v>Deck Lights</v>
      </c>
      <c r="T183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3" s="6"/>
      <c r="V183" s="8"/>
      <c r="W183" s="8"/>
      <c r="X183" s="8"/>
      <c r="Y183" s="8"/>
      <c r="Z183" s="8"/>
      <c r="AA183" s="6"/>
      <c r="AB183" s="6"/>
      <c r="AC183" s="6"/>
      <c r="AD183" s="6"/>
      <c r="AE183" s="6"/>
      <c r="AF183" s="8"/>
      <c r="AG183" s="6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J183" s="6"/>
      <c r="AK183" s="6"/>
      <c r="AL183" s="31"/>
      <c r="AM183" s="6"/>
      <c r="AN183" s="8"/>
      <c r="AO183" s="6" t="s">
        <v>134</v>
      </c>
      <c r="AP183" s="6" t="s">
        <v>425</v>
      </c>
      <c r="AQ183" s="6" t="s">
        <v>244</v>
      </c>
      <c r="AR183" s="6"/>
      <c r="AS183" s="6" t="s">
        <v>422</v>
      </c>
      <c r="AT183" s="6"/>
      <c r="AU183" s="6"/>
      <c r="AV183" s="6"/>
      <c r="AW183" s="6"/>
      <c r="AX183" s="6"/>
      <c r="AY183" s="6"/>
      <c r="AZ183" s="6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1663</v>
      </c>
      <c r="B184" s="6" t="s">
        <v>26</v>
      </c>
      <c r="C184" s="6" t="s">
        <v>244</v>
      </c>
      <c r="D184" s="6" t="s">
        <v>134</v>
      </c>
      <c r="E184" s="6" t="s">
        <v>1222</v>
      </c>
      <c r="F184" s="6" t="str">
        <f>IF(ISBLANK(E184), "", Table2[[#This Row],[unique_id]])</f>
        <v>deck_festoons_plug</v>
      </c>
      <c r="G184" s="6" t="s">
        <v>335</v>
      </c>
      <c r="H184" s="6" t="s">
        <v>139</v>
      </c>
      <c r="I184" s="6" t="s">
        <v>132</v>
      </c>
      <c r="J184" s="6" t="s">
        <v>1073</v>
      </c>
      <c r="K184" s="6"/>
      <c r="L184" s="6"/>
      <c r="M184" s="6" t="s">
        <v>136</v>
      </c>
      <c r="N184" s="6"/>
      <c r="O184" s="8" t="s">
        <v>1157</v>
      </c>
      <c r="P184" s="6" t="s">
        <v>172</v>
      </c>
      <c r="Q184" s="6" t="s">
        <v>1107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Deck Lights</v>
      </c>
      <c r="T184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U184" s="6"/>
      <c r="V184" s="8"/>
      <c r="W184" s="8"/>
      <c r="X184" s="8"/>
      <c r="Y184" s="8"/>
      <c r="Z184" s="8"/>
      <c r="AA184" s="6"/>
      <c r="AB184" s="6"/>
      <c r="AC184" s="6"/>
      <c r="AD184" s="6" t="s">
        <v>322</v>
      </c>
      <c r="AE184" s="6"/>
      <c r="AF184" s="8"/>
      <c r="AG184" s="6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J184" s="6"/>
      <c r="AK184" s="6"/>
      <c r="AL184" s="31"/>
      <c r="AM184" s="6" t="str">
        <f>IF(OR(ISBLANK(AV184), ISBLANK(AW184)), "", LOWER(_xlfn.CONCAT(Table2[[#This Row],[device_manufacturer]], "-",Table2[[#This Row],[device_suggested_area]], "-", Table2[[#This Row],[device_identifiers]])))</f>
        <v>tplink-deck-festoons</v>
      </c>
      <c r="AN184" s="8" t="s">
        <v>426</v>
      </c>
      <c r="AO184" s="6" t="s">
        <v>433</v>
      </c>
      <c r="AP184" s="6" t="s">
        <v>425</v>
      </c>
      <c r="AQ184" s="6" t="str">
        <f>IF(OR(ISBLANK(AV184), ISBLANK(AW184)), "", Table2[[#This Row],[device_via_device]])</f>
        <v>TPLink</v>
      </c>
      <c r="AR184" s="6" t="s">
        <v>1172</v>
      </c>
      <c r="AS184" s="6" t="s">
        <v>422</v>
      </c>
      <c r="AT184" s="6"/>
      <c r="AU184" s="6" t="s">
        <v>553</v>
      </c>
      <c r="AV184" s="6" t="s">
        <v>779</v>
      </c>
      <c r="AW184" s="6" t="s">
        <v>778</v>
      </c>
      <c r="AX184" s="6"/>
      <c r="AY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"5c:a6:e6:25:58:f1"], ["ip", "10.0.6.88"]]</v>
      </c>
    </row>
    <row r="185" spans="1:52" s="53" customFormat="1" ht="16" customHeight="1">
      <c r="A185" s="6">
        <v>1664</v>
      </c>
      <c r="B185" s="6" t="s">
        <v>26</v>
      </c>
      <c r="C185" s="6" t="s">
        <v>1187</v>
      </c>
      <c r="D185" s="6" t="s">
        <v>149</v>
      </c>
      <c r="E185" s="9" t="str">
        <f>_xlfn.CONCAT("template_", E186, "_proxy")</f>
        <v>template_landing_festoons_plug_proxy</v>
      </c>
      <c r="F185" s="6" t="str">
        <f>IF(ISBLANK(E185), "", Table2[[#This Row],[unique_id]])</f>
        <v>template_landing_festoons_plug_proxy</v>
      </c>
      <c r="G185" s="6" t="s">
        <v>774</v>
      </c>
      <c r="H185" s="6" t="s">
        <v>139</v>
      </c>
      <c r="I185" s="6" t="s">
        <v>132</v>
      </c>
      <c r="J185" s="6"/>
      <c r="K185" s="6"/>
      <c r="L185" s="6"/>
      <c r="M185" s="6"/>
      <c r="N185" s="6"/>
      <c r="O185" s="8" t="s">
        <v>1157</v>
      </c>
      <c r="P185" s="6" t="s">
        <v>172</v>
      </c>
      <c r="Q185" s="6" t="s">
        <v>1107</v>
      </c>
      <c r="R185" s="6" t="str">
        <f>Table2[[#This Row],[entity_domain]]</f>
        <v>Lights</v>
      </c>
      <c r="S185" s="6" t="str">
        <f>S186</f>
        <v>Landing Lights</v>
      </c>
      <c r="T185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5" s="6"/>
      <c r="V185" s="8"/>
      <c r="W185" s="8"/>
      <c r="X185" s="8"/>
      <c r="Y185" s="8"/>
      <c r="Z185" s="8"/>
      <c r="AA185" s="6"/>
      <c r="AB185" s="6"/>
      <c r="AC185" s="6"/>
      <c r="AD185" s="6"/>
      <c r="AE185" s="6"/>
      <c r="AF185" s="8"/>
      <c r="AG185" s="6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J185" s="6"/>
      <c r="AK185" s="6"/>
      <c r="AL185" s="31"/>
      <c r="AM185" s="6"/>
      <c r="AN185" s="8"/>
      <c r="AO185" s="6" t="s">
        <v>134</v>
      </c>
      <c r="AP185" s="6" t="s">
        <v>425</v>
      </c>
      <c r="AQ185" s="6" t="s">
        <v>244</v>
      </c>
      <c r="AR185" s="6"/>
      <c r="AS185" s="6" t="s">
        <v>775</v>
      </c>
      <c r="AT185" s="6"/>
      <c r="AU185" s="6"/>
      <c r="AV185" s="6"/>
      <c r="AW185" s="6"/>
      <c r="AX185" s="6"/>
      <c r="AY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s="53" customFormat="1" ht="16" customHeight="1">
      <c r="A186" s="6">
        <v>1665</v>
      </c>
      <c r="B186" s="6" t="s">
        <v>26</v>
      </c>
      <c r="C186" s="6" t="s">
        <v>244</v>
      </c>
      <c r="D186" s="6" t="s">
        <v>134</v>
      </c>
      <c r="E186" s="6" t="s">
        <v>1223</v>
      </c>
      <c r="F186" s="6" t="str">
        <f>IF(ISBLANK(E186), "", Table2[[#This Row],[unique_id]])</f>
        <v>landing_festoons_plug</v>
      </c>
      <c r="G186" s="6" t="s">
        <v>774</v>
      </c>
      <c r="H186" s="6" t="s">
        <v>139</v>
      </c>
      <c r="I186" s="6" t="s">
        <v>132</v>
      </c>
      <c r="J186" s="6" t="s">
        <v>1073</v>
      </c>
      <c r="K186" s="6"/>
      <c r="L186" s="6"/>
      <c r="M186" s="6" t="s">
        <v>136</v>
      </c>
      <c r="N186" s="6"/>
      <c r="O186" s="8" t="s">
        <v>1157</v>
      </c>
      <c r="P186" s="6" t="s">
        <v>172</v>
      </c>
      <c r="Q186" s="6" t="s">
        <v>1107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Landing Lights</v>
      </c>
      <c r="T186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U186" s="6"/>
      <c r="V186" s="8"/>
      <c r="W186" s="8"/>
      <c r="X186" s="8"/>
      <c r="Y186" s="8"/>
      <c r="Z186" s="8"/>
      <c r="AA186" s="6"/>
      <c r="AB186" s="6"/>
      <c r="AC186" s="6"/>
      <c r="AD186" s="6" t="s">
        <v>322</v>
      </c>
      <c r="AE186" s="6"/>
      <c r="AF186" s="8"/>
      <c r="AG186" s="6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J186" s="6"/>
      <c r="AK186" s="6"/>
      <c r="AL186" s="31"/>
      <c r="AM186" s="6" t="str">
        <f>IF(OR(ISBLANK(AV186), ISBLANK(AW186)), "", LOWER(_xlfn.CONCAT(Table2[[#This Row],[device_manufacturer]], "-",Table2[[#This Row],[device_suggested_area]], "-", Table2[[#This Row],[device_identifiers]])))</f>
        <v>tplink-landing-festoons</v>
      </c>
      <c r="AN186" s="8" t="s">
        <v>426</v>
      </c>
      <c r="AO186" s="6" t="s">
        <v>433</v>
      </c>
      <c r="AP186" s="6" t="s">
        <v>425</v>
      </c>
      <c r="AQ186" s="6" t="str">
        <f>IF(OR(ISBLANK(AV186), ISBLANK(AW186)), "", Table2[[#This Row],[device_via_device]])</f>
        <v>TPLink</v>
      </c>
      <c r="AR186" s="6" t="s">
        <v>1172</v>
      </c>
      <c r="AS186" s="6" t="s">
        <v>775</v>
      </c>
      <c r="AT186" s="6"/>
      <c r="AU186" s="6" t="s">
        <v>553</v>
      </c>
      <c r="AV186" s="6" t="s">
        <v>776</v>
      </c>
      <c r="AW186" s="6" t="s">
        <v>777</v>
      </c>
      <c r="AX186" s="6"/>
      <c r="AY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"5c:a6:e6:25:5a:0c"], ["ip", "10.0.6.89"]]</v>
      </c>
    </row>
    <row r="187" spans="1:52" s="53" customFormat="1" ht="16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4"/>
      <c r="V187" s="54"/>
      <c r="W187" s="54"/>
      <c r="X187" s="54"/>
      <c r="Y187" s="54"/>
      <c r="Z187" s="54"/>
      <c r="AF187" s="54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5"/>
      <c r="AN187" s="54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2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4" t="s">
        <v>1157</v>
      </c>
      <c r="P188" s="53" t="s">
        <v>172</v>
      </c>
      <c r="Q188" s="63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2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4"/>
      <c r="W188" s="54"/>
      <c r="X188" s="54"/>
      <c r="Y188" s="54"/>
      <c r="Z188" s="54"/>
      <c r="AF188" s="54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5"/>
      <c r="AN188" s="54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2023-07-05T07:28:58Z</dcterms:modified>
</cp:coreProperties>
</file>