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33BAD01-84E4-5E4B-8EDC-4103EBF1A2F5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BK34" i="1"/>
  <c r="AY34" i="1"/>
  <c r="AW34" i="1" s="1"/>
  <c r="AV34" i="1" s="1"/>
  <c r="F34" i="1"/>
  <c r="BK29" i="1"/>
  <c r="AY29" i="1"/>
  <c r="AK29" i="1"/>
  <c r="AJ29" i="1"/>
  <c r="F29" i="1"/>
  <c r="BK28" i="1"/>
  <c r="AY28" i="1"/>
  <c r="AW28" i="1" s="1"/>
  <c r="AV28" i="1" s="1"/>
  <c r="AR28" i="1"/>
  <c r="AK28" i="1"/>
  <c r="AJ28" i="1"/>
  <c r="F28" i="1"/>
  <c r="F25" i="1"/>
  <c r="BK24" i="1"/>
  <c r="AY24" i="1"/>
  <c r="AW24" i="1" s="1"/>
  <c r="AV24" i="1" s="1"/>
  <c r="AK24" i="1"/>
  <c r="AJ24" i="1"/>
  <c r="F24" i="1"/>
  <c r="BK27" i="1"/>
  <c r="AY27" i="1"/>
  <c r="AK27" i="1"/>
  <c r="AJ27" i="1"/>
  <c r="F27" i="1"/>
  <c r="BK26" i="1"/>
  <c r="AY26" i="1"/>
  <c r="AW26" i="1" s="1"/>
  <c r="AV26" i="1" s="1"/>
  <c r="AM26" i="1"/>
  <c r="AK26" i="1"/>
  <c r="AJ26" i="1"/>
  <c r="F26" i="1"/>
  <c r="BK97" i="1"/>
  <c r="AY97" i="1"/>
  <c r="AW97" i="1"/>
  <c r="AV97" i="1"/>
  <c r="F97" i="1"/>
  <c r="BK99" i="1"/>
  <c r="AY99" i="1"/>
  <c r="AK99" i="1"/>
  <c r="AJ99" i="1"/>
  <c r="F99" i="1"/>
  <c r="BK98" i="1"/>
  <c r="AY98" i="1"/>
  <c r="AW98" i="1" s="1"/>
  <c r="AV98" i="1" s="1"/>
  <c r="AM98" i="1"/>
  <c r="AK98" i="1"/>
  <c r="AJ98" i="1"/>
  <c r="F98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F33" i="1"/>
  <c r="AJ33" i="1"/>
  <c r="AK33" i="1"/>
  <c r="AY33" i="1"/>
  <c r="BK33" i="1"/>
  <c r="F31" i="1"/>
  <c r="AJ31" i="1"/>
  <c r="AK31" i="1"/>
  <c r="AY31" i="1"/>
  <c r="BK31" i="1"/>
  <c r="AK32" i="1"/>
  <c r="AK278" i="1"/>
  <c r="AK277" i="1"/>
  <c r="AK276" i="1"/>
  <c r="AK275" i="1"/>
  <c r="AK274" i="1"/>
  <c r="AK30" i="1"/>
  <c r="AR32" i="1"/>
  <c r="AR30" i="1"/>
  <c r="AR275" i="1"/>
  <c r="AJ348" i="1"/>
  <c r="AJ345" i="1"/>
  <c r="AJ344" i="1"/>
  <c r="AJ343" i="1"/>
  <c r="AJ339" i="1"/>
  <c r="AJ338" i="1"/>
  <c r="AJ337" i="1"/>
  <c r="AJ295" i="1"/>
  <c r="AJ286" i="1"/>
  <c r="AJ278" i="1"/>
  <c r="AJ277" i="1"/>
  <c r="AJ276" i="1"/>
  <c r="AJ275" i="1"/>
  <c r="AJ274" i="1"/>
  <c r="AJ222" i="1"/>
  <c r="AJ221" i="1"/>
  <c r="AJ220" i="1"/>
  <c r="AJ218" i="1"/>
  <c r="AJ217" i="1"/>
  <c r="AJ216" i="1"/>
  <c r="AJ198" i="1"/>
  <c r="AJ194" i="1"/>
  <c r="AJ193" i="1"/>
  <c r="AJ170" i="1"/>
  <c r="AJ117" i="1"/>
  <c r="AJ116" i="1"/>
  <c r="AJ115" i="1"/>
  <c r="AJ96" i="1"/>
  <c r="AJ95" i="1"/>
  <c r="AJ94" i="1"/>
  <c r="AJ92" i="1"/>
  <c r="AJ90" i="1"/>
  <c r="AJ89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56" i="1"/>
  <c r="AJ46" i="1"/>
  <c r="AJ41" i="1"/>
  <c r="AJ40" i="1"/>
  <c r="AJ39" i="1"/>
  <c r="AJ38" i="1"/>
  <c r="AJ37" i="1"/>
  <c r="AJ36" i="1"/>
  <c r="AJ32" i="1"/>
  <c r="AJ30" i="1"/>
  <c r="BK32" i="1"/>
  <c r="AY32" i="1"/>
  <c r="F32" i="1"/>
  <c r="AY30" i="1"/>
  <c r="AW30" i="1" s="1"/>
  <c r="AK348" i="1"/>
  <c r="AK343" i="1"/>
  <c r="AK337" i="1"/>
  <c r="AK220" i="1"/>
  <c r="AK216" i="1"/>
  <c r="AK198" i="1"/>
  <c r="AK193" i="1"/>
  <c r="AK170" i="1"/>
  <c r="AK115" i="1"/>
  <c r="AK345" i="1"/>
  <c r="AK344" i="1"/>
  <c r="AK339" i="1"/>
  <c r="AK338" i="1"/>
  <c r="AK222" i="1"/>
  <c r="AK221" i="1"/>
  <c r="AK218" i="1"/>
  <c r="AK217" i="1"/>
  <c r="AK194" i="1"/>
  <c r="AK117" i="1"/>
  <c r="AK116" i="1"/>
  <c r="AM115" i="1"/>
  <c r="AK295" i="1"/>
  <c r="AK286" i="1"/>
  <c r="AK96" i="1"/>
  <c r="AK95" i="1"/>
  <c r="AK94" i="1"/>
  <c r="AK92" i="1"/>
  <c r="AK90" i="1"/>
  <c r="AK89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56" i="1"/>
  <c r="AK46" i="1"/>
  <c r="AK41" i="1"/>
  <c r="AK40" i="1"/>
  <c r="AK39" i="1"/>
  <c r="AK38" i="1"/>
  <c r="AK37" i="1"/>
  <c r="AK36" i="1"/>
  <c r="F30" i="1"/>
  <c r="BK30" i="1"/>
  <c r="AM348" i="1"/>
  <c r="AM345" i="1"/>
  <c r="AM344" i="1"/>
  <c r="AM343" i="1"/>
  <c r="AM339" i="1"/>
  <c r="AM338" i="1"/>
  <c r="AM337" i="1"/>
  <c r="AM222" i="1"/>
  <c r="AM221" i="1"/>
  <c r="AM220" i="1"/>
  <c r="AM218" i="1"/>
  <c r="AM217" i="1"/>
  <c r="AM216" i="1"/>
  <c r="AM198" i="1"/>
  <c r="AM194" i="1"/>
  <c r="AM193" i="1"/>
  <c r="AM170" i="1"/>
  <c r="AM117" i="1"/>
  <c r="AM116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4" i="1"/>
  <c r="AV414" i="1"/>
  <c r="AW413" i="1"/>
  <c r="AV413" i="1"/>
  <c r="AW411" i="1"/>
  <c r="AV411" i="1"/>
  <c r="AW410" i="1"/>
  <c r="AV410" i="1"/>
  <c r="AW409" i="1"/>
  <c r="AV409" i="1"/>
  <c r="AW406" i="1"/>
  <c r="AV406" i="1"/>
  <c r="AW405" i="1"/>
  <c r="AV405" i="1"/>
  <c r="AW404" i="1"/>
  <c r="AV404" i="1"/>
  <c r="AW401" i="1"/>
  <c r="AV401" i="1"/>
  <c r="AW400" i="1"/>
  <c r="AV400" i="1"/>
  <c r="AW392" i="1"/>
  <c r="AV392" i="1"/>
  <c r="AW387" i="1"/>
  <c r="AV387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03" i="1"/>
  <c r="AV303" i="1"/>
  <c r="AW302" i="1"/>
  <c r="AV302" i="1"/>
  <c r="AW301" i="1"/>
  <c r="AV301" i="1"/>
  <c r="AW300" i="1"/>
  <c r="AV300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12" i="1"/>
  <c r="AV212" i="1"/>
  <c r="AW150" i="1"/>
  <c r="AV150" i="1"/>
  <c r="AW128" i="1"/>
  <c r="AV128" i="1"/>
  <c r="AW123" i="1"/>
  <c r="AV123" i="1"/>
  <c r="AW122" i="1"/>
  <c r="AV122" i="1"/>
  <c r="AW119" i="1"/>
  <c r="AV11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3" i="1"/>
  <c r="AV93" i="1"/>
  <c r="AW91" i="1"/>
  <c r="AV91" i="1"/>
  <c r="AW88" i="1"/>
  <c r="AV88" i="1"/>
  <c r="AW68" i="1"/>
  <c r="AV68" i="1"/>
  <c r="AW58" i="1"/>
  <c r="AV58" i="1"/>
  <c r="AW45" i="1"/>
  <c r="AV45" i="1"/>
  <c r="AW44" i="1"/>
  <c r="AV44" i="1"/>
  <c r="AW43" i="1"/>
  <c r="AV43" i="1"/>
  <c r="AW42" i="1"/>
  <c r="AV42" i="1"/>
  <c r="AW423" i="1"/>
  <c r="AV423" i="1" s="1"/>
  <c r="AW428" i="1"/>
  <c r="AV428" i="1" s="1"/>
  <c r="AW437" i="1"/>
  <c r="AV437" i="1" s="1"/>
  <c r="AW436" i="1"/>
  <c r="AV436" i="1" s="1"/>
  <c r="AW439" i="1"/>
  <c r="AV439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W429" i="1"/>
  <c r="AV429" i="1" s="1"/>
  <c r="AY422" i="1"/>
  <c r="AY421" i="1"/>
  <c r="AY420" i="1"/>
  <c r="AY419" i="1"/>
  <c r="AY418" i="1"/>
  <c r="AY417" i="1"/>
  <c r="AY416" i="1"/>
  <c r="AY414" i="1"/>
  <c r="AY413" i="1"/>
  <c r="AY411" i="1"/>
  <c r="AY410" i="1"/>
  <c r="AY409" i="1"/>
  <c r="AY406" i="1"/>
  <c r="AY405" i="1"/>
  <c r="AY404" i="1"/>
  <c r="AY401" i="1"/>
  <c r="AY400" i="1"/>
  <c r="AY392" i="1"/>
  <c r="AY387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03" i="1"/>
  <c r="AY302" i="1"/>
  <c r="AY301" i="1"/>
  <c r="AY300" i="1"/>
  <c r="AY294" i="1"/>
  <c r="AY293" i="1"/>
  <c r="AY292" i="1"/>
  <c r="AY291" i="1"/>
  <c r="AY290" i="1"/>
  <c r="AY289" i="1"/>
  <c r="AY288" i="1"/>
  <c r="AY287" i="1"/>
  <c r="AY285" i="1"/>
  <c r="AY284" i="1"/>
  <c r="AY283" i="1"/>
  <c r="AY282" i="1"/>
  <c r="AY281" i="1"/>
  <c r="AY280" i="1"/>
  <c r="AY279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12" i="1"/>
  <c r="AY150" i="1"/>
  <c r="AY128" i="1"/>
  <c r="AY123" i="1"/>
  <c r="AY122" i="1"/>
  <c r="AY119" i="1"/>
  <c r="AY108" i="1"/>
  <c r="AY107" i="1"/>
  <c r="AY106" i="1"/>
  <c r="AY105" i="1"/>
  <c r="AY104" i="1"/>
  <c r="AY103" i="1"/>
  <c r="AY102" i="1"/>
  <c r="AY101" i="1"/>
  <c r="AY100" i="1"/>
  <c r="AY93" i="1"/>
  <c r="AY91" i="1"/>
  <c r="AY88" i="1"/>
  <c r="AY68" i="1"/>
  <c r="AY58" i="1"/>
  <c r="AY45" i="1"/>
  <c r="AY44" i="1"/>
  <c r="AY43" i="1"/>
  <c r="AY42" i="1"/>
  <c r="AY407" i="1"/>
  <c r="AY402" i="1"/>
  <c r="AY438" i="1"/>
  <c r="AY273" i="1"/>
  <c r="AW273" i="1" s="1"/>
  <c r="AV273" i="1" s="1"/>
  <c r="AY427" i="1"/>
  <c r="AY426" i="1"/>
  <c r="AY425" i="1"/>
  <c r="AY424" i="1"/>
  <c r="AY423" i="1"/>
  <c r="AY415" i="1"/>
  <c r="AY412" i="1"/>
  <c r="AY347" i="1"/>
  <c r="AW347" i="1" s="1"/>
  <c r="AV347" i="1" s="1"/>
  <c r="AY346" i="1"/>
  <c r="AW346" i="1" s="1"/>
  <c r="AV346" i="1" s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214" i="1"/>
  <c r="AW214" i="1" s="1"/>
  <c r="AV214" i="1" s="1"/>
  <c r="AY213" i="1"/>
  <c r="AW213" i="1" s="1"/>
  <c r="AV213" i="1" s="1"/>
  <c r="AY196" i="1"/>
  <c r="AW196" i="1" s="1"/>
  <c r="AV196" i="1" s="1"/>
  <c r="AY195" i="1"/>
  <c r="AW195" i="1" s="1"/>
  <c r="AV195" i="1" s="1"/>
  <c r="AY191" i="1"/>
  <c r="AW191" i="1" s="1"/>
  <c r="AV191" i="1" s="1"/>
  <c r="AY190" i="1"/>
  <c r="AW190" i="1" s="1"/>
  <c r="AV190" i="1" s="1"/>
  <c r="AY169" i="1"/>
  <c r="AW169" i="1" s="1"/>
  <c r="AV169" i="1" s="1"/>
  <c r="AY168" i="1"/>
  <c r="AW168" i="1" s="1"/>
  <c r="AV168" i="1" s="1"/>
  <c r="AY113" i="1"/>
  <c r="AW113" i="1" s="1"/>
  <c r="AV113" i="1" s="1"/>
  <c r="AY112" i="1"/>
  <c r="AW112" i="1" s="1"/>
  <c r="AV112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393" i="1"/>
  <c r="AW393" i="1" s="1"/>
  <c r="AV393" i="1" s="1"/>
  <c r="AY408" i="1"/>
  <c r="AY403" i="1"/>
  <c r="AY348" i="1"/>
  <c r="AW348" i="1" s="1"/>
  <c r="AV348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22" i="1"/>
  <c r="AW222" i="1" s="1"/>
  <c r="AV222" i="1" s="1"/>
  <c r="AY221" i="1"/>
  <c r="AW221" i="1" s="1"/>
  <c r="AV221" i="1" s="1"/>
  <c r="AY220" i="1"/>
  <c r="AW220" i="1" s="1"/>
  <c r="AV220" i="1" s="1"/>
  <c r="AY219" i="1"/>
  <c r="AW219" i="1" s="1"/>
  <c r="AV21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198" i="1"/>
  <c r="AW198" i="1" s="1"/>
  <c r="AV198" i="1" s="1"/>
  <c r="AY197" i="1"/>
  <c r="AW197" i="1" s="1"/>
  <c r="AV197" i="1" s="1"/>
  <c r="AY194" i="1"/>
  <c r="AW194" i="1" s="1"/>
  <c r="AV194" i="1" s="1"/>
  <c r="AY193" i="1"/>
  <c r="AW193" i="1" s="1"/>
  <c r="AV193" i="1" s="1"/>
  <c r="AY192" i="1"/>
  <c r="AW192" i="1" s="1"/>
  <c r="AV192" i="1" s="1"/>
  <c r="AY170" i="1"/>
  <c r="AW170" i="1" s="1"/>
  <c r="AV170" i="1" s="1"/>
  <c r="AY117" i="1"/>
  <c r="AW117" i="1" s="1"/>
  <c r="AV117" i="1" s="1"/>
  <c r="AY116" i="1"/>
  <c r="AW116" i="1" s="1"/>
  <c r="AV116" i="1" s="1"/>
  <c r="AY115" i="1"/>
  <c r="AW115" i="1" s="1"/>
  <c r="AV115" i="1" s="1"/>
  <c r="AY114" i="1"/>
  <c r="AW114" i="1" s="1"/>
  <c r="AV114" i="1" s="1"/>
  <c r="AY121" i="1"/>
  <c r="AW121" i="1" s="1"/>
  <c r="AV121" i="1" s="1"/>
  <c r="AY120" i="1"/>
  <c r="AW120" i="1" s="1"/>
  <c r="AV120" i="1" s="1"/>
  <c r="AY118" i="1"/>
  <c r="AW118" i="1" s="1"/>
  <c r="AV118" i="1" s="1"/>
  <c r="AY111" i="1"/>
  <c r="AW111" i="1" s="1"/>
  <c r="AV111" i="1" s="1"/>
  <c r="AY110" i="1"/>
  <c r="AW110" i="1" s="1"/>
  <c r="AV110" i="1" s="1"/>
  <c r="AY109" i="1"/>
  <c r="AW109" i="1" s="1"/>
  <c r="AV109" i="1" s="1"/>
  <c r="AY351" i="1"/>
  <c r="AY350" i="1"/>
  <c r="AY349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89" i="1"/>
  <c r="AY188" i="1"/>
  <c r="AY183" i="1"/>
  <c r="AY182" i="1"/>
  <c r="AY178" i="1"/>
  <c r="AY177" i="1"/>
  <c r="AY176" i="1"/>
  <c r="AY175" i="1"/>
  <c r="AY174" i="1"/>
  <c r="AY173" i="1"/>
  <c r="AY172" i="1"/>
  <c r="AY171" i="1"/>
  <c r="AY167" i="1"/>
  <c r="AY166" i="1"/>
  <c r="AY165" i="1"/>
  <c r="AY164" i="1"/>
  <c r="AY163" i="1"/>
  <c r="AY162" i="1"/>
  <c r="AY161" i="1"/>
  <c r="AY156" i="1"/>
  <c r="AY155" i="1"/>
  <c r="AY154" i="1"/>
  <c r="AY153" i="1"/>
  <c r="AY152" i="1"/>
  <c r="AY151" i="1"/>
  <c r="AY149" i="1"/>
  <c r="AY148" i="1"/>
  <c r="AY147" i="1"/>
  <c r="AY146" i="1"/>
  <c r="AY145" i="1"/>
  <c r="AY144" i="1"/>
  <c r="AY143" i="1"/>
  <c r="AY142" i="1"/>
  <c r="AY141" i="1"/>
  <c r="AY140" i="1"/>
  <c r="AY139" i="1"/>
  <c r="AY135" i="1"/>
  <c r="AY134" i="1"/>
  <c r="AY133" i="1"/>
  <c r="AY132" i="1"/>
  <c r="AY131" i="1"/>
  <c r="AY130" i="1"/>
  <c r="AY129" i="1"/>
  <c r="AY127" i="1"/>
  <c r="AY126" i="1"/>
  <c r="AY125" i="1"/>
  <c r="AY124" i="1"/>
  <c r="AY428" i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7" i="1"/>
  <c r="AW57" i="1" s="1"/>
  <c r="AV57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388" i="1"/>
  <c r="AW388" i="1" s="1"/>
  <c r="AV388" i="1" s="1"/>
  <c r="AY278" i="1"/>
  <c r="AW278" i="1" s="1"/>
  <c r="AV278" i="1" s="1"/>
  <c r="AY277" i="1"/>
  <c r="AW277" i="1" s="1"/>
  <c r="AV277" i="1" s="1"/>
  <c r="AY276" i="1"/>
  <c r="AW276" i="1" s="1"/>
  <c r="AV276" i="1" s="1"/>
  <c r="AY275" i="1"/>
  <c r="AW275" i="1" s="1"/>
  <c r="AV275" i="1" s="1"/>
  <c r="AY274" i="1"/>
  <c r="AW274" i="1" s="1"/>
  <c r="AV274" i="1" s="1"/>
  <c r="AY354" i="1"/>
  <c r="AY353" i="1"/>
  <c r="AY352" i="1"/>
  <c r="AY226" i="1"/>
  <c r="AY225" i="1"/>
  <c r="AY224" i="1"/>
  <c r="AY223" i="1"/>
  <c r="AY187" i="1"/>
  <c r="AY186" i="1"/>
  <c r="AY185" i="1"/>
  <c r="AY184" i="1"/>
  <c r="AY181" i="1"/>
  <c r="AY180" i="1"/>
  <c r="AY179" i="1"/>
  <c r="AY160" i="1"/>
  <c r="AY159" i="1"/>
  <c r="AY158" i="1"/>
  <c r="AY157" i="1"/>
  <c r="AY138" i="1"/>
  <c r="AY137" i="1"/>
  <c r="AY136" i="1"/>
  <c r="AY391" i="1"/>
  <c r="AW391" i="1" s="1"/>
  <c r="AV391" i="1" s="1"/>
  <c r="AY390" i="1"/>
  <c r="AW390" i="1" s="1"/>
  <c r="AV390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380" i="1"/>
  <c r="AW380" i="1" s="1"/>
  <c r="AV380" i="1" s="1"/>
  <c r="AY295" i="1"/>
  <c r="AW295" i="1" s="1"/>
  <c r="AV295" i="1" s="1"/>
  <c r="AY286" i="1"/>
  <c r="AW286" i="1" s="1"/>
  <c r="AV286" i="1" s="1"/>
  <c r="AY96" i="1"/>
  <c r="AW96" i="1" s="1"/>
  <c r="AV96" i="1" s="1"/>
  <c r="AY95" i="1"/>
  <c r="AW95" i="1" s="1"/>
  <c r="AV95" i="1" s="1"/>
  <c r="AY94" i="1"/>
  <c r="AW94" i="1" s="1"/>
  <c r="AV94" i="1" s="1"/>
  <c r="AY92" i="1"/>
  <c r="AW92" i="1" s="1"/>
  <c r="AV92" i="1" s="1"/>
  <c r="AY90" i="1"/>
  <c r="AW90" i="1" s="1"/>
  <c r="AV90" i="1" s="1"/>
  <c r="AY89" i="1"/>
  <c r="AW89" i="1" s="1"/>
  <c r="AV89" i="1" s="1"/>
  <c r="AY87" i="1"/>
  <c r="AW87" i="1" s="1"/>
  <c r="AV87" i="1" s="1"/>
  <c r="AY86" i="1"/>
  <c r="AW86" i="1" s="1"/>
  <c r="AV86" i="1" s="1"/>
  <c r="AY85" i="1"/>
  <c r="AW85" i="1" s="1"/>
  <c r="AV85" i="1" s="1"/>
  <c r="AY84" i="1"/>
  <c r="AW84" i="1" s="1"/>
  <c r="AV84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56" i="1"/>
  <c r="AW56" i="1" s="1"/>
  <c r="AV56" i="1" s="1"/>
  <c r="AY46" i="1"/>
  <c r="AW46" i="1" s="1"/>
  <c r="AV46" i="1" s="1"/>
  <c r="AY41" i="1"/>
  <c r="AW41" i="1" s="1"/>
  <c r="AV41" i="1" s="1"/>
  <c r="AY40" i="1"/>
  <c r="AW40" i="1" s="1"/>
  <c r="AV40" i="1" s="1"/>
  <c r="AY39" i="1"/>
  <c r="AW39" i="1" s="1"/>
  <c r="AV39" i="1" s="1"/>
  <c r="AY38" i="1"/>
  <c r="AW38" i="1" s="1"/>
  <c r="AV38" i="1" s="1"/>
  <c r="AY37" i="1"/>
  <c r="AW37" i="1" s="1"/>
  <c r="AV37" i="1" s="1"/>
  <c r="AY36" i="1"/>
  <c r="AW36" i="1" s="1"/>
  <c r="AV36" i="1" s="1"/>
  <c r="AY437" i="1"/>
  <c r="AY436" i="1"/>
  <c r="AY439" i="1"/>
  <c r="AY435" i="1"/>
  <c r="AY434" i="1"/>
  <c r="AY433" i="1"/>
  <c r="AY432" i="1"/>
  <c r="AY431" i="1"/>
  <c r="AY430" i="1"/>
  <c r="AY429" i="1"/>
  <c r="AY399" i="1"/>
  <c r="AW399" i="1" s="1"/>
  <c r="AV399" i="1" s="1"/>
  <c r="AY389" i="1"/>
  <c r="AW389" i="1" s="1"/>
  <c r="AV389" i="1" s="1"/>
  <c r="S319" i="1"/>
  <c r="S318" i="1"/>
  <c r="S317" i="1"/>
  <c r="S316" i="1"/>
  <c r="S315" i="1"/>
  <c r="S313" i="1"/>
  <c r="S343" i="1"/>
  <c r="S342" i="1"/>
  <c r="S337" i="1"/>
  <c r="S336" i="1"/>
  <c r="S333" i="1"/>
  <c r="S332" i="1"/>
  <c r="S331" i="1"/>
  <c r="S330" i="1"/>
  <c r="S327" i="1"/>
  <c r="S326" i="1"/>
  <c r="S325" i="1"/>
  <c r="S311" i="1"/>
  <c r="S309" i="1"/>
  <c r="S347" i="1"/>
  <c r="S346" i="1"/>
  <c r="T220" i="1"/>
  <c r="T216" i="1"/>
  <c r="T343" i="1"/>
  <c r="T337" i="1"/>
  <c r="T115" i="1"/>
  <c r="S394" i="1"/>
  <c r="S395" i="1"/>
  <c r="S398" i="1"/>
  <c r="S397" i="1"/>
  <c r="S305" i="1"/>
  <c r="S304" i="1"/>
  <c r="S307" i="1"/>
  <c r="S306" i="1"/>
  <c r="S329" i="1"/>
  <c r="S328" i="1"/>
  <c r="T321" i="1"/>
  <c r="T323" i="1"/>
  <c r="T214" i="1"/>
  <c r="T305" i="1"/>
  <c r="T317" i="1"/>
  <c r="T315" i="1"/>
  <c r="T313" i="1"/>
  <c r="T319" i="1"/>
  <c r="T333" i="1"/>
  <c r="T331" i="1"/>
  <c r="T309" i="1"/>
  <c r="T325" i="1"/>
  <c r="T311" i="1"/>
  <c r="T327" i="1"/>
  <c r="T347" i="1"/>
  <c r="T307" i="1"/>
  <c r="T329" i="1"/>
  <c r="T112" i="1"/>
  <c r="T113" i="1"/>
  <c r="S382" i="1"/>
  <c r="S384" i="1"/>
  <c r="S385" i="1"/>
  <c r="S396" i="1"/>
  <c r="S383" i="1"/>
  <c r="S381" i="1"/>
  <c r="S380" i="1"/>
  <c r="S324" i="1"/>
  <c r="S225" i="1"/>
  <c r="S223" i="1"/>
  <c r="S308" i="1"/>
  <c r="S310" i="1"/>
  <c r="S312" i="1"/>
  <c r="S314" i="1"/>
  <c r="AZ427" i="1"/>
  <c r="AW427" i="1" s="1"/>
  <c r="AV427" i="1" s="1"/>
  <c r="AZ426" i="1"/>
  <c r="AW426" i="1" s="1"/>
  <c r="AV426" i="1" s="1"/>
  <c r="AZ425" i="1"/>
  <c r="AW425" i="1" s="1"/>
  <c r="AV425" i="1" s="1"/>
  <c r="AZ424" i="1"/>
  <c r="AW424" i="1" s="1"/>
  <c r="AV424" i="1" s="1"/>
  <c r="AZ415" i="1"/>
  <c r="AW415" i="1" s="1"/>
  <c r="AV415" i="1" s="1"/>
  <c r="AZ412" i="1"/>
  <c r="AW412" i="1" s="1"/>
  <c r="AV412" i="1" s="1"/>
  <c r="AX438" i="1"/>
  <c r="AW438" i="1" s="1"/>
  <c r="AV438" i="1" s="1"/>
  <c r="AX407" i="1"/>
  <c r="AW407" i="1" s="1"/>
  <c r="AV407" i="1" s="1"/>
  <c r="AX402" i="1"/>
  <c r="AW402" i="1" s="1"/>
  <c r="AX408" i="1"/>
  <c r="AW408" i="1" s="1"/>
  <c r="AV408" i="1" s="1"/>
  <c r="AX403" i="1"/>
  <c r="AW403" i="1" s="1"/>
  <c r="AV403" i="1" s="1"/>
  <c r="AX351" i="1"/>
  <c r="AW351" i="1" s="1"/>
  <c r="AV351" i="1" s="1"/>
  <c r="AX350" i="1"/>
  <c r="AW350" i="1" s="1"/>
  <c r="AV350" i="1" s="1"/>
  <c r="AX349" i="1"/>
  <c r="AW349" i="1" s="1"/>
  <c r="AV349" i="1" s="1"/>
  <c r="AX211" i="1"/>
  <c r="AW211" i="1" s="1"/>
  <c r="AX210" i="1"/>
  <c r="AW210" i="1" s="1"/>
  <c r="AV210" i="1" s="1"/>
  <c r="AX209" i="1"/>
  <c r="AW209" i="1" s="1"/>
  <c r="AV209" i="1" s="1"/>
  <c r="AX208" i="1"/>
  <c r="AW208" i="1" s="1"/>
  <c r="AV208" i="1" s="1"/>
  <c r="AX207" i="1"/>
  <c r="AW207" i="1" s="1"/>
  <c r="AV207" i="1" s="1"/>
  <c r="AX206" i="1"/>
  <c r="AW206" i="1" s="1"/>
  <c r="AV206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89" i="1"/>
  <c r="AW189" i="1" s="1"/>
  <c r="AV189" i="1" s="1"/>
  <c r="AX188" i="1"/>
  <c r="AW188" i="1" s="1"/>
  <c r="AV188" i="1" s="1"/>
  <c r="AX183" i="1"/>
  <c r="AW183" i="1" s="1"/>
  <c r="AV183" i="1" s="1"/>
  <c r="AX182" i="1"/>
  <c r="AW182" i="1" s="1"/>
  <c r="AV182" i="1" s="1"/>
  <c r="AX178" i="1"/>
  <c r="AW178" i="1" s="1"/>
  <c r="AV178" i="1" s="1"/>
  <c r="AX177" i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X161" i="1"/>
  <c r="AW161" i="1" s="1"/>
  <c r="AV161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9" i="1"/>
  <c r="AW139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X129" i="1"/>
  <c r="AW129" i="1" s="1"/>
  <c r="AV129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354" i="1"/>
  <c r="AW354" i="1" s="1"/>
  <c r="AV354" i="1" s="1"/>
  <c r="AX353" i="1"/>
  <c r="AW353" i="1" s="1"/>
  <c r="AV353" i="1" s="1"/>
  <c r="AX352" i="1"/>
  <c r="AW352" i="1" s="1"/>
  <c r="AV352" i="1" s="1"/>
  <c r="AX226" i="1"/>
  <c r="AW226" i="1" s="1"/>
  <c r="AV226" i="1" s="1"/>
  <c r="AX225" i="1"/>
  <c r="AW225" i="1" s="1"/>
  <c r="AV225" i="1" s="1"/>
  <c r="AX224" i="1"/>
  <c r="AW224" i="1" s="1"/>
  <c r="AV224" i="1" s="1"/>
  <c r="AX223" i="1"/>
  <c r="AW223" i="1" s="1"/>
  <c r="AV223" i="1" s="1"/>
  <c r="AX187" i="1"/>
  <c r="AW187" i="1" s="1"/>
  <c r="AV187" i="1" s="1"/>
  <c r="AX186" i="1"/>
  <c r="AW186" i="1" s="1"/>
  <c r="AV186" i="1" s="1"/>
  <c r="AX185" i="1"/>
  <c r="AW185" i="1" s="1"/>
  <c r="AV185" i="1" s="1"/>
  <c r="AX184" i="1"/>
  <c r="AW184" i="1" s="1"/>
  <c r="AV184" i="1" s="1"/>
  <c r="AX181" i="1"/>
  <c r="AW181" i="1" s="1"/>
  <c r="AV181" i="1" s="1"/>
  <c r="AX180" i="1"/>
  <c r="AW180" i="1" s="1"/>
  <c r="AV180" i="1" s="1"/>
  <c r="AX179" i="1"/>
  <c r="AW179" i="1" s="1"/>
  <c r="AV179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38" i="1"/>
  <c r="AW138" i="1" s="1"/>
  <c r="AV138" i="1" s="1"/>
  <c r="AX137" i="1"/>
  <c r="AW137" i="1" s="1"/>
  <c r="AV137" i="1" s="1"/>
  <c r="AX136" i="1"/>
  <c r="AW136" i="1" s="1"/>
  <c r="AV136" i="1" s="1"/>
  <c r="R192" i="1"/>
  <c r="S192" i="1" s="1"/>
  <c r="BK198" i="1"/>
  <c r="AT198" i="1"/>
  <c r="AL198" i="1"/>
  <c r="R198" i="1"/>
  <c r="S198" i="1" s="1"/>
  <c r="F198" i="1"/>
  <c r="BK197" i="1"/>
  <c r="R197" i="1"/>
  <c r="S197" i="1" s="1"/>
  <c r="F197" i="1"/>
  <c r="BK194" i="1"/>
  <c r="F194" i="1"/>
  <c r="BK193" i="1"/>
  <c r="AT193" i="1"/>
  <c r="AL193" i="1"/>
  <c r="R193" i="1"/>
  <c r="S193" i="1" s="1"/>
  <c r="F193" i="1"/>
  <c r="BK192" i="1"/>
  <c r="F192" i="1"/>
  <c r="BK222" i="1"/>
  <c r="F222" i="1"/>
  <c r="BK221" i="1"/>
  <c r="F221" i="1"/>
  <c r="BK220" i="1"/>
  <c r="AT220" i="1"/>
  <c r="AL220" i="1"/>
  <c r="R220" i="1"/>
  <c r="J220" i="1"/>
  <c r="F220" i="1"/>
  <c r="BK219" i="1"/>
  <c r="R219" i="1"/>
  <c r="F219" i="1"/>
  <c r="S322" i="1"/>
  <c r="S320" i="1"/>
  <c r="R170" i="1"/>
  <c r="S170" i="1" s="1"/>
  <c r="BK10" i="1"/>
  <c r="BK18" i="1"/>
  <c r="BK20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7" i="1"/>
  <c r="BK56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5" i="1"/>
  <c r="BK196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F345" i="1"/>
  <c r="F344" i="1"/>
  <c r="AT343" i="1"/>
  <c r="AL343" i="1"/>
  <c r="F343" i="1"/>
  <c r="F342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6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5" i="1"/>
  <c r="S115" i="1" s="1"/>
  <c r="R114" i="1"/>
  <c r="S114" i="1" s="1"/>
  <c r="AT115" i="1"/>
  <c r="AL115" i="1"/>
  <c r="AT337" i="1"/>
  <c r="AL337" i="1"/>
  <c r="AT348" i="1"/>
  <c r="AL348" i="1"/>
  <c r="AT170" i="1"/>
  <c r="AL170" i="1"/>
  <c r="AL216" i="1"/>
  <c r="AT216" i="1"/>
  <c r="R216" i="1"/>
  <c r="J216" i="1"/>
  <c r="R215" i="1"/>
  <c r="R181" i="1"/>
  <c r="S181" i="1" s="1"/>
  <c r="R180" i="1"/>
  <c r="S180" i="1" s="1"/>
  <c r="R138" i="1"/>
  <c r="S138" i="1" s="1"/>
  <c r="R137" i="1"/>
  <c r="S137" i="1" s="1"/>
  <c r="R160" i="1"/>
  <c r="S160" i="1" s="1"/>
  <c r="R158" i="1"/>
  <c r="S158" i="1" s="1"/>
  <c r="R187" i="1"/>
  <c r="S187" i="1" s="1"/>
  <c r="R186" i="1"/>
  <c r="S186" i="1" s="1"/>
  <c r="R185" i="1"/>
  <c r="S185" i="1" s="1"/>
  <c r="T341" i="1"/>
  <c r="T335" i="1"/>
  <c r="T196" i="1"/>
  <c r="T191" i="1"/>
  <c r="T169" i="1"/>
  <c r="AT226" i="1"/>
  <c r="AT224" i="1"/>
  <c r="T393" i="1"/>
  <c r="T340" i="1"/>
  <c r="T334" i="1"/>
  <c r="T168" i="1"/>
  <c r="T195" i="1"/>
  <c r="T190" i="1"/>
  <c r="S323" i="1"/>
  <c r="S321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7" i="1"/>
  <c r="S167" i="1" s="1"/>
  <c r="R166" i="1"/>
  <c r="S166" i="1" s="1"/>
  <c r="R165" i="1"/>
  <c r="S165" i="1" s="1"/>
  <c r="R164" i="1"/>
  <c r="S164" i="1" s="1"/>
  <c r="R162" i="1"/>
  <c r="S162" i="1" s="1"/>
  <c r="R156" i="1"/>
  <c r="S156" i="1" s="1"/>
  <c r="R155" i="1"/>
  <c r="S155" i="1" s="1"/>
  <c r="R154" i="1"/>
  <c r="S154" i="1" s="1"/>
  <c r="R152" i="1"/>
  <c r="S152" i="1" s="1"/>
  <c r="R150" i="1"/>
  <c r="S150" i="1" s="1"/>
  <c r="R149" i="1"/>
  <c r="S149" i="1" s="1"/>
  <c r="R148" i="1"/>
  <c r="S148" i="1" s="1"/>
  <c r="R147" i="1"/>
  <c r="S147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5" i="1"/>
  <c r="S135" i="1" s="1"/>
  <c r="R134" i="1"/>
  <c r="S134" i="1" s="1"/>
  <c r="R133" i="1"/>
  <c r="S133" i="1" s="1"/>
  <c r="R132" i="1"/>
  <c r="S132" i="1" s="1"/>
  <c r="R130" i="1"/>
  <c r="S130" i="1" s="1"/>
  <c r="R128" i="1"/>
  <c r="S128" i="1" s="1"/>
  <c r="R127" i="1"/>
  <c r="S127" i="1" s="1"/>
  <c r="R125" i="1"/>
  <c r="S125" i="1" s="1"/>
  <c r="R123" i="1"/>
  <c r="S123" i="1" s="1"/>
  <c r="R121" i="1"/>
  <c r="S121" i="1" s="1"/>
  <c r="R120" i="1"/>
  <c r="S120" i="1" s="1"/>
  <c r="R118" i="1"/>
  <c r="S118" i="1" s="1"/>
  <c r="R111" i="1"/>
  <c r="S111" i="1" s="1"/>
  <c r="R110" i="1"/>
  <c r="S110" i="1" s="1"/>
  <c r="R109" i="1"/>
  <c r="S109" i="1" s="1"/>
  <c r="AT162" i="1"/>
  <c r="AT161" i="1"/>
  <c r="AT354" i="1"/>
  <c r="AT353" i="1"/>
  <c r="AT438" i="1"/>
  <c r="AT352" i="1"/>
  <c r="AT351" i="1"/>
  <c r="AT350" i="1"/>
  <c r="AT349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7" i="1"/>
  <c r="AT166" i="1"/>
  <c r="AT165" i="1"/>
  <c r="AT164" i="1"/>
  <c r="AT163" i="1"/>
  <c r="AT156" i="1"/>
  <c r="AT155" i="1"/>
  <c r="AT154" i="1"/>
  <c r="AT153" i="1"/>
  <c r="AT152" i="1"/>
  <c r="AT151" i="1"/>
  <c r="AT149" i="1"/>
  <c r="AT148" i="1"/>
  <c r="AT147" i="1"/>
  <c r="AT146" i="1"/>
  <c r="AT145" i="1"/>
  <c r="AT144" i="1"/>
  <c r="AT143" i="1"/>
  <c r="AT142" i="1"/>
  <c r="AT141" i="1"/>
  <c r="AT140" i="1"/>
  <c r="AT139" i="1"/>
  <c r="AT135" i="1"/>
  <c r="AT134" i="1"/>
  <c r="AT133" i="1"/>
  <c r="AT132" i="1"/>
  <c r="AT131" i="1"/>
  <c r="AT130" i="1"/>
  <c r="AT129" i="1"/>
  <c r="AT127" i="1"/>
  <c r="AT126" i="1"/>
  <c r="AT125" i="1"/>
  <c r="AT124" i="1"/>
  <c r="AW32" i="1" l="1"/>
  <c r="AV32" i="1" s="1"/>
  <c r="AV30" i="1"/>
  <c r="AV139" i="1"/>
  <c r="AV152" i="1"/>
  <c r="AW177" i="1"/>
  <c r="AV177" i="1" s="1"/>
  <c r="AV205" i="1"/>
  <c r="AV130" i="1"/>
  <c r="AV199" i="1"/>
  <c r="AV145" i="1"/>
  <c r="AV402" i="1"/>
  <c r="AV211" i="1"/>
  <c r="AV162" i="1"/>
  <c r="AV158" i="1"/>
</calcChain>
</file>

<file path=xl/sharedStrings.xml><?xml version="1.0" encoding="utf-8"?>
<sst xmlns="http://schemas.openxmlformats.org/spreadsheetml/2006/main" count="6852" uniqueCount="1381">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</sst>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NumberFormat="1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49" fontId="7" fillId="7" borderId="11" xfId="0" applyNumberFormat="1" applyFont="1" applyFill="1" applyBorder="1" applyAlignment="1">
      <alignment horizontal="left" vertical="top"/>
    </xf>
    <xf numFmtId="49" fontId="4" fillId="6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39" totalsRowShown="0" headerRowDxfId="65" dataDxfId="63" headerRowBorderDxfId="64">
  <autoFilter ref="A3:BK439" xr:uid="{00000000-0009-0000-0100-000002000000}"/>
  <sortState xmlns:xlrd2="http://schemas.microsoft.com/office/spreadsheetml/2017/richdata2" ref="A4:BK439">
    <sortCondition ref="A3:A43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0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9"/>
  <sheetViews>
    <sheetView tabSelected="1" zoomScale="120" zoomScaleNormal="120" workbookViewId="0"/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bestFit="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344</v>
      </c>
      <c r="G1" s="2" t="s">
        <v>271</v>
      </c>
      <c r="H1" s="2" t="s">
        <v>271</v>
      </c>
      <c r="I1" s="2" t="s">
        <v>271</v>
      </c>
      <c r="J1" s="2" t="s">
        <v>534</v>
      </c>
      <c r="K1" s="2" t="s">
        <v>1332</v>
      </c>
      <c r="L1" s="2" t="s">
        <v>1332</v>
      </c>
      <c r="M1" s="2" t="s">
        <v>272</v>
      </c>
      <c r="N1" s="2" t="s">
        <v>273</v>
      </c>
      <c r="O1" s="6" t="s">
        <v>852</v>
      </c>
      <c r="P1" s="5" t="s">
        <v>852</v>
      </c>
      <c r="Q1" s="5" t="s">
        <v>852</v>
      </c>
      <c r="R1" s="5" t="s">
        <v>852</v>
      </c>
      <c r="S1" s="5" t="s">
        <v>852</v>
      </c>
      <c r="T1" s="57" t="s">
        <v>853</v>
      </c>
      <c r="U1" s="5" t="s">
        <v>272</v>
      </c>
      <c r="V1" s="6" t="s">
        <v>272</v>
      </c>
      <c r="W1" s="7" t="s">
        <v>548</v>
      </c>
      <c r="X1" s="7" t="s">
        <v>548</v>
      </c>
      <c r="Y1" s="7" t="s">
        <v>548</v>
      </c>
      <c r="Z1" s="7" t="s">
        <v>616</v>
      </c>
      <c r="AA1" s="7" t="s">
        <v>1018</v>
      </c>
      <c r="AB1" s="7" t="s">
        <v>188</v>
      </c>
      <c r="AC1" s="7" t="s">
        <v>189</v>
      </c>
      <c r="AD1" s="16" t="s">
        <v>190</v>
      </c>
      <c r="AE1" s="16" t="s">
        <v>1313</v>
      </c>
      <c r="AF1" s="7" t="s">
        <v>188</v>
      </c>
      <c r="AG1" s="7" t="s">
        <v>188</v>
      </c>
      <c r="AH1" s="7" t="s">
        <v>1019</v>
      </c>
      <c r="AI1" s="7" t="s">
        <v>188</v>
      </c>
      <c r="AJ1" s="7" t="s">
        <v>188</v>
      </c>
      <c r="AK1" s="7" t="s">
        <v>188</v>
      </c>
      <c r="AL1" s="7" t="s">
        <v>1019</v>
      </c>
      <c r="AM1" s="7" t="s">
        <v>1019</v>
      </c>
      <c r="AN1" s="7" t="s">
        <v>1019</v>
      </c>
      <c r="AO1" s="7" t="s">
        <v>1019</v>
      </c>
      <c r="AP1" s="7" t="s">
        <v>1019</v>
      </c>
      <c r="AQ1" s="7" t="s">
        <v>1019</v>
      </c>
      <c r="AR1" s="7" t="s">
        <v>188</v>
      </c>
      <c r="AS1" s="7" t="s">
        <v>188</v>
      </c>
      <c r="AT1" s="7" t="s">
        <v>188</v>
      </c>
      <c r="AU1" s="7" t="s">
        <v>906</v>
      </c>
      <c r="AV1" s="7" t="s">
        <v>514</v>
      </c>
      <c r="AW1" s="7" t="s">
        <v>514</v>
      </c>
      <c r="AX1" s="7" t="s">
        <v>906</v>
      </c>
      <c r="AY1" s="7" t="s">
        <v>514</v>
      </c>
      <c r="AZ1" s="7" t="s">
        <v>514</v>
      </c>
      <c r="BA1" s="7" t="s">
        <v>514</v>
      </c>
      <c r="BB1" s="7" t="s">
        <v>514</v>
      </c>
      <c r="BC1" s="7" t="s">
        <v>514</v>
      </c>
      <c r="BD1" s="7" t="s">
        <v>514</v>
      </c>
      <c r="BE1" s="7" t="s">
        <v>794</v>
      </c>
      <c r="BF1" s="7" t="s">
        <v>794</v>
      </c>
      <c r="BG1" s="7" t="s">
        <v>906</v>
      </c>
      <c r="BH1" s="7" t="s">
        <v>514</v>
      </c>
      <c r="BI1" s="7" t="s">
        <v>790</v>
      </c>
      <c r="BJ1" s="7" t="s">
        <v>514</v>
      </c>
      <c r="BK1" s="7" t="s">
        <v>791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1314</v>
      </c>
      <c r="E2" s="3" t="s">
        <v>1315</v>
      </c>
      <c r="F2" s="3" t="s">
        <v>1316</v>
      </c>
      <c r="G2" s="3" t="s">
        <v>185</v>
      </c>
      <c r="H2" s="3" t="s">
        <v>152</v>
      </c>
      <c r="I2" s="3" t="s">
        <v>153</v>
      </c>
      <c r="J2" s="4" t="s">
        <v>539</v>
      </c>
      <c r="K2" s="3" t="s">
        <v>1317</v>
      </c>
      <c r="L2" s="3" t="s">
        <v>1318</v>
      </c>
      <c r="M2" s="3" t="s">
        <v>1319</v>
      </c>
      <c r="N2" s="3" t="s">
        <v>1320</v>
      </c>
      <c r="O2" s="17" t="s">
        <v>895</v>
      </c>
      <c r="P2" s="4" t="s">
        <v>899</v>
      </c>
      <c r="Q2" s="4" t="s">
        <v>854</v>
      </c>
      <c r="R2" s="4" t="s">
        <v>854</v>
      </c>
      <c r="S2" s="4" t="s">
        <v>855</v>
      </c>
      <c r="T2" s="4" t="s">
        <v>856</v>
      </c>
      <c r="U2" s="4" t="s">
        <v>535</v>
      </c>
      <c r="V2" s="8" t="s">
        <v>322</v>
      </c>
      <c r="W2" s="8" t="s">
        <v>556</v>
      </c>
      <c r="X2" s="8" t="s">
        <v>557</v>
      </c>
      <c r="Y2" s="13" t="s">
        <v>549</v>
      </c>
      <c r="Z2" s="8" t="s">
        <v>617</v>
      </c>
      <c r="AA2" s="8" t="s">
        <v>1017</v>
      </c>
      <c r="AB2" s="9" t="s">
        <v>154</v>
      </c>
      <c r="AC2" s="9" t="s">
        <v>155</v>
      </c>
      <c r="AD2" s="13" t="s">
        <v>178</v>
      </c>
      <c r="AE2" s="10" t="s">
        <v>1321</v>
      </c>
      <c r="AF2" s="10" t="s">
        <v>156</v>
      </c>
      <c r="AG2" s="10" t="s">
        <v>157</v>
      </c>
      <c r="AH2" s="10" t="s">
        <v>1023</v>
      </c>
      <c r="AI2" s="10" t="s">
        <v>158</v>
      </c>
      <c r="AJ2" s="11" t="s">
        <v>1322</v>
      </c>
      <c r="AK2" s="10" t="s">
        <v>1323</v>
      </c>
      <c r="AL2" s="10" t="s">
        <v>1020</v>
      </c>
      <c r="AM2" s="10" t="s">
        <v>1030</v>
      </c>
      <c r="AN2" s="10" t="s">
        <v>1039</v>
      </c>
      <c r="AO2" s="10" t="s">
        <v>1040</v>
      </c>
      <c r="AP2" s="10" t="s">
        <v>1035</v>
      </c>
      <c r="AQ2" s="10" t="s">
        <v>1036</v>
      </c>
      <c r="AR2" s="9" t="s">
        <v>159</v>
      </c>
      <c r="AS2" s="10" t="s">
        <v>587</v>
      </c>
      <c r="AT2" s="12" t="s">
        <v>164</v>
      </c>
      <c r="AU2" s="12" t="s">
        <v>1132</v>
      </c>
      <c r="AV2" s="10" t="s">
        <v>348</v>
      </c>
      <c r="AW2" s="10" t="s">
        <v>161</v>
      </c>
      <c r="AX2" s="10" t="s">
        <v>1238</v>
      </c>
      <c r="AY2" s="10" t="s">
        <v>1239</v>
      </c>
      <c r="AZ2" s="10" t="s">
        <v>1240</v>
      </c>
      <c r="BA2" s="10" t="s">
        <v>162</v>
      </c>
      <c r="BB2" s="10" t="s">
        <v>163</v>
      </c>
      <c r="BC2" s="12" t="s">
        <v>160</v>
      </c>
      <c r="BD2" s="10" t="s">
        <v>1324</v>
      </c>
      <c r="BE2" s="10" t="s">
        <v>1368</v>
      </c>
      <c r="BF2" s="10" t="s">
        <v>1367</v>
      </c>
      <c r="BG2" s="10" t="s">
        <v>907</v>
      </c>
      <c r="BH2" s="10" t="s">
        <v>792</v>
      </c>
      <c r="BI2" s="10" t="s">
        <v>789</v>
      </c>
      <c r="BJ2" s="10" t="s">
        <v>347</v>
      </c>
      <c r="BK2" s="12" t="s">
        <v>793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536</v>
      </c>
      <c r="K3" s="49" t="s">
        <v>772</v>
      </c>
      <c r="L3" s="49" t="s">
        <v>773</v>
      </c>
      <c r="M3" s="49" t="s">
        <v>1325</v>
      </c>
      <c r="N3" s="49" t="s">
        <v>1326</v>
      </c>
      <c r="O3" s="51" t="s">
        <v>894</v>
      </c>
      <c r="P3" s="50" t="s">
        <v>857</v>
      </c>
      <c r="Q3" s="50" t="s">
        <v>858</v>
      </c>
      <c r="R3" s="52" t="s">
        <v>859</v>
      </c>
      <c r="S3" s="52" t="s">
        <v>860</v>
      </c>
      <c r="T3" s="58" t="s">
        <v>850</v>
      </c>
      <c r="U3" s="50" t="s">
        <v>533</v>
      </c>
      <c r="V3" s="1" t="s">
        <v>321</v>
      </c>
      <c r="W3" s="1" t="s">
        <v>612</v>
      </c>
      <c r="X3" s="1" t="s">
        <v>613</v>
      </c>
      <c r="Y3" s="1" t="s">
        <v>614</v>
      </c>
      <c r="Z3" s="1" t="s">
        <v>615</v>
      </c>
      <c r="AA3" s="1" t="s">
        <v>1016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1022</v>
      </c>
      <c r="AI3" s="53" t="s">
        <v>13</v>
      </c>
      <c r="AJ3" s="53" t="s">
        <v>14</v>
      </c>
      <c r="AK3" s="53" t="s">
        <v>15</v>
      </c>
      <c r="AL3" s="53" t="s">
        <v>1021</v>
      </c>
      <c r="AM3" s="53" t="s">
        <v>1029</v>
      </c>
      <c r="AN3" s="53" t="s">
        <v>1037</v>
      </c>
      <c r="AO3" s="53" t="s">
        <v>1038</v>
      </c>
      <c r="AP3" s="53" t="s">
        <v>1031</v>
      </c>
      <c r="AQ3" s="53" t="s">
        <v>1032</v>
      </c>
      <c r="AR3" s="53" t="s">
        <v>16</v>
      </c>
      <c r="AS3" s="53" t="s">
        <v>17</v>
      </c>
      <c r="AT3" s="54" t="s">
        <v>24</v>
      </c>
      <c r="AU3" s="54" t="s">
        <v>1131</v>
      </c>
      <c r="AV3" s="53" t="s">
        <v>20</v>
      </c>
      <c r="AW3" s="53" t="s">
        <v>18</v>
      </c>
      <c r="AX3" s="53" t="s">
        <v>1229</v>
      </c>
      <c r="AY3" s="53" t="s">
        <v>1230</v>
      </c>
      <c r="AZ3" s="53" t="s">
        <v>1231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1369</v>
      </c>
      <c r="BF3" s="53" t="s">
        <v>1366</v>
      </c>
      <c r="BG3" s="53" t="s">
        <v>905</v>
      </c>
      <c r="BH3" s="53" t="s">
        <v>410</v>
      </c>
      <c r="BI3" s="53" t="s">
        <v>345</v>
      </c>
      <c r="BJ3" s="53" t="s">
        <v>346</v>
      </c>
      <c r="BK3" s="54" t="s">
        <v>374</v>
      </c>
    </row>
    <row r="4" spans="1:63" s="68" customFormat="1" ht="16" customHeight="1">
      <c r="A4" s="73">
        <v>1000</v>
      </c>
      <c r="B4" s="66" t="s">
        <v>26</v>
      </c>
      <c r="C4" s="66" t="s">
        <v>39</v>
      </c>
      <c r="D4" s="66" t="s">
        <v>27</v>
      </c>
      <c r="E4" s="68" t="s">
        <v>543</v>
      </c>
      <c r="F4" s="68" t="str">
        <f>IF(ISBLANK(Table2[[#This Row],[unique_id]]), "", Table2[[#This Row],[unique_id]])</f>
        <v>roof_temperature</v>
      </c>
      <c r="G4" s="66" t="s">
        <v>38</v>
      </c>
      <c r="H4" s="66" t="s">
        <v>87</v>
      </c>
      <c r="I4" s="66" t="s">
        <v>30</v>
      </c>
      <c r="J4" s="66"/>
      <c r="K4" s="68" t="s">
        <v>323</v>
      </c>
      <c r="L4" s="66"/>
      <c r="M4" s="66"/>
      <c r="N4" s="66"/>
      <c r="O4" s="69"/>
      <c r="P4" s="66"/>
      <c r="Q4" s="66"/>
      <c r="R4" s="66"/>
      <c r="S4" s="66"/>
      <c r="T4" s="70"/>
      <c r="U4" s="66"/>
      <c r="V4" s="77" t="s">
        <v>324</v>
      </c>
      <c r="W4" s="69"/>
      <c r="X4" s="69"/>
      <c r="Y4" s="69"/>
      <c r="Z4" s="69"/>
      <c r="AA4" s="69"/>
      <c r="AB4" s="66" t="s">
        <v>31</v>
      </c>
      <c r="AC4" s="66" t="s">
        <v>88</v>
      </c>
      <c r="AD4" s="66" t="s">
        <v>89</v>
      </c>
      <c r="AE4" s="66" t="s">
        <v>325</v>
      </c>
      <c r="AF4" s="66">
        <v>300</v>
      </c>
      <c r="AG4" s="69" t="s">
        <v>34</v>
      </c>
      <c r="AH4" s="69"/>
      <c r="AI4" s="66" t="s">
        <v>91</v>
      </c>
      <c r="AJ4" s="66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6" t="str">
        <f>IF(ISBLANK(Table2[[#This Row],[index]]),  "", _xlfn.CONCAT(LOWER(Table2[[#This Row],[device_via_device]]), "/", Table2[[#This Row],[unique_id]]))</f>
        <v>weewx/roof_temperature</v>
      </c>
      <c r="AL4" s="66"/>
      <c r="AM4" s="66"/>
      <c r="AN4" s="66"/>
      <c r="AO4" s="66"/>
      <c r="AP4" s="66"/>
      <c r="AQ4" s="66"/>
      <c r="AR4" s="66" t="s">
        <v>299</v>
      </c>
      <c r="AS4" s="66">
        <v>1</v>
      </c>
      <c r="AT4" s="74"/>
      <c r="AU4" s="66"/>
      <c r="AV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6"/>
      <c r="AY4" s="66" t="str">
        <f>IF(ISBLANK(Table2[[#This Row],[device_model]]), "", Table2[[#This Row],[device_suggested_area]])</f>
        <v>Roof</v>
      </c>
      <c r="AZ4" s="66" t="s">
        <v>478</v>
      </c>
      <c r="BA4" s="66" t="s">
        <v>36</v>
      </c>
      <c r="BB4" s="66" t="s">
        <v>37</v>
      </c>
      <c r="BC4" s="66" t="s">
        <v>1241</v>
      </c>
      <c r="BD4" s="66" t="s">
        <v>38</v>
      </c>
      <c r="BE4" s="66"/>
      <c r="BF4" s="66"/>
      <c r="BG4" s="66"/>
      <c r="BH4" s="66"/>
      <c r="BI4" s="66"/>
      <c r="BJ4" s="66"/>
      <c r="BK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6" customFormat="1" ht="16" customHeight="1">
      <c r="A5" s="63">
        <v>1001</v>
      </c>
      <c r="B5" s="66" t="s">
        <v>26</v>
      </c>
      <c r="C5" s="66" t="s">
        <v>39</v>
      </c>
      <c r="D5" s="66" t="s">
        <v>27</v>
      </c>
      <c r="E5" s="68" t="s">
        <v>323</v>
      </c>
      <c r="F5" s="68" t="str">
        <f>IF(ISBLANK(Table2[[#This Row],[unique_id]]), "", Table2[[#This Row],[unique_id]])</f>
        <v>compensation_sensor_roof_temperature</v>
      </c>
      <c r="G5" s="66" t="s">
        <v>38</v>
      </c>
      <c r="H5" s="66" t="s">
        <v>87</v>
      </c>
      <c r="I5" s="66" t="s">
        <v>30</v>
      </c>
      <c r="J5" s="66" t="s">
        <v>87</v>
      </c>
      <c r="K5" s="68"/>
      <c r="M5" s="66" t="s">
        <v>90</v>
      </c>
      <c r="O5" s="69"/>
      <c r="T5" s="70"/>
      <c r="U5" s="66" t="s">
        <v>501</v>
      </c>
      <c r="V5" s="69"/>
      <c r="W5" s="69"/>
      <c r="X5" s="69"/>
      <c r="Y5" s="69"/>
      <c r="Z5" s="69"/>
      <c r="AA5" s="69"/>
      <c r="AB5" s="66" t="s">
        <v>31</v>
      </c>
      <c r="AC5" s="66" t="s">
        <v>88</v>
      </c>
      <c r="AD5" s="66" t="s">
        <v>89</v>
      </c>
      <c r="AE5" s="66" t="s">
        <v>325</v>
      </c>
      <c r="AG5" s="69"/>
      <c r="AH5" s="69"/>
      <c r="AT5" s="74"/>
      <c r="BD5" s="66" t="s">
        <v>38</v>
      </c>
    </row>
    <row r="6" spans="1:63" s="66" customFormat="1" ht="16" customHeight="1">
      <c r="A6" s="73">
        <v>1002</v>
      </c>
      <c r="B6" s="66" t="s">
        <v>26</v>
      </c>
      <c r="C6" s="66" t="s">
        <v>128</v>
      </c>
      <c r="D6" s="66" t="s">
        <v>27</v>
      </c>
      <c r="E6" s="66" t="s">
        <v>682</v>
      </c>
      <c r="F6" s="68" t="str">
        <f>IF(ISBLANK(Table2[[#This Row],[unique_id]]), "", Table2[[#This Row],[unique_id]])</f>
        <v>ada_temperature</v>
      </c>
      <c r="G6" s="66" t="s">
        <v>130</v>
      </c>
      <c r="H6" s="66" t="s">
        <v>87</v>
      </c>
      <c r="I6" s="66" t="s">
        <v>30</v>
      </c>
      <c r="K6" s="66" t="s">
        <v>683</v>
      </c>
      <c r="O6" s="69"/>
      <c r="T6" s="70"/>
      <c r="V6" s="69" t="s">
        <v>324</v>
      </c>
      <c r="W6" s="69"/>
      <c r="X6" s="69"/>
      <c r="Y6" s="69"/>
      <c r="Z6" s="69"/>
      <c r="AA6" s="69"/>
      <c r="AE6" s="66" t="s">
        <v>325</v>
      </c>
      <c r="AG6" s="69"/>
      <c r="AH6" s="69"/>
      <c r="AT6" s="71"/>
      <c r="AV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6" t="str">
        <f>IF(ISBLANK(Table2[[#This Row],[device_model]]), "", Table2[[#This Row],[device_suggested_area]])</f>
        <v>Ada</v>
      </c>
      <c r="AZ6" s="66" t="s">
        <v>1143</v>
      </c>
      <c r="BA6" s="66" t="s">
        <v>1141</v>
      </c>
      <c r="BB6" s="66" t="s">
        <v>128</v>
      </c>
      <c r="BC6" s="66" t="s">
        <v>479</v>
      </c>
      <c r="BD6" s="66" t="s">
        <v>130</v>
      </c>
      <c r="BH6" s="66" t="s">
        <v>418</v>
      </c>
      <c r="BI6" s="70" t="s">
        <v>486</v>
      </c>
      <c r="BK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6" customFormat="1" ht="16" customHeight="1">
      <c r="A7" s="73">
        <v>1003</v>
      </c>
      <c r="B7" s="66" t="s">
        <v>26</v>
      </c>
      <c r="C7" s="66" t="s">
        <v>128</v>
      </c>
      <c r="D7" s="66" t="s">
        <v>27</v>
      </c>
      <c r="E7" s="66" t="s">
        <v>683</v>
      </c>
      <c r="F7" s="68" t="str">
        <f>IF(ISBLANK(Table2[[#This Row],[unique_id]]), "", Table2[[#This Row],[unique_id]])</f>
        <v>compensation_sensor_ada_temperature</v>
      </c>
      <c r="G7" s="66" t="s">
        <v>130</v>
      </c>
      <c r="H7" s="66" t="s">
        <v>87</v>
      </c>
      <c r="I7" s="66" t="s">
        <v>30</v>
      </c>
      <c r="J7" s="66" t="s">
        <v>834</v>
      </c>
      <c r="M7" s="66" t="s">
        <v>90</v>
      </c>
      <c r="O7" s="69"/>
      <c r="T7" s="70"/>
      <c r="U7" s="66" t="s">
        <v>501</v>
      </c>
      <c r="V7" s="69"/>
      <c r="W7" s="69"/>
      <c r="X7" s="69"/>
      <c r="Y7" s="69"/>
      <c r="Z7" s="69"/>
      <c r="AA7" s="69"/>
      <c r="AE7" s="66" t="s">
        <v>325</v>
      </c>
      <c r="AG7" s="69"/>
      <c r="AH7" s="69"/>
      <c r="AT7" s="71"/>
      <c r="BD7" s="66" t="s">
        <v>130</v>
      </c>
      <c r="BI7" s="70"/>
    </row>
    <row r="8" spans="1:63" s="66" customFormat="1" ht="16" customHeight="1">
      <c r="A8" s="63">
        <v>1004</v>
      </c>
      <c r="B8" s="66" t="s">
        <v>26</v>
      </c>
      <c r="C8" s="66" t="s">
        <v>128</v>
      </c>
      <c r="D8" s="66" t="s">
        <v>27</v>
      </c>
      <c r="E8" s="66" t="s">
        <v>684</v>
      </c>
      <c r="F8" s="68" t="str">
        <f>IF(ISBLANK(Table2[[#This Row],[unique_id]]), "", Table2[[#This Row],[unique_id]])</f>
        <v>edwin_temperature</v>
      </c>
      <c r="G8" s="66" t="s">
        <v>127</v>
      </c>
      <c r="H8" s="66" t="s">
        <v>87</v>
      </c>
      <c r="I8" s="66" t="s">
        <v>30</v>
      </c>
      <c r="K8" s="66" t="s">
        <v>685</v>
      </c>
      <c r="O8" s="69"/>
      <c r="T8" s="70"/>
      <c r="V8" s="69" t="s">
        <v>324</v>
      </c>
      <c r="W8" s="69"/>
      <c r="X8" s="69"/>
      <c r="Y8" s="69"/>
      <c r="Z8" s="69"/>
      <c r="AA8" s="69"/>
      <c r="AE8" s="66" t="s">
        <v>325</v>
      </c>
      <c r="AG8" s="69"/>
      <c r="AH8" s="69"/>
      <c r="AT8" s="71"/>
      <c r="AV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6" t="str">
        <f>IF(ISBLANK(Table2[[#This Row],[device_model]]), "", Table2[[#This Row],[device_suggested_area]])</f>
        <v>Edwin</v>
      </c>
      <c r="AZ8" s="66" t="s">
        <v>1143</v>
      </c>
      <c r="BA8" s="66" t="s">
        <v>1141</v>
      </c>
      <c r="BB8" s="66" t="s">
        <v>128</v>
      </c>
      <c r="BC8" s="66" t="s">
        <v>479</v>
      </c>
      <c r="BD8" s="66" t="s">
        <v>127</v>
      </c>
      <c r="BH8" s="66" t="s">
        <v>418</v>
      </c>
      <c r="BI8" s="66" t="s">
        <v>485</v>
      </c>
      <c r="BK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6" customFormat="1" ht="16" customHeight="1">
      <c r="A9" s="73">
        <v>1005</v>
      </c>
      <c r="B9" s="66" t="s">
        <v>26</v>
      </c>
      <c r="C9" s="66" t="s">
        <v>128</v>
      </c>
      <c r="D9" s="66" t="s">
        <v>27</v>
      </c>
      <c r="E9" s="66" t="s">
        <v>685</v>
      </c>
      <c r="F9" s="68" t="str">
        <f>IF(ISBLANK(Table2[[#This Row],[unique_id]]), "", Table2[[#This Row],[unique_id]])</f>
        <v>compensation_sensor_edwin_temperature</v>
      </c>
      <c r="G9" s="66" t="s">
        <v>127</v>
      </c>
      <c r="H9" s="66" t="s">
        <v>87</v>
      </c>
      <c r="I9" s="66" t="s">
        <v>30</v>
      </c>
      <c r="J9" s="66" t="s">
        <v>834</v>
      </c>
      <c r="M9" s="66" t="s">
        <v>90</v>
      </c>
      <c r="O9" s="69"/>
      <c r="T9" s="70"/>
      <c r="U9" s="66" t="s">
        <v>501</v>
      </c>
      <c r="V9" s="69"/>
      <c r="W9" s="69"/>
      <c r="X9" s="69"/>
      <c r="Y9" s="69"/>
      <c r="Z9" s="69"/>
      <c r="AA9" s="69"/>
      <c r="AE9" s="66" t="s">
        <v>325</v>
      </c>
      <c r="AG9" s="69"/>
      <c r="AH9" s="69"/>
      <c r="AT9" s="71"/>
      <c r="BD9" s="66" t="s">
        <v>127</v>
      </c>
    </row>
    <row r="10" spans="1:63" s="66" customFormat="1" ht="16" customHeight="1">
      <c r="A10" s="73">
        <v>1006</v>
      </c>
      <c r="B10" s="66" t="s">
        <v>26</v>
      </c>
      <c r="C10" s="66" t="s">
        <v>128</v>
      </c>
      <c r="D10" s="66" t="s">
        <v>27</v>
      </c>
      <c r="E10" s="66" t="s">
        <v>686</v>
      </c>
      <c r="F10" s="68" t="str">
        <f>IF(ISBLANK(Table2[[#This Row],[unique_id]]), "", Table2[[#This Row],[unique_id]])</f>
        <v>bertram_2_office_lounge_temperature</v>
      </c>
      <c r="G10" s="66" t="s">
        <v>196</v>
      </c>
      <c r="H10" s="66" t="s">
        <v>87</v>
      </c>
      <c r="I10" s="66" t="s">
        <v>30</v>
      </c>
      <c r="K10" s="66" t="s">
        <v>687</v>
      </c>
      <c r="O10" s="69"/>
      <c r="T10" s="70"/>
      <c r="V10" s="69" t="s">
        <v>324</v>
      </c>
      <c r="W10" s="69"/>
      <c r="X10" s="69"/>
      <c r="Y10" s="69"/>
      <c r="Z10" s="69"/>
      <c r="AA10" s="69"/>
      <c r="AE10" s="66" t="s">
        <v>325</v>
      </c>
      <c r="AG10" s="69"/>
      <c r="AH10" s="69"/>
      <c r="AT10" s="71"/>
      <c r="AV1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6" t="str">
        <f>IF(ISBLANK(Table2[[#This Row],[device_model]]), "", Table2[[#This Row],[device_suggested_area]])</f>
        <v>Lounge</v>
      </c>
      <c r="AZ10" s="66" t="s">
        <v>1142</v>
      </c>
      <c r="BA10" s="66" t="s">
        <v>1144</v>
      </c>
      <c r="BB10" s="66" t="s">
        <v>128</v>
      </c>
      <c r="BC10" s="66" t="s">
        <v>480</v>
      </c>
      <c r="BD10" s="66" t="s">
        <v>196</v>
      </c>
      <c r="BK1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6" customFormat="1" ht="16" customHeight="1">
      <c r="A11" s="63">
        <v>1007</v>
      </c>
      <c r="B11" s="66" t="s">
        <v>26</v>
      </c>
      <c r="C11" s="66" t="s">
        <v>128</v>
      </c>
      <c r="D11" s="66" t="s">
        <v>27</v>
      </c>
      <c r="E11" s="66" t="s">
        <v>687</v>
      </c>
      <c r="F11" s="68" t="str">
        <f>IF(ISBLANK(Table2[[#This Row],[unique_id]]), "", Table2[[#This Row],[unique_id]])</f>
        <v>compensation_sensor_bertram_2_office_lounge_temperature</v>
      </c>
      <c r="G11" s="66" t="s">
        <v>196</v>
      </c>
      <c r="H11" s="66" t="s">
        <v>87</v>
      </c>
      <c r="I11" s="66" t="s">
        <v>30</v>
      </c>
      <c r="J11" s="66" t="s">
        <v>87</v>
      </c>
      <c r="M11" s="66" t="s">
        <v>90</v>
      </c>
      <c r="O11" s="69"/>
      <c r="T11" s="70"/>
      <c r="U11" s="66" t="s">
        <v>501</v>
      </c>
      <c r="V11" s="69"/>
      <c r="W11" s="69"/>
      <c r="X11" s="69"/>
      <c r="Y11" s="69"/>
      <c r="Z11" s="69"/>
      <c r="AA11" s="69"/>
      <c r="AE11" s="66" t="s">
        <v>325</v>
      </c>
      <c r="AG11" s="69"/>
      <c r="AH11" s="69"/>
      <c r="AT11" s="71"/>
      <c r="BD11" s="66" t="s">
        <v>196</v>
      </c>
    </row>
    <row r="12" spans="1:63" s="66" customFormat="1" ht="16" customHeight="1">
      <c r="A12" s="73">
        <v>1008</v>
      </c>
      <c r="B12" s="66" t="s">
        <v>26</v>
      </c>
      <c r="C12" s="66" t="s">
        <v>128</v>
      </c>
      <c r="D12" s="66" t="s">
        <v>27</v>
      </c>
      <c r="E12" s="66" t="s">
        <v>688</v>
      </c>
      <c r="F12" s="68" t="str">
        <f>IF(ISBLANK(Table2[[#This Row],[unique_id]]), "", Table2[[#This Row],[unique_id]])</f>
        <v>parents_temperature</v>
      </c>
      <c r="G12" s="66" t="s">
        <v>194</v>
      </c>
      <c r="H12" s="66" t="s">
        <v>87</v>
      </c>
      <c r="I12" s="66" t="s">
        <v>30</v>
      </c>
      <c r="K12" s="66" t="s">
        <v>689</v>
      </c>
      <c r="O12" s="69"/>
      <c r="T12" s="70"/>
      <c r="V12" s="69" t="s">
        <v>324</v>
      </c>
      <c r="W12" s="69"/>
      <c r="X12" s="69"/>
      <c r="Y12" s="69"/>
      <c r="Z12" s="69"/>
      <c r="AA12" s="69"/>
      <c r="AE12" s="66" t="s">
        <v>325</v>
      </c>
      <c r="AG12" s="69"/>
      <c r="AH12" s="69"/>
      <c r="AT12" s="71"/>
      <c r="AV1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6" t="str">
        <f>IF(ISBLANK(Table2[[#This Row],[device_model]]), "", Table2[[#This Row],[device_suggested_area]])</f>
        <v>Parents</v>
      </c>
      <c r="AZ12" s="66" t="s">
        <v>1143</v>
      </c>
      <c r="BA12" s="66" t="s">
        <v>1141</v>
      </c>
      <c r="BB12" s="66" t="s">
        <v>128</v>
      </c>
      <c r="BC12" s="66" t="s">
        <v>479</v>
      </c>
      <c r="BD12" s="66" t="s">
        <v>194</v>
      </c>
      <c r="BH12" s="66" t="s">
        <v>418</v>
      </c>
      <c r="BI12" s="66" t="s">
        <v>481</v>
      </c>
      <c r="BK1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6" customFormat="1" ht="16" customHeight="1">
      <c r="A13" s="73">
        <v>1009</v>
      </c>
      <c r="B13" s="66" t="s">
        <v>26</v>
      </c>
      <c r="C13" s="66" t="s">
        <v>128</v>
      </c>
      <c r="D13" s="66" t="s">
        <v>27</v>
      </c>
      <c r="E13" s="66" t="s">
        <v>689</v>
      </c>
      <c r="F13" s="68" t="str">
        <f>IF(ISBLANK(Table2[[#This Row],[unique_id]]), "", Table2[[#This Row],[unique_id]])</f>
        <v>compensation_sensor_parents_temperature</v>
      </c>
      <c r="G13" s="66" t="s">
        <v>194</v>
      </c>
      <c r="H13" s="66" t="s">
        <v>87</v>
      </c>
      <c r="I13" s="66" t="s">
        <v>30</v>
      </c>
      <c r="J13" s="66" t="s">
        <v>87</v>
      </c>
      <c r="M13" s="66" t="s">
        <v>136</v>
      </c>
      <c r="O13" s="69"/>
      <c r="T13" s="70"/>
      <c r="U13" s="66" t="s">
        <v>501</v>
      </c>
      <c r="V13" s="69"/>
      <c r="W13" s="69"/>
      <c r="X13" s="69"/>
      <c r="Y13" s="69"/>
      <c r="Z13" s="69"/>
      <c r="AA13" s="69"/>
      <c r="AE13" s="66" t="s">
        <v>325</v>
      </c>
      <c r="AG13" s="69"/>
      <c r="AH13" s="69"/>
      <c r="AT13" s="71"/>
      <c r="BD13" s="66" t="s">
        <v>194</v>
      </c>
    </row>
    <row r="14" spans="1:63" s="66" customFormat="1" ht="16" customHeight="1">
      <c r="A14" s="63">
        <v>1010</v>
      </c>
      <c r="B14" s="66" t="s">
        <v>26</v>
      </c>
      <c r="C14" s="66" t="s">
        <v>128</v>
      </c>
      <c r="D14" s="66" t="s">
        <v>27</v>
      </c>
      <c r="E14" s="66" t="s">
        <v>666</v>
      </c>
      <c r="F14" s="68" t="str">
        <f>IF(ISBLANK(Table2[[#This Row],[unique_id]]), "", Table2[[#This Row],[unique_id]])</f>
        <v>bertram_2_office_temperature</v>
      </c>
      <c r="G14" s="66" t="s">
        <v>215</v>
      </c>
      <c r="H14" s="66" t="s">
        <v>87</v>
      </c>
      <c r="I14" s="66" t="s">
        <v>30</v>
      </c>
      <c r="K14" s="66" t="s">
        <v>667</v>
      </c>
      <c r="O14" s="69"/>
      <c r="T14" s="70"/>
      <c r="V14" s="69" t="s">
        <v>324</v>
      </c>
      <c r="W14" s="69"/>
      <c r="X14" s="69"/>
      <c r="Y14" s="69"/>
      <c r="Z14" s="69"/>
      <c r="AA14" s="69"/>
      <c r="AE14" s="66" t="s">
        <v>325</v>
      </c>
      <c r="AG14" s="69"/>
      <c r="AH14" s="69"/>
      <c r="AT14" s="71"/>
      <c r="AV1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6" t="str">
        <f>IF(ISBLANK(Table2[[#This Row],[device_model]]), "", Table2[[#This Row],[device_suggested_area]])</f>
        <v>Office</v>
      </c>
      <c r="AZ14" s="66" t="s">
        <v>1143</v>
      </c>
      <c r="BA14" s="66" t="s">
        <v>1144</v>
      </c>
      <c r="BB14" s="66" t="s">
        <v>128</v>
      </c>
      <c r="BC14" s="66" t="s">
        <v>480</v>
      </c>
      <c r="BD14" s="66" t="s">
        <v>215</v>
      </c>
      <c r="BH14" s="66" t="s">
        <v>418</v>
      </c>
      <c r="BI14" s="66" t="s">
        <v>482</v>
      </c>
      <c r="BK1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6" customFormat="1" ht="16" customHeight="1">
      <c r="A15" s="73">
        <v>1011</v>
      </c>
      <c r="B15" s="66" t="s">
        <v>26</v>
      </c>
      <c r="C15" s="66" t="s">
        <v>128</v>
      </c>
      <c r="D15" s="66" t="s">
        <v>27</v>
      </c>
      <c r="E15" s="66" t="s">
        <v>667</v>
      </c>
      <c r="F15" s="68" t="str">
        <f>IF(ISBLANK(Table2[[#This Row],[unique_id]]), "", Table2[[#This Row],[unique_id]])</f>
        <v>compensation_sensor_bertram_2_office_temperature</v>
      </c>
      <c r="G15" s="66" t="s">
        <v>215</v>
      </c>
      <c r="H15" s="66" t="s">
        <v>87</v>
      </c>
      <c r="I15" s="66" t="s">
        <v>30</v>
      </c>
      <c r="J15" s="66" t="s">
        <v>87</v>
      </c>
      <c r="M15" s="66" t="s">
        <v>136</v>
      </c>
      <c r="O15" s="69"/>
      <c r="T15" s="70"/>
      <c r="U15" s="66" t="s">
        <v>501</v>
      </c>
      <c r="V15" s="69"/>
      <c r="W15" s="69"/>
      <c r="X15" s="69"/>
      <c r="Y15" s="69"/>
      <c r="Z15" s="69"/>
      <c r="AA15" s="69"/>
      <c r="AE15" s="66" t="s">
        <v>325</v>
      </c>
      <c r="AG15" s="69"/>
      <c r="AH15" s="69"/>
      <c r="AT15" s="71"/>
      <c r="BD15" s="66" t="s">
        <v>215</v>
      </c>
    </row>
    <row r="16" spans="1:63" s="66" customFormat="1" ht="16" customHeight="1">
      <c r="A16" s="73">
        <v>1012</v>
      </c>
      <c r="B16" s="66" t="s">
        <v>26</v>
      </c>
      <c r="C16" s="66" t="s">
        <v>128</v>
      </c>
      <c r="D16" s="66" t="s">
        <v>27</v>
      </c>
      <c r="E16" s="66" t="s">
        <v>668</v>
      </c>
      <c r="F16" s="68" t="str">
        <f>IF(ISBLANK(Table2[[#This Row],[unique_id]]), "", Table2[[#This Row],[unique_id]])</f>
        <v>bertram_2_kitchen_temperature</v>
      </c>
      <c r="G16" s="66" t="s">
        <v>208</v>
      </c>
      <c r="H16" s="66" t="s">
        <v>87</v>
      </c>
      <c r="I16" s="66" t="s">
        <v>30</v>
      </c>
      <c r="K16" s="66" t="s">
        <v>669</v>
      </c>
      <c r="O16" s="69"/>
      <c r="T16" s="70"/>
      <c r="V16" s="69" t="s">
        <v>324</v>
      </c>
      <c r="W16" s="69"/>
      <c r="X16" s="69"/>
      <c r="Y16" s="69"/>
      <c r="Z16" s="69"/>
      <c r="AA16" s="69"/>
      <c r="AE16" s="66" t="s">
        <v>325</v>
      </c>
      <c r="AG16" s="69"/>
      <c r="AH16" s="69"/>
      <c r="AT16" s="71"/>
      <c r="AV1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6" t="str">
        <f>IF(ISBLANK(Table2[[#This Row],[device_model]]), "", Table2[[#This Row],[device_suggested_area]])</f>
        <v>Kitchen</v>
      </c>
      <c r="AZ16" s="66" t="s">
        <v>1143</v>
      </c>
      <c r="BA16" s="66" t="s">
        <v>1144</v>
      </c>
      <c r="BB16" s="66" t="s">
        <v>128</v>
      </c>
      <c r="BC16" s="66" t="s">
        <v>480</v>
      </c>
      <c r="BD16" s="66" t="s">
        <v>208</v>
      </c>
      <c r="BH16" s="66" t="s">
        <v>418</v>
      </c>
      <c r="BI16" s="66" t="s">
        <v>484</v>
      </c>
      <c r="BK1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6" customFormat="1" ht="16" customHeight="1">
      <c r="A17" s="63">
        <v>1013</v>
      </c>
      <c r="B17" s="66" t="s">
        <v>26</v>
      </c>
      <c r="C17" s="66" t="s">
        <v>128</v>
      </c>
      <c r="D17" s="66" t="s">
        <v>27</v>
      </c>
      <c r="E17" s="66" t="s">
        <v>669</v>
      </c>
      <c r="F17" s="68" t="str">
        <f>IF(ISBLANK(Table2[[#This Row],[unique_id]]), "", Table2[[#This Row],[unique_id]])</f>
        <v>compensation_sensor_bertram_2_kitchen_temperature</v>
      </c>
      <c r="G17" s="66" t="s">
        <v>208</v>
      </c>
      <c r="H17" s="66" t="s">
        <v>87</v>
      </c>
      <c r="I17" s="66" t="s">
        <v>30</v>
      </c>
      <c r="J17" s="66" t="s">
        <v>87</v>
      </c>
      <c r="M17" s="66" t="s">
        <v>136</v>
      </c>
      <c r="O17" s="69"/>
      <c r="T17" s="70"/>
      <c r="U17" s="66" t="s">
        <v>501</v>
      </c>
      <c r="V17" s="69"/>
      <c r="W17" s="69"/>
      <c r="X17" s="69"/>
      <c r="Y17" s="69"/>
      <c r="Z17" s="69"/>
      <c r="AA17" s="69"/>
      <c r="AE17" s="66" t="s">
        <v>325</v>
      </c>
      <c r="AG17" s="69"/>
      <c r="AH17" s="69"/>
      <c r="AT17" s="71"/>
      <c r="BD17" s="66" t="s">
        <v>208</v>
      </c>
    </row>
    <row r="18" spans="1:63" s="66" customFormat="1" ht="16" customHeight="1">
      <c r="A18" s="73">
        <v>1014</v>
      </c>
      <c r="B18" s="66" t="s">
        <v>26</v>
      </c>
      <c r="C18" s="66" t="s">
        <v>128</v>
      </c>
      <c r="D18" s="66" t="s">
        <v>27</v>
      </c>
      <c r="E18" s="75" t="s">
        <v>670</v>
      </c>
      <c r="F18" s="68" t="str">
        <f>IF(ISBLANK(Table2[[#This Row],[unique_id]]), "", Table2[[#This Row],[unique_id]])</f>
        <v>bertram_2_office_pantry_temperature</v>
      </c>
      <c r="G18" s="66" t="s">
        <v>214</v>
      </c>
      <c r="H18" s="66" t="s">
        <v>87</v>
      </c>
      <c r="I18" s="66" t="s">
        <v>30</v>
      </c>
      <c r="K18" s="75" t="s">
        <v>671</v>
      </c>
      <c r="O18" s="69"/>
      <c r="T18" s="70"/>
      <c r="V18" s="77" t="s">
        <v>324</v>
      </c>
      <c r="W18" s="69"/>
      <c r="X18" s="69"/>
      <c r="Y18" s="69"/>
      <c r="Z18" s="69"/>
      <c r="AA18" s="69"/>
      <c r="AE18" s="66" t="s">
        <v>325</v>
      </c>
      <c r="AG18" s="69"/>
      <c r="AH18" s="69"/>
      <c r="AT18" s="71"/>
      <c r="AV1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6" t="str">
        <f>IF(ISBLANK(Table2[[#This Row],[device_model]]), "", Table2[[#This Row],[device_suggested_area]])</f>
        <v>Pantry</v>
      </c>
      <c r="AZ18" s="66" t="s">
        <v>1142</v>
      </c>
      <c r="BA18" s="66" t="s">
        <v>1144</v>
      </c>
      <c r="BB18" s="66" t="s">
        <v>128</v>
      </c>
      <c r="BC18" s="66" t="s">
        <v>480</v>
      </c>
      <c r="BD18" s="66" t="s">
        <v>214</v>
      </c>
      <c r="BK1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6" customFormat="1" ht="16" customHeight="1">
      <c r="A19" s="73">
        <v>1015</v>
      </c>
      <c r="B19" s="66" t="s">
        <v>26</v>
      </c>
      <c r="C19" s="66" t="s">
        <v>128</v>
      </c>
      <c r="D19" s="66" t="s">
        <v>27</v>
      </c>
      <c r="E19" s="75" t="s">
        <v>671</v>
      </c>
      <c r="F19" s="68" t="str">
        <f>IF(ISBLANK(Table2[[#This Row],[unique_id]]), "", Table2[[#This Row],[unique_id]])</f>
        <v>compensation_sensor_bertram_2_office_pantry_temperature</v>
      </c>
      <c r="G19" s="66" t="s">
        <v>214</v>
      </c>
      <c r="H19" s="66" t="s">
        <v>87</v>
      </c>
      <c r="I19" s="66" t="s">
        <v>30</v>
      </c>
      <c r="J19" s="66" t="s">
        <v>87</v>
      </c>
      <c r="M19" s="66" t="s">
        <v>136</v>
      </c>
      <c r="O19" s="69"/>
      <c r="T19" s="70"/>
      <c r="U19" s="66" t="s">
        <v>501</v>
      </c>
      <c r="V19" s="69"/>
      <c r="W19" s="69"/>
      <c r="X19" s="69"/>
      <c r="Y19" s="69"/>
      <c r="Z19" s="69"/>
      <c r="AA19" s="69"/>
      <c r="AE19" s="66" t="s">
        <v>325</v>
      </c>
      <c r="AG19" s="69"/>
      <c r="AH19" s="69"/>
      <c r="AT19" s="71"/>
      <c r="BD19" s="66" t="s">
        <v>214</v>
      </c>
    </row>
    <row r="20" spans="1:63" s="66" customFormat="1" ht="16" customHeight="1">
      <c r="A20" s="63">
        <v>1016</v>
      </c>
      <c r="B20" s="66" t="s">
        <v>26</v>
      </c>
      <c r="C20" s="66" t="s">
        <v>128</v>
      </c>
      <c r="D20" s="66" t="s">
        <v>27</v>
      </c>
      <c r="E20" s="75" t="s">
        <v>672</v>
      </c>
      <c r="F20" s="68" t="str">
        <f>IF(ISBLANK(Table2[[#This Row],[unique_id]]), "", Table2[[#This Row],[unique_id]])</f>
        <v>bertram_2_office_dining_temperature</v>
      </c>
      <c r="G20" s="66" t="s">
        <v>195</v>
      </c>
      <c r="H20" s="66" t="s">
        <v>87</v>
      </c>
      <c r="I20" s="66" t="s">
        <v>30</v>
      </c>
      <c r="K20" s="75" t="s">
        <v>673</v>
      </c>
      <c r="O20" s="69"/>
      <c r="T20" s="70"/>
      <c r="V20" s="69" t="s">
        <v>324</v>
      </c>
      <c r="W20" s="69"/>
      <c r="X20" s="69"/>
      <c r="Y20" s="69"/>
      <c r="Z20" s="69"/>
      <c r="AA20" s="69"/>
      <c r="AE20" s="66" t="s">
        <v>325</v>
      </c>
      <c r="AG20" s="69"/>
      <c r="AH20" s="69"/>
      <c r="AT20" s="71"/>
      <c r="AV2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6" t="str">
        <f>IF(ISBLANK(Table2[[#This Row],[device_model]]), "", Table2[[#This Row],[device_suggested_area]])</f>
        <v>Dining</v>
      </c>
      <c r="AZ20" s="66" t="s">
        <v>1142</v>
      </c>
      <c r="BA20" s="66" t="s">
        <v>1144</v>
      </c>
      <c r="BB20" s="66" t="s">
        <v>128</v>
      </c>
      <c r="BC20" s="66" t="s">
        <v>480</v>
      </c>
      <c r="BD20" s="66" t="s">
        <v>195</v>
      </c>
      <c r="BK2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6" customFormat="1" ht="16" customHeight="1">
      <c r="A21" s="73">
        <v>1017</v>
      </c>
      <c r="B21" s="66" t="s">
        <v>26</v>
      </c>
      <c r="C21" s="66" t="s">
        <v>128</v>
      </c>
      <c r="D21" s="66" t="s">
        <v>27</v>
      </c>
      <c r="E21" s="75" t="s">
        <v>673</v>
      </c>
      <c r="F21" s="68" t="str">
        <f>IF(ISBLANK(Table2[[#This Row],[unique_id]]), "", Table2[[#This Row],[unique_id]])</f>
        <v>compensation_sensor_bertram_2_office_dining_temperature</v>
      </c>
      <c r="G21" s="66" t="s">
        <v>195</v>
      </c>
      <c r="H21" s="66" t="s">
        <v>87</v>
      </c>
      <c r="I21" s="66" t="s">
        <v>30</v>
      </c>
      <c r="J21" s="66" t="s">
        <v>87</v>
      </c>
      <c r="M21" s="66" t="s">
        <v>136</v>
      </c>
      <c r="O21" s="69"/>
      <c r="T21" s="70"/>
      <c r="U21" s="66" t="s">
        <v>501</v>
      </c>
      <c r="V21" s="69"/>
      <c r="W21" s="69"/>
      <c r="X21" s="69"/>
      <c r="Y21" s="69"/>
      <c r="Z21" s="69"/>
      <c r="AA21" s="69"/>
      <c r="AE21" s="66" t="s">
        <v>325</v>
      </c>
      <c r="AG21" s="69"/>
      <c r="AH21" s="69"/>
      <c r="AT21" s="71"/>
      <c r="BD21" s="66" t="s">
        <v>195</v>
      </c>
    </row>
    <row r="22" spans="1:63" s="66" customFormat="1" ht="16" customHeight="1">
      <c r="A22" s="73">
        <v>1018</v>
      </c>
      <c r="B22" s="66" t="s">
        <v>26</v>
      </c>
      <c r="C22" s="66" t="s">
        <v>128</v>
      </c>
      <c r="D22" s="66" t="s">
        <v>27</v>
      </c>
      <c r="E22" s="66" t="s">
        <v>674</v>
      </c>
      <c r="F22" s="68" t="str">
        <f>IF(ISBLANK(Table2[[#This Row],[unique_id]]), "", Table2[[#This Row],[unique_id]])</f>
        <v>laundry_temperature</v>
      </c>
      <c r="G22" s="66" t="s">
        <v>216</v>
      </c>
      <c r="H22" s="66" t="s">
        <v>87</v>
      </c>
      <c r="I22" s="66" t="s">
        <v>30</v>
      </c>
      <c r="K22" s="66" t="s">
        <v>675</v>
      </c>
      <c r="O22" s="69"/>
      <c r="T22" s="70"/>
      <c r="V22" s="69" t="s">
        <v>324</v>
      </c>
      <c r="W22" s="69"/>
      <c r="X22" s="69"/>
      <c r="Y22" s="69"/>
      <c r="Z22" s="69"/>
      <c r="AA22" s="69"/>
      <c r="AE22" s="66" t="s">
        <v>325</v>
      </c>
      <c r="AG22" s="69"/>
      <c r="AH22" s="69"/>
      <c r="AT22" s="71"/>
      <c r="AV2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6" t="str">
        <f>IF(ISBLANK(Table2[[#This Row],[device_model]]), "", Table2[[#This Row],[device_suggested_area]])</f>
        <v>Laundry</v>
      </c>
      <c r="AZ22" s="66" t="s">
        <v>1143</v>
      </c>
      <c r="BA22" s="66" t="s">
        <v>1141</v>
      </c>
      <c r="BB22" s="66" t="s">
        <v>128</v>
      </c>
      <c r="BC22" s="66" t="s">
        <v>479</v>
      </c>
      <c r="BD22" s="66" t="s">
        <v>216</v>
      </c>
      <c r="BH22" s="66" t="s">
        <v>418</v>
      </c>
      <c r="BI22" s="70" t="s">
        <v>483</v>
      </c>
      <c r="BK2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6" customFormat="1" ht="16" customHeight="1">
      <c r="A23" s="63">
        <v>1019</v>
      </c>
      <c r="B23" s="66" t="s">
        <v>26</v>
      </c>
      <c r="C23" s="66" t="s">
        <v>128</v>
      </c>
      <c r="D23" s="66" t="s">
        <v>27</v>
      </c>
      <c r="E23" s="66" t="s">
        <v>675</v>
      </c>
      <c r="F23" s="68" t="str">
        <f>IF(ISBLANK(Table2[[#This Row],[unique_id]]), "", Table2[[#This Row],[unique_id]])</f>
        <v>compensation_sensor_laundry_temperature</v>
      </c>
      <c r="G23" s="66" t="s">
        <v>216</v>
      </c>
      <c r="H23" s="66" t="s">
        <v>87</v>
      </c>
      <c r="I23" s="66" t="s">
        <v>30</v>
      </c>
      <c r="J23" s="66" t="s">
        <v>87</v>
      </c>
      <c r="M23" s="66" t="s">
        <v>136</v>
      </c>
      <c r="O23" s="69"/>
      <c r="T23" s="70"/>
      <c r="U23" s="66" t="s">
        <v>501</v>
      </c>
      <c r="V23" s="69"/>
      <c r="W23" s="69"/>
      <c r="X23" s="69"/>
      <c r="Y23" s="69"/>
      <c r="Z23" s="69"/>
      <c r="AA23" s="69"/>
      <c r="AE23" s="66" t="s">
        <v>325</v>
      </c>
      <c r="AG23" s="69"/>
      <c r="AH23" s="69"/>
      <c r="AT23" s="71"/>
      <c r="BD23" s="66" t="s">
        <v>216</v>
      </c>
      <c r="BI23" s="70"/>
    </row>
    <row r="24" spans="1:63" s="31" customFormat="1" ht="16" customHeight="1">
      <c r="A24" s="73">
        <v>1020</v>
      </c>
      <c r="B24" s="31" t="s">
        <v>26</v>
      </c>
      <c r="C24" s="31" t="s">
        <v>39</v>
      </c>
      <c r="D24" s="31" t="s">
        <v>27</v>
      </c>
      <c r="E24" s="31" t="s">
        <v>1375</v>
      </c>
      <c r="F24" s="33" t="str">
        <f>IF(ISBLANK(Table2[[#This Row],[unique_id]]), "", Table2[[#This Row],[unique_id]])</f>
        <v>wardrobe_temperature</v>
      </c>
      <c r="G24" s="31" t="s">
        <v>560</v>
      </c>
      <c r="H24" s="31" t="s">
        <v>87</v>
      </c>
      <c r="I24" s="31" t="s">
        <v>30</v>
      </c>
      <c r="K24" s="31" t="s">
        <v>1376</v>
      </c>
      <c r="O24" s="34"/>
      <c r="T24" s="32"/>
      <c r="V24" s="34" t="s">
        <v>324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325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299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478</v>
      </c>
      <c r="BA24" s="31" t="s">
        <v>36</v>
      </c>
      <c r="BB24" s="31" t="s">
        <v>37</v>
      </c>
      <c r="BC24" s="31" t="s">
        <v>1241</v>
      </c>
      <c r="BD24" s="31" t="s">
        <v>560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3">
        <v>1021</v>
      </c>
      <c r="B25" s="31" t="s">
        <v>26</v>
      </c>
      <c r="C25" s="31" t="s">
        <v>39</v>
      </c>
      <c r="D25" s="31" t="s">
        <v>27</v>
      </c>
      <c r="E25" s="31" t="s">
        <v>1376</v>
      </c>
      <c r="F25" s="33" t="str">
        <f>IF(ISBLANK(Table2[[#This Row],[unique_id]]), "", Table2[[#This Row],[unique_id]])</f>
        <v>compensation_sensor_wardrobe_temperature</v>
      </c>
      <c r="G25" s="31" t="s">
        <v>560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501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325</v>
      </c>
      <c r="AG25" s="34"/>
      <c r="AH25" s="34"/>
      <c r="AT25" s="61"/>
      <c r="BD25" s="31" t="s">
        <v>560</v>
      </c>
    </row>
    <row r="26" spans="1:63" s="36" customFormat="1" ht="16" customHeight="1">
      <c r="A26" s="63">
        <v>1022</v>
      </c>
      <c r="B26" s="36" t="s">
        <v>26</v>
      </c>
      <c r="C26" s="36" t="s">
        <v>796</v>
      </c>
      <c r="D26" s="36" t="s">
        <v>27</v>
      </c>
      <c r="E26" s="36" t="s">
        <v>1216</v>
      </c>
      <c r="F26" s="38" t="str">
        <f>IF(ISBLANK(Table2[[#This Row],[unique_id]]), "", Table2[[#This Row],[unique_id]])</f>
        <v>deck_festoons_plug_temperature</v>
      </c>
      <c r="G26" s="36" t="s">
        <v>420</v>
      </c>
      <c r="H26" s="36" t="s">
        <v>87</v>
      </c>
      <c r="I26" s="36" t="s">
        <v>30</v>
      </c>
      <c r="K26" s="36" t="s">
        <v>1370</v>
      </c>
      <c r="O26" s="39"/>
      <c r="T26" s="37"/>
      <c r="U26" s="36" t="s">
        <v>501</v>
      </c>
      <c r="V26" s="76" t="s">
        <v>324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325</v>
      </c>
      <c r="AF26" s="36">
        <v>10</v>
      </c>
      <c r="AG26" s="39" t="s">
        <v>34</v>
      </c>
      <c r="AH26" s="39" t="s">
        <v>1024</v>
      </c>
      <c r="AJ26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6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6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6" s="36" t="s">
        <v>1044</v>
      </c>
      <c r="AO26" s="36" t="s">
        <v>1045</v>
      </c>
      <c r="AP26" s="36" t="s">
        <v>1033</v>
      </c>
      <c r="AQ26" s="36" t="s">
        <v>1034</v>
      </c>
      <c r="AR26" s="36" t="s">
        <v>1298</v>
      </c>
      <c r="AS26" s="36">
        <v>1</v>
      </c>
      <c r="AT26" s="41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6" s="36" t="str">
        <f>IF(ISBLANK(Table2[[#This Row],[device_model]]), "", Table2[[#This Row],[device_suggested_area]])</f>
        <v>Deck</v>
      </c>
      <c r="AZ26" s="36" t="s">
        <v>832</v>
      </c>
      <c r="BA26" s="36" t="s">
        <v>1294</v>
      </c>
      <c r="BB26" s="36" t="s">
        <v>1293</v>
      </c>
      <c r="BC26" s="36" t="s">
        <v>1012</v>
      </c>
      <c r="BD26" s="36" t="s">
        <v>367</v>
      </c>
      <c r="BE26" s="36" t="s">
        <v>420</v>
      </c>
      <c r="BF26" s="36" t="s">
        <v>420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3" s="36" customFormat="1" ht="16" customHeight="1">
      <c r="A27" s="73">
        <v>1023</v>
      </c>
      <c r="B27" s="36" t="s">
        <v>26</v>
      </c>
      <c r="C27" s="36" t="s">
        <v>796</v>
      </c>
      <c r="D27" s="36" t="s">
        <v>27</v>
      </c>
      <c r="E27" s="36" t="s">
        <v>1370</v>
      </c>
      <c r="F27" s="64" t="str">
        <f>IF(ISBLANK(Table2[[#This Row],[unique_id]]), "", Table2[[#This Row],[unique_id]])</f>
        <v>compensation_sensor_deck_festoons_plug_temperature</v>
      </c>
      <c r="G27" s="36" t="s">
        <v>420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501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325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5"/>
      <c r="AU27" s="40"/>
      <c r="AY27" s="64" t="str">
        <f>IF(ISBLANK(Table2[[#This Row],[device_model]]), "", Table2[[#This Row],[device_suggested_area]])</f>
        <v/>
      </c>
      <c r="BC27" s="39"/>
      <c r="BD27" s="36" t="s">
        <v>367</v>
      </c>
      <c r="BE27" s="36" t="s">
        <v>420</v>
      </c>
      <c r="BF27" s="36" t="s">
        <v>420</v>
      </c>
      <c r="BK2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3">
        <v>1024</v>
      </c>
      <c r="B28" s="36" t="s">
        <v>26</v>
      </c>
      <c r="C28" s="36" t="s">
        <v>1300</v>
      </c>
      <c r="D28" s="36" t="s">
        <v>27</v>
      </c>
      <c r="E28" s="36" t="s">
        <v>1378</v>
      </c>
      <c r="F28" s="38" t="str">
        <f>IF(ISBLANK(Table2[[#This Row],[unique_id]]), "", Table2[[#This Row],[unique_id]])</f>
        <v>utility_temperature</v>
      </c>
      <c r="G28" s="36" t="s">
        <v>1377</v>
      </c>
      <c r="H28" s="36" t="s">
        <v>87</v>
      </c>
      <c r="I28" s="36" t="s">
        <v>30</v>
      </c>
      <c r="K28" s="36" t="s">
        <v>1379</v>
      </c>
      <c r="O28" s="39"/>
      <c r="T28" s="37"/>
      <c r="V28" s="39" t="s">
        <v>324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325</v>
      </c>
      <c r="AF28" s="36">
        <v>300</v>
      </c>
      <c r="AG28" s="39" t="s">
        <v>34</v>
      </c>
      <c r="AH28" s="39"/>
      <c r="AI28" s="36" t="s">
        <v>1331</v>
      </c>
      <c r="AJ2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8" s="36" t="str">
        <f>IF(ISBLANK(Table2[[#This Row],[index]]),  "", _xlfn.CONCAT("telegraf/", Table2[[#This Row],[unique_id_device]], "/", LOWER(Table2[[#This Row],[device_via_device]])))</f>
        <v>telegraf/raspbpi-lia/digitemp</v>
      </c>
      <c r="AR28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(value_json['fields']['utility_temperature_celsius'] | float(0) | round(1)) if (value_json['fields']['utility_temperature_celsius'] is defined) else (states('sensor.utility_temperature') | float(None)) }}</v>
      </c>
      <c r="AS28" s="36">
        <v>1</v>
      </c>
      <c r="AT28" s="60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6" t="str">
        <f>IF(ISBLANK(Table2[[#This Row],[device_model]]), "", Table2[[#This Row],[device_suggested_area]])</f>
        <v>Rack</v>
      </c>
      <c r="AZ28" s="36" t="s">
        <v>87</v>
      </c>
      <c r="BA28" s="36" t="s">
        <v>1307</v>
      </c>
      <c r="BB28" s="36" t="s">
        <v>1300</v>
      </c>
      <c r="BC28" s="36" t="s">
        <v>1308</v>
      </c>
      <c r="BD28" s="36" t="s">
        <v>28</v>
      </c>
      <c r="BI28" s="36" t="s">
        <v>1327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3" s="36" customFormat="1" ht="16" customHeight="1">
      <c r="A29" s="73">
        <v>1025</v>
      </c>
      <c r="B29" s="36" t="s">
        <v>26</v>
      </c>
      <c r="C29" s="36" t="s">
        <v>1300</v>
      </c>
      <c r="D29" s="36" t="s">
        <v>27</v>
      </c>
      <c r="E29" s="36" t="s">
        <v>1379</v>
      </c>
      <c r="F29" s="64" t="str">
        <f>IF(ISBLANK(Table2[[#This Row],[unique_id]]), "", Table2[[#This Row],[unique_id]])</f>
        <v>compensation_sensor_utility_temperature</v>
      </c>
      <c r="G29" s="36" t="s">
        <v>1377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501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325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5"/>
      <c r="AU29" s="40"/>
      <c r="AY29" s="64" t="str">
        <f>IF(ISBLANK(Table2[[#This Row],[device_model]]), "", Table2[[#This Row],[device_suggested_area]])</f>
        <v/>
      </c>
      <c r="BC29" s="39"/>
      <c r="BD29" s="36" t="s">
        <v>28</v>
      </c>
      <c r="BK2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36" customFormat="1" ht="16" customHeight="1">
      <c r="A30" s="63">
        <v>1026</v>
      </c>
      <c r="B30" s="36" t="s">
        <v>26</v>
      </c>
      <c r="C30" s="36" t="s">
        <v>1300</v>
      </c>
      <c r="D30" s="36" t="s">
        <v>27</v>
      </c>
      <c r="E30" s="36" t="s">
        <v>1301</v>
      </c>
      <c r="F30" s="38" t="str">
        <f>IF(ISBLANK(Table2[[#This Row],[unique_id]]), "", Table2[[#This Row],[unique_id]])</f>
        <v>rack_top_temperature</v>
      </c>
      <c r="G30" s="36" t="s">
        <v>1303</v>
      </c>
      <c r="H30" s="36" t="s">
        <v>87</v>
      </c>
      <c r="I30" s="36" t="s">
        <v>30</v>
      </c>
      <c r="K30" s="36" t="s">
        <v>1371</v>
      </c>
      <c r="O30" s="39"/>
      <c r="T30" s="37"/>
      <c r="V30" s="39" t="s">
        <v>324</v>
      </c>
      <c r="W30" s="39"/>
      <c r="X30" s="39"/>
      <c r="Y30" s="39"/>
      <c r="Z30" s="39"/>
      <c r="AA30" s="39"/>
      <c r="AB30" s="36" t="s">
        <v>31</v>
      </c>
      <c r="AC30" s="36" t="s">
        <v>88</v>
      </c>
      <c r="AD30" s="36" t="s">
        <v>89</v>
      </c>
      <c r="AE30" s="36" t="s">
        <v>325</v>
      </c>
      <c r="AF30" s="36">
        <v>300</v>
      </c>
      <c r="AG30" s="39" t="s">
        <v>34</v>
      </c>
      <c r="AH30" s="39"/>
      <c r="AI30" s="36" t="s">
        <v>1331</v>
      </c>
      <c r="AJ3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" s="36" t="str">
        <f>IF(ISBLANK(Table2[[#This Row],[index]]),  "", _xlfn.CONCAT("telegraf/", Table2[[#This Row],[unique_id_device]], "/", LOWER(Table2[[#This Row],[device_via_device]])))</f>
        <v>telegraf/raspbpi-lia/digitemp</v>
      </c>
      <c r="AR30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30" s="36">
        <v>1</v>
      </c>
      <c r="AT30" s="60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" s="36" t="str">
        <f>IF(ISBLANK(Table2[[#This Row],[device_model]]), "", Table2[[#This Row],[device_suggested_area]])</f>
        <v>Rack</v>
      </c>
      <c r="AZ30" s="36" t="s">
        <v>87</v>
      </c>
      <c r="BA30" s="36" t="s">
        <v>1307</v>
      </c>
      <c r="BB30" s="36" t="s">
        <v>1300</v>
      </c>
      <c r="BC30" s="36" t="s">
        <v>1308</v>
      </c>
      <c r="BD30" s="36" t="s">
        <v>28</v>
      </c>
      <c r="BI30" s="36" t="s">
        <v>1329</v>
      </c>
      <c r="BK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" spans="1:63" s="66" customFormat="1" ht="16" customHeight="1">
      <c r="A31" s="73">
        <v>1027</v>
      </c>
      <c r="B31" s="66" t="s">
        <v>26</v>
      </c>
      <c r="C31" s="66" t="s">
        <v>1300</v>
      </c>
      <c r="D31" s="66" t="s">
        <v>27</v>
      </c>
      <c r="E31" s="66" t="s">
        <v>1371</v>
      </c>
      <c r="F31" s="67" t="str">
        <f>IF(ISBLANK(Table2[[#This Row],[unique_id]]), "", Table2[[#This Row],[unique_id]])</f>
        <v>compensation_sensor_rack_top_temperature</v>
      </c>
      <c r="G31" s="66" t="s">
        <v>1303</v>
      </c>
      <c r="H31" s="66" t="s">
        <v>87</v>
      </c>
      <c r="I31" s="66" t="s">
        <v>30</v>
      </c>
      <c r="J31" s="66" t="s">
        <v>87</v>
      </c>
      <c r="O31" s="69"/>
      <c r="T31" s="70"/>
      <c r="U31" s="66" t="s">
        <v>501</v>
      </c>
      <c r="V31" s="69"/>
      <c r="W31" s="69"/>
      <c r="X31" s="69"/>
      <c r="Y31" s="69"/>
      <c r="Z31" s="69"/>
      <c r="AA31" s="69"/>
      <c r="AB31" s="66" t="s">
        <v>31</v>
      </c>
      <c r="AC31" s="66" t="s">
        <v>88</v>
      </c>
      <c r="AD31" s="66" t="s">
        <v>89</v>
      </c>
      <c r="AE31" s="66" t="s">
        <v>325</v>
      </c>
      <c r="AG31" s="69"/>
      <c r="AH31" s="69"/>
      <c r="AJ31" s="66" t="str">
        <f>IF(ISBLANK(AI31),  "", _xlfn.CONCAT("haas/entity/sensor/", LOWER(C31), "/", E31, "/config"))</f>
        <v/>
      </c>
      <c r="AK31" s="66" t="str">
        <f>IF(ISBLANK(AI31),  "", _xlfn.CONCAT(LOWER(C31), "/", E31))</f>
        <v/>
      </c>
      <c r="AT31" s="71"/>
      <c r="AU31" s="72"/>
      <c r="AY31" s="67" t="str">
        <f>IF(ISBLANK(Table2[[#This Row],[device_model]]), "", Table2[[#This Row],[device_suggested_area]])</f>
        <v/>
      </c>
      <c r="BC31" s="69"/>
      <c r="BD31" s="66" t="s">
        <v>28</v>
      </c>
      <c r="BK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3" s="36" customFormat="1" ht="16" customHeight="1">
      <c r="A32" s="73">
        <v>1028</v>
      </c>
      <c r="B32" s="36" t="s">
        <v>26</v>
      </c>
      <c r="C32" s="36" t="s">
        <v>1300</v>
      </c>
      <c r="D32" s="36" t="s">
        <v>27</v>
      </c>
      <c r="E32" s="36" t="s">
        <v>1302</v>
      </c>
      <c r="F32" s="38" t="str">
        <f>IF(ISBLANK(Table2[[#This Row],[unique_id]]), "", Table2[[#This Row],[unique_id]])</f>
        <v>rack_bottom_temperature</v>
      </c>
      <c r="G32" s="36" t="s">
        <v>1312</v>
      </c>
      <c r="H32" s="36" t="s">
        <v>87</v>
      </c>
      <c r="I32" s="36" t="s">
        <v>30</v>
      </c>
      <c r="K32" s="36" t="s">
        <v>1372</v>
      </c>
      <c r="O32" s="39"/>
      <c r="T32" s="37"/>
      <c r="V32" s="39" t="s">
        <v>324</v>
      </c>
      <c r="W32" s="39"/>
      <c r="X32" s="39"/>
      <c r="Y32" s="39"/>
      <c r="Z32" s="39"/>
      <c r="AA32" s="39"/>
      <c r="AB32" s="36" t="s">
        <v>31</v>
      </c>
      <c r="AC32" s="36" t="s">
        <v>88</v>
      </c>
      <c r="AD32" s="36" t="s">
        <v>89</v>
      </c>
      <c r="AE32" s="36" t="s">
        <v>325</v>
      </c>
      <c r="AF32" s="36">
        <v>300</v>
      </c>
      <c r="AG32" s="39" t="s">
        <v>34</v>
      </c>
      <c r="AH32" s="39"/>
      <c r="AI32" s="36" t="s">
        <v>1331</v>
      </c>
      <c r="AJ32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2" s="36" t="str">
        <f>IF(ISBLANK(Table2[[#This Row],[index]]),  "", _xlfn.CONCAT("telegraf/", Table2[[#This Row],[unique_id_device]], "/", LOWER(Table2[[#This Row],[device_via_device]])))</f>
        <v>telegraf/raspbpi-lia/digitemp</v>
      </c>
      <c r="AR32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32" s="36">
        <v>1</v>
      </c>
      <c r="AT32" s="60"/>
      <c r="AV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2" s="36" t="str">
        <f>IF(ISBLANK(Table2[[#This Row],[device_model]]), "", Table2[[#This Row],[device_suggested_area]])</f>
        <v>Rack</v>
      </c>
      <c r="AZ32" s="36" t="s">
        <v>87</v>
      </c>
      <c r="BA32" s="36" t="s">
        <v>1307</v>
      </c>
      <c r="BB32" s="36" t="s">
        <v>1300</v>
      </c>
      <c r="BC32" s="36" t="s">
        <v>1308</v>
      </c>
      <c r="BD32" s="36" t="s">
        <v>28</v>
      </c>
      <c r="BI32" s="36" t="s">
        <v>1328</v>
      </c>
      <c r="BK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3" spans="1:63" s="36" customFormat="1" ht="16" customHeight="1">
      <c r="A33" s="73">
        <v>1029</v>
      </c>
      <c r="B33" s="36" t="s">
        <v>26</v>
      </c>
      <c r="C33" s="36" t="s">
        <v>1300</v>
      </c>
      <c r="D33" s="36" t="s">
        <v>27</v>
      </c>
      <c r="E33" s="36" t="s">
        <v>1372</v>
      </c>
      <c r="F33" s="64" t="str">
        <f>IF(ISBLANK(Table2[[#This Row],[unique_id]]), "", Table2[[#This Row],[unique_id]])</f>
        <v>compensation_sensor_rack_bottom_temperature</v>
      </c>
      <c r="G33" s="36" t="s">
        <v>1312</v>
      </c>
      <c r="H33" s="36" t="s">
        <v>87</v>
      </c>
      <c r="I33" s="36" t="s">
        <v>30</v>
      </c>
      <c r="J33" s="36" t="s">
        <v>87</v>
      </c>
      <c r="O33" s="39"/>
      <c r="T33" s="37"/>
      <c r="U33" s="36" t="s">
        <v>501</v>
      </c>
      <c r="V33" s="39"/>
      <c r="W33" s="39"/>
      <c r="X33" s="39"/>
      <c r="Y33" s="39"/>
      <c r="Z33" s="39"/>
      <c r="AA33" s="39"/>
      <c r="AB33" s="36" t="s">
        <v>31</v>
      </c>
      <c r="AC33" s="36" t="s">
        <v>88</v>
      </c>
      <c r="AD33" s="36" t="s">
        <v>89</v>
      </c>
      <c r="AE33" s="36" t="s">
        <v>325</v>
      </c>
      <c r="AG33" s="39"/>
      <c r="AH33" s="39"/>
      <c r="AJ33" s="36" t="str">
        <f>IF(ISBLANK(AI33),  "", _xlfn.CONCAT("haas/entity/sensor/", LOWER(C33), "/", E33, "/config"))</f>
        <v/>
      </c>
      <c r="AK33" s="36" t="str">
        <f>IF(ISBLANK(AI33),  "", _xlfn.CONCAT(LOWER(C33), "/", E33))</f>
        <v/>
      </c>
      <c r="AT33" s="65"/>
      <c r="AU33" s="40"/>
      <c r="AY33" s="64" t="str">
        <f>IF(ISBLANK(Table2[[#This Row],[device_model]]), "", Table2[[#This Row],[device_suggested_area]])</f>
        <v/>
      </c>
      <c r="BC33" s="39"/>
      <c r="BD33" s="36" t="s">
        <v>28</v>
      </c>
      <c r="BK3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s="66" customFormat="1" ht="16" customHeight="1">
      <c r="A34" s="63">
        <v>1030</v>
      </c>
      <c r="B34" s="66" t="s">
        <v>26</v>
      </c>
      <c r="C34" s="66" t="s">
        <v>128</v>
      </c>
      <c r="D34" s="66" t="s">
        <v>27</v>
      </c>
      <c r="E34" s="66" t="s">
        <v>676</v>
      </c>
      <c r="F34" s="68" t="str">
        <f>IF(ISBLANK(Table2[[#This Row],[unique_id]]), "", Table2[[#This Row],[unique_id]])</f>
        <v>bertram_2_office_basement_temperature</v>
      </c>
      <c r="G34" s="66" t="s">
        <v>213</v>
      </c>
      <c r="H34" s="66" t="s">
        <v>87</v>
      </c>
      <c r="I34" s="66" t="s">
        <v>30</v>
      </c>
      <c r="K34" s="66" t="s">
        <v>677</v>
      </c>
      <c r="O34" s="69"/>
      <c r="T34" s="70"/>
      <c r="V34" s="69" t="s">
        <v>324</v>
      </c>
      <c r="W34" s="69"/>
      <c r="X34" s="69"/>
      <c r="Y34" s="69"/>
      <c r="Z34" s="69"/>
      <c r="AA34" s="69"/>
      <c r="AE34" s="66" t="s">
        <v>325</v>
      </c>
      <c r="AG34" s="69"/>
      <c r="AH34" s="69"/>
      <c r="AT34" s="71"/>
      <c r="AV3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4" s="66" t="str">
        <f>IF(ISBLANK(Table2[[#This Row],[device_model]]), "", Table2[[#This Row],[device_suggested_area]])</f>
        <v>Basement</v>
      </c>
      <c r="AZ34" s="66" t="s">
        <v>1142</v>
      </c>
      <c r="BA34" s="66" t="s">
        <v>1144</v>
      </c>
      <c r="BB34" s="66" t="s">
        <v>128</v>
      </c>
      <c r="BC34" s="66" t="s">
        <v>480</v>
      </c>
      <c r="BD34" s="66" t="s">
        <v>213</v>
      </c>
      <c r="BK3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s="66" customFormat="1" ht="16" customHeight="1">
      <c r="A35" s="73">
        <v>1031</v>
      </c>
      <c r="B35" s="66" t="s">
        <v>26</v>
      </c>
      <c r="C35" s="66" t="s">
        <v>128</v>
      </c>
      <c r="D35" s="66" t="s">
        <v>27</v>
      </c>
      <c r="E35" s="66" t="s">
        <v>677</v>
      </c>
      <c r="F35" s="68" t="str">
        <f>IF(ISBLANK(Table2[[#This Row],[unique_id]]), "", Table2[[#This Row],[unique_id]])</f>
        <v>compensation_sensor_bertram_2_office_basement_temperature</v>
      </c>
      <c r="G35" s="66" t="s">
        <v>213</v>
      </c>
      <c r="H35" s="66" t="s">
        <v>87</v>
      </c>
      <c r="I35" s="66" t="s">
        <v>30</v>
      </c>
      <c r="J35" s="66" t="s">
        <v>87</v>
      </c>
      <c r="M35" s="66" t="s">
        <v>136</v>
      </c>
      <c r="O35" s="69"/>
      <c r="T35" s="70"/>
      <c r="U35" s="66" t="s">
        <v>501</v>
      </c>
      <c r="V35" s="69"/>
      <c r="W35" s="69"/>
      <c r="X35" s="69"/>
      <c r="Y35" s="69"/>
      <c r="Z35" s="69"/>
      <c r="AA35" s="69"/>
      <c r="AE35" s="66" t="s">
        <v>325</v>
      </c>
      <c r="AG35" s="69"/>
      <c r="AH35" s="69"/>
      <c r="AT35" s="71"/>
      <c r="BD35" s="66" t="s">
        <v>213</v>
      </c>
    </row>
    <row r="36" spans="1:63" ht="16" customHeight="1">
      <c r="A36" s="73">
        <v>1032</v>
      </c>
      <c r="B36" s="21" t="s">
        <v>26</v>
      </c>
      <c r="C36" s="21" t="s">
        <v>39</v>
      </c>
      <c r="D36" s="21" t="s">
        <v>27</v>
      </c>
      <c r="E36" s="21" t="s">
        <v>1333</v>
      </c>
      <c r="F36" s="25" t="str">
        <f>IF(ISBLANK(Table2[[#This Row],[unique_id]]), "", Table2[[#This Row],[unique_id]])</f>
        <v>roof_apparent_temperature</v>
      </c>
      <c r="G36" s="21" t="s">
        <v>92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325</v>
      </c>
      <c r="AF36" s="21">
        <v>300</v>
      </c>
      <c r="AG36" s="22" t="s">
        <v>34</v>
      </c>
      <c r="AH36" s="22"/>
      <c r="AI36" s="21" t="s">
        <v>93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6" s="21" t="str">
        <f>IF(ISBLANK(Table2[[#This Row],[index]]),  "", _xlfn.CONCAT(LOWER(Table2[[#This Row],[device_via_device]]), "/", Table2[[#This Row],[unique_id]]))</f>
        <v>weewx/roof_apparent_temperature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478</v>
      </c>
      <c r="BA36" s="21" t="s">
        <v>36</v>
      </c>
      <c r="BB36" s="21" t="s">
        <v>37</v>
      </c>
      <c r="BC36" s="21" t="s">
        <v>1241</v>
      </c>
      <c r="BD36" s="21" t="s">
        <v>38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3">
        <v>1033</v>
      </c>
      <c r="B37" s="21" t="s">
        <v>26</v>
      </c>
      <c r="C37" s="21" t="s">
        <v>39</v>
      </c>
      <c r="D37" s="21" t="s">
        <v>27</v>
      </c>
      <c r="E37" s="21" t="s">
        <v>1334</v>
      </c>
      <c r="F37" s="25" t="str">
        <f>IF(ISBLANK(Table2[[#This Row],[unique_id]]), "", Table2[[#This Row],[unique_id]])</f>
        <v>roof_dew_point</v>
      </c>
      <c r="G37" s="21" t="s">
        <v>94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325</v>
      </c>
      <c r="AF37" s="21">
        <v>300</v>
      </c>
      <c r="AG37" s="22" t="s">
        <v>34</v>
      </c>
      <c r="AH37" s="22"/>
      <c r="AI37" s="21" t="s">
        <v>95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7" s="21" t="str">
        <f>IF(ISBLANK(Table2[[#This Row],[index]]),  "", _xlfn.CONCAT(LOWER(Table2[[#This Row],[device_via_device]]), "/", Table2[[#This Row],[unique_id]]))</f>
        <v>weewx/roof_dew_point</v>
      </c>
      <c r="AR37" s="21" t="s">
        <v>299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478</v>
      </c>
      <c r="BA37" s="21" t="s">
        <v>36</v>
      </c>
      <c r="BB37" s="21" t="s">
        <v>37</v>
      </c>
      <c r="BC37" s="21" t="s">
        <v>1241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63">
        <v>1034</v>
      </c>
      <c r="B38" s="21" t="s">
        <v>26</v>
      </c>
      <c r="C38" s="21" t="s">
        <v>39</v>
      </c>
      <c r="D38" s="21" t="s">
        <v>27</v>
      </c>
      <c r="E38" s="21" t="s">
        <v>1335</v>
      </c>
      <c r="F38" s="25" t="str">
        <f>IF(ISBLANK(Table2[[#This Row],[unique_id]]), "", Table2[[#This Row],[unique_id]])</f>
        <v>roof_heat_index</v>
      </c>
      <c r="G38" s="21" t="s">
        <v>96</v>
      </c>
      <c r="H38" s="21" t="s">
        <v>87</v>
      </c>
      <c r="I38" s="21" t="s">
        <v>30</v>
      </c>
      <c r="T38" s="26"/>
      <c r="V38" s="22"/>
      <c r="W38" s="22"/>
      <c r="X38" s="22"/>
      <c r="Y38" s="22"/>
      <c r="AB38" s="21" t="s">
        <v>31</v>
      </c>
      <c r="AC38" s="21" t="s">
        <v>88</v>
      </c>
      <c r="AD38" s="21" t="s">
        <v>89</v>
      </c>
      <c r="AE38" s="21" t="s">
        <v>325</v>
      </c>
      <c r="AF38" s="21">
        <v>300</v>
      </c>
      <c r="AG38" s="22" t="s">
        <v>34</v>
      </c>
      <c r="AH38" s="22"/>
      <c r="AI38" s="21" t="s">
        <v>97</v>
      </c>
      <c r="AJ38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8" s="21" t="str">
        <f>IF(ISBLANK(Table2[[#This Row],[index]]),  "", _xlfn.CONCAT(LOWER(Table2[[#This Row],[device_via_device]]), "/", Table2[[#This Row],[unique_id]]))</f>
        <v>weewx/roof_heat_index</v>
      </c>
      <c r="AR38" s="21" t="s">
        <v>299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478</v>
      </c>
      <c r="BA38" s="21" t="s">
        <v>36</v>
      </c>
      <c r="BB38" s="21" t="s">
        <v>37</v>
      </c>
      <c r="BC38" s="21" t="s">
        <v>1241</v>
      </c>
      <c r="BD38" s="21" t="s">
        <v>38</v>
      </c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3">
        <v>1035</v>
      </c>
      <c r="B39" s="21" t="s">
        <v>26</v>
      </c>
      <c r="C39" s="21" t="s">
        <v>39</v>
      </c>
      <c r="D39" s="21" t="s">
        <v>27</v>
      </c>
      <c r="E39" s="21" t="s">
        <v>1336</v>
      </c>
      <c r="F39" s="25" t="str">
        <f>IF(ISBLANK(Table2[[#This Row],[unique_id]]), "", Table2[[#This Row],[unique_id]])</f>
        <v>roof_humidity_index</v>
      </c>
      <c r="G39" s="21" t="s">
        <v>98</v>
      </c>
      <c r="H39" s="21" t="s">
        <v>87</v>
      </c>
      <c r="I39" s="21" t="s">
        <v>30</v>
      </c>
      <c r="T39" s="26"/>
      <c r="V39" s="22"/>
      <c r="W39" s="22"/>
      <c r="X39" s="22"/>
      <c r="Y39" s="22"/>
      <c r="AB39" s="21" t="s">
        <v>31</v>
      </c>
      <c r="AC39" s="21" t="s">
        <v>88</v>
      </c>
      <c r="AD39" s="21" t="s">
        <v>89</v>
      </c>
      <c r="AE39" s="21" t="s">
        <v>325</v>
      </c>
      <c r="AF39" s="21">
        <v>300</v>
      </c>
      <c r="AG39" s="22" t="s">
        <v>34</v>
      </c>
      <c r="AH39" s="22"/>
      <c r="AI39" s="21" t="s">
        <v>99</v>
      </c>
      <c r="AJ39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9" s="21" t="str">
        <f>IF(ISBLANK(Table2[[#This Row],[index]]),  "", _xlfn.CONCAT(LOWER(Table2[[#This Row],[device_via_device]]), "/", Table2[[#This Row],[unique_id]]))</f>
        <v>weewx/roof_humidity_index</v>
      </c>
      <c r="AR39" s="21" t="s">
        <v>299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9" s="21" t="str">
        <f>IF(ISBLANK(Table2[[#This Row],[device_model]]), "", Table2[[#This Row],[device_suggested_area]])</f>
        <v>Roof</v>
      </c>
      <c r="AZ39" s="21" t="s">
        <v>478</v>
      </c>
      <c r="BA39" s="21" t="s">
        <v>36</v>
      </c>
      <c r="BB39" s="21" t="s">
        <v>37</v>
      </c>
      <c r="BC39" s="21" t="s">
        <v>1241</v>
      </c>
      <c r="BD39" s="21" t="s">
        <v>38</v>
      </c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3">
        <v>1036</v>
      </c>
      <c r="B40" s="21" t="s">
        <v>26</v>
      </c>
      <c r="C40" s="21" t="s">
        <v>39</v>
      </c>
      <c r="D40" s="21" t="s">
        <v>27</v>
      </c>
      <c r="E40" s="21" t="s">
        <v>1337</v>
      </c>
      <c r="F40" s="25" t="str">
        <f>IF(ISBLANK(Table2[[#This Row],[unique_id]]), "", Table2[[#This Row],[unique_id]])</f>
        <v>rack_dew_point</v>
      </c>
      <c r="G40" s="21" t="s">
        <v>100</v>
      </c>
      <c r="H40" s="21" t="s">
        <v>87</v>
      </c>
      <c r="I40" s="21" t="s">
        <v>30</v>
      </c>
      <c r="T40" s="26"/>
      <c r="V40" s="22"/>
      <c r="W40" s="22"/>
      <c r="X40" s="22"/>
      <c r="Y40" s="22"/>
      <c r="AB40" s="21" t="s">
        <v>31</v>
      </c>
      <c r="AC40" s="21" t="s">
        <v>88</v>
      </c>
      <c r="AD40" s="21" t="s">
        <v>89</v>
      </c>
      <c r="AE40" s="21" t="s">
        <v>325</v>
      </c>
      <c r="AF40" s="21">
        <v>300</v>
      </c>
      <c r="AG40" s="22" t="s">
        <v>34</v>
      </c>
      <c r="AH40" s="22"/>
      <c r="AI40" s="21" t="s">
        <v>101</v>
      </c>
      <c r="AJ40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40" s="21" t="str">
        <f>IF(ISBLANK(Table2[[#This Row],[index]]),  "", _xlfn.CONCAT(LOWER(Table2[[#This Row],[device_via_device]]), "/", Table2[[#This Row],[unique_id]]))</f>
        <v>weewx/rack_dew_point</v>
      </c>
      <c r="AR40" s="21" t="s">
        <v>299</v>
      </c>
      <c r="AS40" s="21">
        <v>1</v>
      </c>
      <c r="AT40" s="14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0" s="21" t="str">
        <f>IF(ISBLANK(Table2[[#This Row],[device_model]]), "", Table2[[#This Row],[device_suggested_area]])</f>
        <v>Rack</v>
      </c>
      <c r="AZ40" s="21" t="s">
        <v>478</v>
      </c>
      <c r="BA40" s="21" t="s">
        <v>36</v>
      </c>
      <c r="BB40" s="21" t="s">
        <v>37</v>
      </c>
      <c r="BC40" s="21" t="s">
        <v>1241</v>
      </c>
      <c r="BD40" s="21" t="s">
        <v>28</v>
      </c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63">
        <v>1037</v>
      </c>
      <c r="B41" s="21" t="s">
        <v>26</v>
      </c>
      <c r="C41" s="21" t="s">
        <v>39</v>
      </c>
      <c r="D41" s="21" t="s">
        <v>27</v>
      </c>
      <c r="E41" s="21" t="s">
        <v>1338</v>
      </c>
      <c r="F41" s="25" t="str">
        <f>IF(ISBLANK(Table2[[#This Row],[unique_id]]), "", Table2[[#This Row],[unique_id]])</f>
        <v>roof_wind_chill_temperature</v>
      </c>
      <c r="G41" s="21" t="s">
        <v>102</v>
      </c>
      <c r="H41" s="21" t="s">
        <v>87</v>
      </c>
      <c r="I41" s="21" t="s">
        <v>30</v>
      </c>
      <c r="T41" s="26"/>
      <c r="V41" s="22"/>
      <c r="W41" s="22"/>
      <c r="X41" s="22"/>
      <c r="Y41" s="22"/>
      <c r="AB41" s="21" t="s">
        <v>31</v>
      </c>
      <c r="AC41" s="21" t="s">
        <v>88</v>
      </c>
      <c r="AD41" s="21" t="s">
        <v>89</v>
      </c>
      <c r="AE41" s="21" t="s">
        <v>325</v>
      </c>
      <c r="AF41" s="21">
        <v>300</v>
      </c>
      <c r="AG41" s="22" t="s">
        <v>34</v>
      </c>
      <c r="AH41" s="22"/>
      <c r="AI41" s="21" t="s">
        <v>103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41" s="21" t="str">
        <f>IF(ISBLANK(Table2[[#This Row],[index]]),  "", _xlfn.CONCAT(LOWER(Table2[[#This Row],[device_via_device]]), "/", Table2[[#This Row],[unique_id]]))</f>
        <v>weewx/roof_wind_chill_temperature</v>
      </c>
      <c r="AR41" s="21" t="s">
        <v>299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478</v>
      </c>
      <c r="BA41" s="21" t="s">
        <v>36</v>
      </c>
      <c r="BB41" s="21" t="s">
        <v>37</v>
      </c>
      <c r="BC41" s="21" t="s">
        <v>1241</v>
      </c>
      <c r="BD41" s="21" t="s">
        <v>38</v>
      </c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73">
        <v>1038</v>
      </c>
      <c r="B42" s="21" t="s">
        <v>26</v>
      </c>
      <c r="C42" s="21" t="s">
        <v>505</v>
      </c>
      <c r="D42" s="21" t="s">
        <v>342</v>
      </c>
      <c r="E42" s="21" t="s">
        <v>341</v>
      </c>
      <c r="F42" s="25" t="str">
        <f>IF(ISBLANK(Table2[[#This Row],[unique_id]]), "", Table2[[#This Row],[unique_id]])</f>
        <v>column_break</v>
      </c>
      <c r="G42" s="21" t="s">
        <v>338</v>
      </c>
      <c r="H42" s="21" t="s">
        <v>87</v>
      </c>
      <c r="I42" s="21" t="s">
        <v>30</v>
      </c>
      <c r="M42" s="21" t="s">
        <v>339</v>
      </c>
      <c r="N42" s="21" t="s">
        <v>340</v>
      </c>
      <c r="T42" s="26"/>
      <c r="V42" s="22"/>
      <c r="W42" s="22"/>
      <c r="X42" s="22"/>
      <c r="Y42" s="22"/>
      <c r="AG42" s="22"/>
      <c r="AH42" s="22"/>
      <c r="AS42" s="21"/>
      <c r="AT42" s="15"/>
      <c r="AU42" s="22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" s="21" t="str">
        <f>IF(ISBLANK(Table2[[#This Row],[device_model]]), "", Table2[[#This Row],[device_suggested_area]])</f>
        <v/>
      </c>
      <c r="BC42" s="22"/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73">
        <v>1039</v>
      </c>
      <c r="B43" s="21" t="s">
        <v>26</v>
      </c>
      <c r="C43" s="21" t="s">
        <v>515</v>
      </c>
      <c r="D43" s="21" t="s">
        <v>27</v>
      </c>
      <c r="E43" s="21" t="s">
        <v>519</v>
      </c>
      <c r="F43" s="25" t="str">
        <f>IF(ISBLANK(Table2[[#This Row],[unique_id]]), "", Table2[[#This Row],[unique_id]])</f>
        <v>lounge_air_purifier_pm25</v>
      </c>
      <c r="G43" s="21" t="s">
        <v>196</v>
      </c>
      <c r="H43" s="21" t="s">
        <v>518</v>
      </c>
      <c r="I43" s="21" t="s">
        <v>30</v>
      </c>
      <c r="M43" s="21" t="s">
        <v>90</v>
      </c>
      <c r="T43" s="26"/>
      <c r="U43" s="21" t="s">
        <v>501</v>
      </c>
      <c r="V43" s="22"/>
      <c r="W43" s="22"/>
      <c r="X43" s="22"/>
      <c r="Y43" s="22"/>
      <c r="AE43" s="21" t="s">
        <v>521</v>
      </c>
      <c r="AS43" s="21"/>
      <c r="AT43" s="23"/>
      <c r="AU43" s="22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" s="21" t="str">
        <f>IF(ISBLANK(Table2[[#This Row],[device_model]]), "", Table2[[#This Row],[device_suggested_area]])</f>
        <v/>
      </c>
      <c r="BC43" s="22"/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63">
        <v>1040</v>
      </c>
      <c r="B44" s="21" t="s">
        <v>26</v>
      </c>
      <c r="C44" s="21" t="s">
        <v>515</v>
      </c>
      <c r="D44" s="21" t="s">
        <v>27</v>
      </c>
      <c r="E44" s="21" t="s">
        <v>595</v>
      </c>
      <c r="F44" s="25" t="str">
        <f>IF(ISBLANK(Table2[[#This Row],[unique_id]]), "", Table2[[#This Row],[unique_id]])</f>
        <v>dining_air_purifier_pm25</v>
      </c>
      <c r="G44" s="21" t="s">
        <v>195</v>
      </c>
      <c r="H44" s="21" t="s">
        <v>518</v>
      </c>
      <c r="I44" s="21" t="s">
        <v>30</v>
      </c>
      <c r="M44" s="21" t="s">
        <v>90</v>
      </c>
      <c r="T44" s="26"/>
      <c r="U44" s="21" t="s">
        <v>501</v>
      </c>
      <c r="V44" s="22"/>
      <c r="W44" s="22"/>
      <c r="X44" s="22"/>
      <c r="Y44" s="22"/>
      <c r="AE44" s="21" t="s">
        <v>521</v>
      </c>
      <c r="AS44" s="21"/>
      <c r="AT44" s="23"/>
      <c r="AU44" s="22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" s="21" t="str">
        <f>IF(ISBLANK(Table2[[#This Row],[device_model]]), "", Table2[[#This Row],[device_suggested_area]])</f>
        <v/>
      </c>
      <c r="BC44" s="22"/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73">
        <v>1041</v>
      </c>
      <c r="B45" s="21" t="s">
        <v>26</v>
      </c>
      <c r="C45" s="21" t="s">
        <v>505</v>
      </c>
      <c r="D45" s="21" t="s">
        <v>342</v>
      </c>
      <c r="E45" s="21" t="s">
        <v>341</v>
      </c>
      <c r="F45" s="25" t="str">
        <f>IF(ISBLANK(Table2[[#This Row],[unique_id]]), "", Table2[[#This Row],[unique_id]])</f>
        <v>column_break</v>
      </c>
      <c r="G45" s="21" t="s">
        <v>338</v>
      </c>
      <c r="H45" s="21" t="s">
        <v>518</v>
      </c>
      <c r="I45" s="21" t="s">
        <v>30</v>
      </c>
      <c r="M45" s="21" t="s">
        <v>339</v>
      </c>
      <c r="N45" s="21" t="s">
        <v>340</v>
      </c>
      <c r="T45" s="26"/>
      <c r="V45" s="22"/>
      <c r="W45" s="22"/>
      <c r="X45" s="22"/>
      <c r="Y45" s="22"/>
      <c r="AE45" s="21" t="s">
        <v>521</v>
      </c>
      <c r="AS45" s="21"/>
      <c r="AT45" s="23"/>
      <c r="AU45" s="22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" s="21" t="str">
        <f>IF(ISBLANK(Table2[[#This Row],[device_model]]), "", Table2[[#This Row],[device_suggested_area]])</f>
        <v/>
      </c>
      <c r="BC45" s="22"/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1050</v>
      </c>
      <c r="B46" s="21" t="s">
        <v>26</v>
      </c>
      <c r="C46" s="21" t="s">
        <v>39</v>
      </c>
      <c r="D46" s="21" t="s">
        <v>27</v>
      </c>
      <c r="E46" s="21" t="s">
        <v>1339</v>
      </c>
      <c r="F46" s="25" t="str">
        <f>IF(ISBLANK(Table2[[#This Row],[unique_id]]), "", Table2[[#This Row],[unique_id]])</f>
        <v>roof_humidity</v>
      </c>
      <c r="G46" s="21" t="s">
        <v>38</v>
      </c>
      <c r="H46" s="21" t="s">
        <v>29</v>
      </c>
      <c r="I46" s="21" t="s">
        <v>30</v>
      </c>
      <c r="M46" s="21" t="s">
        <v>90</v>
      </c>
      <c r="T46" s="26"/>
      <c r="U46" s="21" t="s">
        <v>501</v>
      </c>
      <c r="V46" s="22"/>
      <c r="W46" s="22"/>
      <c r="X46" s="22"/>
      <c r="Y46" s="22"/>
      <c r="AB46" s="21" t="s">
        <v>31</v>
      </c>
      <c r="AC46" s="21" t="s">
        <v>32</v>
      </c>
      <c r="AD46" s="21" t="s">
        <v>33</v>
      </c>
      <c r="AE46" s="21" t="s">
        <v>327</v>
      </c>
      <c r="AF46" s="21">
        <v>300</v>
      </c>
      <c r="AG46" s="22" t="s">
        <v>34</v>
      </c>
      <c r="AH46" s="22"/>
      <c r="AI46" s="21" t="s">
        <v>40</v>
      </c>
      <c r="AJ4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6" s="21" t="str">
        <f>IF(ISBLANK(Table2[[#This Row],[index]]),  "", _xlfn.CONCAT(LOWER(Table2[[#This Row],[device_via_device]]), "/", Table2[[#This Row],[unique_id]]))</f>
        <v>weewx/roof_humidity</v>
      </c>
      <c r="AR46" s="21" t="s">
        <v>300</v>
      </c>
      <c r="AS46" s="21">
        <v>1</v>
      </c>
      <c r="AT46" s="14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6" s="21" t="str">
        <f>IF(ISBLANK(Table2[[#This Row],[device_model]]), "", Table2[[#This Row],[device_suggested_area]])</f>
        <v>Roof</v>
      </c>
      <c r="AZ46" s="21" t="s">
        <v>478</v>
      </c>
      <c r="BA46" s="21" t="s">
        <v>36</v>
      </c>
      <c r="BB46" s="21" t="s">
        <v>37</v>
      </c>
      <c r="BC46" s="21" t="s">
        <v>1241</v>
      </c>
      <c r="BD46" s="21" t="s">
        <v>38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1051</v>
      </c>
      <c r="B47" s="21" t="s">
        <v>26</v>
      </c>
      <c r="C47" s="21" t="s">
        <v>128</v>
      </c>
      <c r="D47" s="21" t="s">
        <v>27</v>
      </c>
      <c r="E47" s="21" t="s">
        <v>1340</v>
      </c>
      <c r="F47" s="25" t="str">
        <f>IF(ISBLANK(Table2[[#This Row],[unique_id]]), "", Table2[[#This Row],[unique_id]])</f>
        <v>ada_humidity</v>
      </c>
      <c r="G47" s="21" t="s">
        <v>130</v>
      </c>
      <c r="H47" s="21" t="s">
        <v>29</v>
      </c>
      <c r="I47" s="21" t="s">
        <v>30</v>
      </c>
      <c r="M47" s="21" t="s">
        <v>90</v>
      </c>
      <c r="T47" s="26"/>
      <c r="U47" s="21" t="s">
        <v>501</v>
      </c>
      <c r="V47" s="22"/>
      <c r="W47" s="22"/>
      <c r="X47" s="22"/>
      <c r="Y47" s="22"/>
      <c r="AE47" s="21" t="s">
        <v>327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7" s="21" t="str">
        <f>IF(ISBLANK(Table2[[#This Row],[device_model]]), "", Table2[[#This Row],[device_suggested_area]])</f>
        <v>Ada</v>
      </c>
      <c r="AZ47" s="21" t="s">
        <v>1143</v>
      </c>
      <c r="BA47" s="21" t="s">
        <v>1141</v>
      </c>
      <c r="BB47" s="21" t="s">
        <v>128</v>
      </c>
      <c r="BC47" s="21" t="s">
        <v>479</v>
      </c>
      <c r="BD47" s="21" t="s">
        <v>130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1052</v>
      </c>
      <c r="B48" s="21" t="s">
        <v>26</v>
      </c>
      <c r="C48" s="21" t="s">
        <v>128</v>
      </c>
      <c r="D48" s="21" t="s">
        <v>27</v>
      </c>
      <c r="E48" s="21" t="s">
        <v>1341</v>
      </c>
      <c r="F48" s="25" t="str">
        <f>IF(ISBLANK(Table2[[#This Row],[unique_id]]), "", Table2[[#This Row],[unique_id]])</f>
        <v>edwin_humidity</v>
      </c>
      <c r="G48" s="21" t="s">
        <v>127</v>
      </c>
      <c r="H48" s="21" t="s">
        <v>29</v>
      </c>
      <c r="I48" s="21" t="s">
        <v>30</v>
      </c>
      <c r="M48" s="21" t="s">
        <v>90</v>
      </c>
      <c r="T48" s="26"/>
      <c r="U48" s="21" t="s">
        <v>501</v>
      </c>
      <c r="V48" s="22"/>
      <c r="W48" s="22"/>
      <c r="X48" s="22"/>
      <c r="Y48" s="22"/>
      <c r="AE48" s="21" t="s">
        <v>327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8" s="21" t="str">
        <f>IF(ISBLANK(Table2[[#This Row],[device_model]]), "", Table2[[#This Row],[device_suggested_area]])</f>
        <v>Edwin</v>
      </c>
      <c r="AZ48" s="21" t="s">
        <v>1143</v>
      </c>
      <c r="BA48" s="21" t="s">
        <v>1141</v>
      </c>
      <c r="BB48" s="21" t="s">
        <v>128</v>
      </c>
      <c r="BC48" s="21" t="s">
        <v>479</v>
      </c>
      <c r="BD48" s="21" t="s">
        <v>127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1053</v>
      </c>
      <c r="B49" s="21" t="s">
        <v>26</v>
      </c>
      <c r="C49" s="21" t="s">
        <v>128</v>
      </c>
      <c r="D49" s="21" t="s">
        <v>27</v>
      </c>
      <c r="E49" s="21" t="s">
        <v>1342</v>
      </c>
      <c r="F49" s="25" t="str">
        <f>IF(ISBLANK(Table2[[#This Row],[unique_id]]), "", Table2[[#This Row],[unique_id]])</f>
        <v>bertram_2_office_lounge_humidity</v>
      </c>
      <c r="G49" s="21" t="s">
        <v>196</v>
      </c>
      <c r="H49" s="21" t="s">
        <v>29</v>
      </c>
      <c r="I49" s="21" t="s">
        <v>30</v>
      </c>
      <c r="M49" s="21" t="s">
        <v>90</v>
      </c>
      <c r="T49" s="26"/>
      <c r="U49" s="21" t="s">
        <v>501</v>
      </c>
      <c r="V49" s="22"/>
      <c r="W49" s="22"/>
      <c r="X49" s="22"/>
      <c r="Y49" s="22"/>
      <c r="AE49" s="21" t="s">
        <v>327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9" s="21" t="str">
        <f>IF(ISBLANK(Table2[[#This Row],[device_model]]), "", Table2[[#This Row],[device_suggested_area]])</f>
        <v>Lounge</v>
      </c>
      <c r="AZ49" s="21" t="s">
        <v>1142</v>
      </c>
      <c r="BA49" s="21" t="s">
        <v>1144</v>
      </c>
      <c r="BB49" s="21" t="s">
        <v>128</v>
      </c>
      <c r="BC49" s="21" t="s">
        <v>480</v>
      </c>
      <c r="BD49" s="21" t="s">
        <v>196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1054</v>
      </c>
      <c r="B50" s="21" t="s">
        <v>26</v>
      </c>
      <c r="C50" s="21" t="s">
        <v>128</v>
      </c>
      <c r="D50" s="21" t="s">
        <v>27</v>
      </c>
      <c r="E50" s="21" t="s">
        <v>1343</v>
      </c>
      <c r="F50" s="25" t="str">
        <f>IF(ISBLANK(Table2[[#This Row],[unique_id]]), "", Table2[[#This Row],[unique_id]])</f>
        <v>parents_humidity</v>
      </c>
      <c r="G50" s="21" t="s">
        <v>194</v>
      </c>
      <c r="H50" s="21" t="s">
        <v>29</v>
      </c>
      <c r="I50" s="21" t="s">
        <v>30</v>
      </c>
      <c r="M50" s="21" t="s">
        <v>136</v>
      </c>
      <c r="T50" s="26"/>
      <c r="U50" s="21" t="s">
        <v>501</v>
      </c>
      <c r="V50" s="22"/>
      <c r="W50" s="22"/>
      <c r="X50" s="22"/>
      <c r="Y50" s="22"/>
      <c r="AE50" s="21" t="s">
        <v>327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0" s="21" t="str">
        <f>IF(ISBLANK(Table2[[#This Row],[device_model]]), "", Table2[[#This Row],[device_suggested_area]])</f>
        <v>Parents</v>
      </c>
      <c r="AZ50" s="21" t="s">
        <v>1143</v>
      </c>
      <c r="BA50" s="21" t="s">
        <v>1141</v>
      </c>
      <c r="BB50" s="21" t="s">
        <v>128</v>
      </c>
      <c r="BC50" s="21" t="s">
        <v>479</v>
      </c>
      <c r="BD50" s="21" t="s">
        <v>194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1055</v>
      </c>
      <c r="B51" s="21" t="s">
        <v>26</v>
      </c>
      <c r="C51" s="21" t="s">
        <v>128</v>
      </c>
      <c r="D51" s="21" t="s">
        <v>27</v>
      </c>
      <c r="E51" s="21" t="s">
        <v>1344</v>
      </c>
      <c r="F51" s="25" t="str">
        <f>IF(ISBLANK(Table2[[#This Row],[unique_id]]), "", Table2[[#This Row],[unique_id]])</f>
        <v>bertram_2_office_humidity</v>
      </c>
      <c r="G51" s="21" t="s">
        <v>215</v>
      </c>
      <c r="H51" s="21" t="s">
        <v>29</v>
      </c>
      <c r="I51" s="21" t="s">
        <v>30</v>
      </c>
      <c r="M51" s="21" t="s">
        <v>136</v>
      </c>
      <c r="T51" s="26"/>
      <c r="U51" s="21" t="s">
        <v>501</v>
      </c>
      <c r="V51" s="22"/>
      <c r="W51" s="22"/>
      <c r="X51" s="22"/>
      <c r="Y51" s="22"/>
      <c r="AE51" s="21" t="s">
        <v>327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1" s="21" t="str">
        <f>IF(ISBLANK(Table2[[#This Row],[device_model]]), "", Table2[[#This Row],[device_suggested_area]])</f>
        <v>Office</v>
      </c>
      <c r="AZ51" s="21" t="s">
        <v>1142</v>
      </c>
      <c r="BA51" s="21" t="s">
        <v>1144</v>
      </c>
      <c r="BB51" s="21" t="s">
        <v>128</v>
      </c>
      <c r="BC51" s="21" t="s">
        <v>480</v>
      </c>
      <c r="BD51" s="21" t="s">
        <v>215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1056</v>
      </c>
      <c r="B52" s="21" t="s">
        <v>26</v>
      </c>
      <c r="C52" s="21" t="s">
        <v>128</v>
      </c>
      <c r="D52" s="21" t="s">
        <v>27</v>
      </c>
      <c r="E52" s="21" t="s">
        <v>1345</v>
      </c>
      <c r="F52" s="25" t="str">
        <f>IF(ISBLANK(Table2[[#This Row],[unique_id]]), "", Table2[[#This Row],[unique_id]])</f>
        <v>bertram_2_kitchen_humidity</v>
      </c>
      <c r="G52" s="21" t="s">
        <v>208</v>
      </c>
      <c r="H52" s="21" t="s">
        <v>29</v>
      </c>
      <c r="I52" s="21" t="s">
        <v>30</v>
      </c>
      <c r="M52" s="21" t="s">
        <v>136</v>
      </c>
      <c r="T52" s="26"/>
      <c r="U52" s="21" t="s">
        <v>501</v>
      </c>
      <c r="V52" s="22"/>
      <c r="W52" s="22"/>
      <c r="X52" s="22"/>
      <c r="Y52" s="22"/>
      <c r="AE52" s="21" t="s">
        <v>327</v>
      </c>
      <c r="AG52" s="22"/>
      <c r="AH52" s="22"/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2" s="21" t="str">
        <f>IF(ISBLANK(Table2[[#This Row],[device_model]]), "", Table2[[#This Row],[device_suggested_area]])</f>
        <v>Kitchen</v>
      </c>
      <c r="AZ52" s="21" t="s">
        <v>1142</v>
      </c>
      <c r="BA52" s="21" t="s">
        <v>1144</v>
      </c>
      <c r="BB52" s="21" t="s">
        <v>128</v>
      </c>
      <c r="BC52" s="21" t="s">
        <v>480</v>
      </c>
      <c r="BD52" s="21" t="s">
        <v>208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1057</v>
      </c>
      <c r="B53" s="21" t="s">
        <v>26</v>
      </c>
      <c r="C53" s="21" t="s">
        <v>128</v>
      </c>
      <c r="D53" s="21" t="s">
        <v>27</v>
      </c>
      <c r="E53" s="21" t="s">
        <v>1346</v>
      </c>
      <c r="F53" s="25" t="str">
        <f>IF(ISBLANK(Table2[[#This Row],[unique_id]]), "", Table2[[#This Row],[unique_id]])</f>
        <v>bertram_2_office_pantry_humidity</v>
      </c>
      <c r="G53" s="21" t="s">
        <v>214</v>
      </c>
      <c r="H53" s="21" t="s">
        <v>29</v>
      </c>
      <c r="I53" s="21" t="s">
        <v>30</v>
      </c>
      <c r="M53" s="21" t="s">
        <v>136</v>
      </c>
      <c r="T53" s="26"/>
      <c r="U53" s="21" t="s">
        <v>501</v>
      </c>
      <c r="V53" s="22"/>
      <c r="W53" s="22"/>
      <c r="X53" s="22"/>
      <c r="Y53" s="22"/>
      <c r="AE53" s="21" t="s">
        <v>327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3" s="21" t="str">
        <f>IF(ISBLANK(Table2[[#This Row],[device_model]]), "", Table2[[#This Row],[device_suggested_area]])</f>
        <v>Pantry</v>
      </c>
      <c r="AZ53" s="21" t="s">
        <v>1142</v>
      </c>
      <c r="BA53" s="21" t="s">
        <v>1144</v>
      </c>
      <c r="BB53" s="21" t="s">
        <v>128</v>
      </c>
      <c r="BC53" s="21" t="s">
        <v>480</v>
      </c>
      <c r="BD53" s="21" t="s">
        <v>214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1058</v>
      </c>
      <c r="B54" s="21" t="s">
        <v>26</v>
      </c>
      <c r="C54" s="21" t="s">
        <v>128</v>
      </c>
      <c r="D54" s="21" t="s">
        <v>27</v>
      </c>
      <c r="E54" s="21" t="s">
        <v>1347</v>
      </c>
      <c r="F54" s="25" t="str">
        <f>IF(ISBLANK(Table2[[#This Row],[unique_id]]), "", Table2[[#This Row],[unique_id]])</f>
        <v>bertram_2_office_dining_humidity</v>
      </c>
      <c r="G54" s="21" t="s">
        <v>195</v>
      </c>
      <c r="H54" s="21" t="s">
        <v>29</v>
      </c>
      <c r="I54" s="21" t="s">
        <v>30</v>
      </c>
      <c r="M54" s="21" t="s">
        <v>136</v>
      </c>
      <c r="T54" s="26"/>
      <c r="U54" s="21" t="s">
        <v>501</v>
      </c>
      <c r="V54" s="22"/>
      <c r="W54" s="22"/>
      <c r="X54" s="22"/>
      <c r="Y54" s="22"/>
      <c r="AE54" s="21" t="s">
        <v>327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4" s="21" t="str">
        <f>IF(ISBLANK(Table2[[#This Row],[device_model]]), "", Table2[[#This Row],[device_suggested_area]])</f>
        <v>Dining</v>
      </c>
      <c r="AZ54" s="21" t="s">
        <v>1142</v>
      </c>
      <c r="BA54" s="21" t="s">
        <v>1144</v>
      </c>
      <c r="BB54" s="21" t="s">
        <v>128</v>
      </c>
      <c r="BC54" s="21" t="s">
        <v>480</v>
      </c>
      <c r="BD54" s="21" t="s">
        <v>195</v>
      </c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1059</v>
      </c>
      <c r="B55" s="21" t="s">
        <v>26</v>
      </c>
      <c r="C55" s="21" t="s">
        <v>128</v>
      </c>
      <c r="D55" s="21" t="s">
        <v>27</v>
      </c>
      <c r="E55" s="21" t="s">
        <v>1348</v>
      </c>
      <c r="F55" s="25" t="str">
        <f>IF(ISBLANK(Table2[[#This Row],[unique_id]]), "", Table2[[#This Row],[unique_id]])</f>
        <v>laundry_humidity</v>
      </c>
      <c r="G55" s="21" t="s">
        <v>216</v>
      </c>
      <c r="H55" s="21" t="s">
        <v>29</v>
      </c>
      <c r="I55" s="21" t="s">
        <v>30</v>
      </c>
      <c r="M55" s="21" t="s">
        <v>136</v>
      </c>
      <c r="T55" s="26"/>
      <c r="U55" s="21" t="s">
        <v>501</v>
      </c>
      <c r="V55" s="22"/>
      <c r="W55" s="22"/>
      <c r="X55" s="22"/>
      <c r="Y55" s="22"/>
      <c r="AE55" s="21" t="s">
        <v>327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5" s="21" t="str">
        <f>IF(ISBLANK(Table2[[#This Row],[device_model]]), "", Table2[[#This Row],[device_suggested_area]])</f>
        <v>Laundry</v>
      </c>
      <c r="AZ55" s="21" t="s">
        <v>1143</v>
      </c>
      <c r="BA55" s="21" t="s">
        <v>1141</v>
      </c>
      <c r="BB55" s="21" t="s">
        <v>128</v>
      </c>
      <c r="BC55" s="21" t="s">
        <v>479</v>
      </c>
      <c r="BD55" s="21" t="s">
        <v>216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1060</v>
      </c>
      <c r="B56" s="21" t="s">
        <v>26</v>
      </c>
      <c r="C56" s="21" t="s">
        <v>39</v>
      </c>
      <c r="D56" s="21" t="s">
        <v>27</v>
      </c>
      <c r="E56" s="21" t="s">
        <v>1380</v>
      </c>
      <c r="F56" s="25" t="str">
        <f>IF(ISBLANK(Table2[[#This Row],[unique_id]]), "", Table2[[#This Row],[unique_id]])</f>
        <v>wardrobe_humidity</v>
      </c>
      <c r="G56" s="21" t="s">
        <v>560</v>
      </c>
      <c r="H56" s="21" t="s">
        <v>29</v>
      </c>
      <c r="I56" s="21" t="s">
        <v>30</v>
      </c>
      <c r="M56" s="21" t="s">
        <v>136</v>
      </c>
      <c r="T56" s="26"/>
      <c r="U56" s="21" t="s">
        <v>501</v>
      </c>
      <c r="V56" s="22"/>
      <c r="W56" s="22"/>
      <c r="X56" s="22"/>
      <c r="Y56" s="22"/>
      <c r="AB56" s="21" t="s">
        <v>31</v>
      </c>
      <c r="AC56" s="21" t="s">
        <v>32</v>
      </c>
      <c r="AD56" s="21" t="s">
        <v>33</v>
      </c>
      <c r="AE56" s="21" t="s">
        <v>327</v>
      </c>
      <c r="AF56" s="21">
        <v>300</v>
      </c>
      <c r="AG56" s="22" t="s">
        <v>34</v>
      </c>
      <c r="AH56" s="22"/>
      <c r="AI56" s="21" t="s">
        <v>35</v>
      </c>
      <c r="AJ56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6" s="21" t="str">
        <f>IF(ISBLANK(Table2[[#This Row],[index]]),  "", _xlfn.CONCAT(LOWER(Table2[[#This Row],[device_via_device]]), "/", Table2[[#This Row],[unique_id]]))</f>
        <v>weewx/wardrobe_humidity</v>
      </c>
      <c r="AR56" s="21" t="s">
        <v>300</v>
      </c>
      <c r="AS56" s="21">
        <v>1</v>
      </c>
      <c r="AT56" s="14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6" s="21" t="str">
        <f>IF(ISBLANK(Table2[[#This Row],[device_model]]), "", Table2[[#This Row],[device_suggested_area]])</f>
        <v>Rack</v>
      </c>
      <c r="AZ56" s="21" t="s">
        <v>478</v>
      </c>
      <c r="BA56" s="21" t="s">
        <v>36</v>
      </c>
      <c r="BB56" s="21" t="s">
        <v>37</v>
      </c>
      <c r="BC56" s="21" t="s">
        <v>1241</v>
      </c>
      <c r="BD56" s="21" t="s">
        <v>28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1061</v>
      </c>
      <c r="B57" s="21" t="s">
        <v>26</v>
      </c>
      <c r="C57" s="21" t="s">
        <v>128</v>
      </c>
      <c r="D57" s="21" t="s">
        <v>27</v>
      </c>
      <c r="E57" s="21" t="s">
        <v>1349</v>
      </c>
      <c r="F57" s="25" t="str">
        <f>IF(ISBLANK(Table2[[#This Row],[unique_id]]), "", Table2[[#This Row],[unique_id]])</f>
        <v>bertram_2_office_basement_humidity</v>
      </c>
      <c r="G57" s="21" t="s">
        <v>213</v>
      </c>
      <c r="H57" s="21" t="s">
        <v>29</v>
      </c>
      <c r="I57" s="21" t="s">
        <v>30</v>
      </c>
      <c r="M57" s="21" t="s">
        <v>136</v>
      </c>
      <c r="T57" s="26"/>
      <c r="U57" s="21" t="s">
        <v>501</v>
      </c>
      <c r="V57" s="22"/>
      <c r="W57" s="22"/>
      <c r="X57" s="22"/>
      <c r="Y57" s="22"/>
      <c r="AE57" s="21" t="s">
        <v>327</v>
      </c>
      <c r="AG57" s="22"/>
      <c r="AH57" s="22"/>
      <c r="AS57" s="21"/>
      <c r="AT57" s="15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7" s="21" t="str">
        <f>IF(ISBLANK(Table2[[#This Row],[device_model]]), "", Table2[[#This Row],[device_suggested_area]])</f>
        <v>Basement</v>
      </c>
      <c r="AZ57" s="21" t="s">
        <v>1142</v>
      </c>
      <c r="BA57" s="21" t="s">
        <v>1144</v>
      </c>
      <c r="BB57" s="21" t="s">
        <v>128</v>
      </c>
      <c r="BC57" s="21" t="s">
        <v>480</v>
      </c>
      <c r="BD57" s="21" t="s">
        <v>213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1062</v>
      </c>
      <c r="B58" s="21" t="s">
        <v>26</v>
      </c>
      <c r="C58" s="21" t="s">
        <v>505</v>
      </c>
      <c r="D58" s="21" t="s">
        <v>342</v>
      </c>
      <c r="E58" s="21" t="s">
        <v>341</v>
      </c>
      <c r="F58" s="25" t="str">
        <f>IF(ISBLANK(Table2[[#This Row],[unique_id]]), "", Table2[[#This Row],[unique_id]])</f>
        <v>column_break</v>
      </c>
      <c r="G58" s="21" t="s">
        <v>338</v>
      </c>
      <c r="H58" s="21" t="s">
        <v>29</v>
      </c>
      <c r="I58" s="21" t="s">
        <v>30</v>
      </c>
      <c r="M58" s="21" t="s">
        <v>339</v>
      </c>
      <c r="N58" s="21" t="s">
        <v>340</v>
      </c>
      <c r="T58" s="26"/>
      <c r="V58" s="22"/>
      <c r="W58" s="22"/>
      <c r="X58" s="22"/>
      <c r="Y58" s="22"/>
      <c r="AG58" s="22"/>
      <c r="AH58" s="22"/>
      <c r="AS58" s="21"/>
      <c r="AT58" s="15"/>
      <c r="AU58" s="22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8" s="21" t="str">
        <f>IF(ISBLANK(Table2[[#This Row],[device_model]]), "", Table2[[#This Row],[device_suggested_area]])</f>
        <v/>
      </c>
      <c r="BC58" s="22"/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1100</v>
      </c>
      <c r="B59" s="21" t="s">
        <v>649</v>
      </c>
      <c r="C59" s="21" t="s">
        <v>128</v>
      </c>
      <c r="D59" s="21" t="s">
        <v>27</v>
      </c>
      <c r="E59" s="21" t="s">
        <v>1350</v>
      </c>
      <c r="F59" s="25" t="str">
        <f>IF(ISBLANK(Table2[[#This Row],[unique_id]]), "", Table2[[#This Row],[unique_id]])</f>
        <v>ada_co2</v>
      </c>
      <c r="G59" s="21" t="s">
        <v>130</v>
      </c>
      <c r="H59" s="21" t="s">
        <v>179</v>
      </c>
      <c r="I59" s="21" t="s">
        <v>30</v>
      </c>
      <c r="T59" s="26"/>
      <c r="V59" s="22"/>
      <c r="W59" s="22"/>
      <c r="X59" s="22"/>
      <c r="Y59" s="22"/>
      <c r="AE59" s="21" t="s">
        <v>246</v>
      </c>
      <c r="AG59" s="22"/>
      <c r="AH59" s="22"/>
      <c r="AS59" s="21"/>
      <c r="AT59" s="15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9" s="21" t="str">
        <f>IF(ISBLANK(Table2[[#This Row],[device_model]]), "", Table2[[#This Row],[device_suggested_area]])</f>
        <v>Ada</v>
      </c>
      <c r="AZ59" s="21" t="s">
        <v>1143</v>
      </c>
      <c r="BA59" s="21" t="s">
        <v>1141</v>
      </c>
      <c r="BB59" s="21" t="s">
        <v>128</v>
      </c>
      <c r="BC59" s="21" t="s">
        <v>479</v>
      </c>
      <c r="BD59" s="21" t="s">
        <v>130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1101</v>
      </c>
      <c r="B60" s="21" t="s">
        <v>26</v>
      </c>
      <c r="C60" s="21" t="s">
        <v>128</v>
      </c>
      <c r="D60" s="21" t="s">
        <v>27</v>
      </c>
      <c r="E60" s="21" t="s">
        <v>1351</v>
      </c>
      <c r="F60" s="25" t="str">
        <f>IF(ISBLANK(Table2[[#This Row],[unique_id]]), "", Table2[[#This Row],[unique_id]])</f>
        <v>edwin_co2</v>
      </c>
      <c r="G60" s="21" t="s">
        <v>127</v>
      </c>
      <c r="H60" s="21" t="s">
        <v>179</v>
      </c>
      <c r="I60" s="21" t="s">
        <v>30</v>
      </c>
      <c r="M60" s="21" t="s">
        <v>90</v>
      </c>
      <c r="T60" s="26"/>
      <c r="U60" s="21" t="s">
        <v>501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0" s="21" t="str">
        <f>IF(ISBLANK(Table2[[#This Row],[device_model]]), "", Table2[[#This Row],[device_suggested_area]])</f>
        <v>Edwin</v>
      </c>
      <c r="AZ60" s="21" t="s">
        <v>1143</v>
      </c>
      <c r="BA60" s="21" t="s">
        <v>1141</v>
      </c>
      <c r="BB60" s="21" t="s">
        <v>128</v>
      </c>
      <c r="BC60" s="21" t="s">
        <v>479</v>
      </c>
      <c r="BD60" s="21" t="s">
        <v>127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1102</v>
      </c>
      <c r="B61" s="21" t="s">
        <v>649</v>
      </c>
      <c r="C61" s="21" t="s">
        <v>128</v>
      </c>
      <c r="D61" s="21" t="s">
        <v>27</v>
      </c>
      <c r="E61" s="21" t="s">
        <v>1352</v>
      </c>
      <c r="F61" s="25" t="str">
        <f>IF(ISBLANK(Table2[[#This Row],[unique_id]]), "", Table2[[#This Row],[unique_id]])</f>
        <v>parents_co2</v>
      </c>
      <c r="G61" s="21" t="s">
        <v>194</v>
      </c>
      <c r="H61" s="21" t="s">
        <v>179</v>
      </c>
      <c r="I61" s="21" t="s">
        <v>30</v>
      </c>
      <c r="T61" s="26"/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1" s="21" t="str">
        <f>IF(ISBLANK(Table2[[#This Row],[device_model]]), "", Table2[[#This Row],[device_suggested_area]])</f>
        <v>Parents</v>
      </c>
      <c r="AZ61" s="21" t="s">
        <v>1143</v>
      </c>
      <c r="BA61" s="21" t="s">
        <v>1141</v>
      </c>
      <c r="BB61" s="21" t="s">
        <v>128</v>
      </c>
      <c r="BC61" s="21" t="s">
        <v>479</v>
      </c>
      <c r="BD61" s="21" t="s">
        <v>194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1103</v>
      </c>
      <c r="B62" s="21" t="s">
        <v>26</v>
      </c>
      <c r="C62" s="21" t="s">
        <v>128</v>
      </c>
      <c r="D62" s="21" t="s">
        <v>27</v>
      </c>
      <c r="E62" s="21" t="s">
        <v>1353</v>
      </c>
      <c r="F62" s="25" t="str">
        <f>IF(ISBLANK(Table2[[#This Row],[unique_id]]), "", Table2[[#This Row],[unique_id]])</f>
        <v>bertram_2_office_co2</v>
      </c>
      <c r="G62" s="21" t="s">
        <v>215</v>
      </c>
      <c r="H62" s="21" t="s">
        <v>179</v>
      </c>
      <c r="I62" s="21" t="s">
        <v>30</v>
      </c>
      <c r="M62" s="21" t="s">
        <v>90</v>
      </c>
      <c r="T62" s="26"/>
      <c r="U62" s="21" t="s">
        <v>501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2" s="21" t="str">
        <f>IF(ISBLANK(Table2[[#This Row],[device_model]]), "", Table2[[#This Row],[device_suggested_area]])</f>
        <v>Office</v>
      </c>
      <c r="AZ62" s="21" t="s">
        <v>1142</v>
      </c>
      <c r="BA62" s="21" t="s">
        <v>1144</v>
      </c>
      <c r="BB62" s="21" t="s">
        <v>128</v>
      </c>
      <c r="BC62" s="21" t="s">
        <v>480</v>
      </c>
      <c r="BD62" s="21" t="s">
        <v>215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1104</v>
      </c>
      <c r="B63" s="21" t="s">
        <v>26</v>
      </c>
      <c r="C63" s="21" t="s">
        <v>128</v>
      </c>
      <c r="D63" s="21" t="s">
        <v>27</v>
      </c>
      <c r="E63" s="21" t="s">
        <v>1354</v>
      </c>
      <c r="F63" s="25" t="str">
        <f>IF(ISBLANK(Table2[[#This Row],[unique_id]]), "", Table2[[#This Row],[unique_id]])</f>
        <v>bertram_2_office_lounge_co2</v>
      </c>
      <c r="G63" s="21" t="s">
        <v>196</v>
      </c>
      <c r="H63" s="21" t="s">
        <v>179</v>
      </c>
      <c r="I63" s="21" t="s">
        <v>30</v>
      </c>
      <c r="M63" s="21" t="s">
        <v>90</v>
      </c>
      <c r="T63" s="26"/>
      <c r="U63" s="21" t="s">
        <v>501</v>
      </c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63" s="21" t="str">
        <f>IF(ISBLANK(Table2[[#This Row],[device_model]]), "", Table2[[#This Row],[device_suggested_area]])</f>
        <v>Lounge</v>
      </c>
      <c r="AZ63" s="21" t="s">
        <v>1142</v>
      </c>
      <c r="BA63" s="21" t="s">
        <v>1144</v>
      </c>
      <c r="BB63" s="21" t="s">
        <v>128</v>
      </c>
      <c r="BC63" s="21" t="s">
        <v>480</v>
      </c>
      <c r="BD63" s="21" t="s">
        <v>196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1105</v>
      </c>
      <c r="B64" s="21" t="s">
        <v>26</v>
      </c>
      <c r="C64" s="21" t="s">
        <v>128</v>
      </c>
      <c r="D64" s="21" t="s">
        <v>27</v>
      </c>
      <c r="E64" s="21" t="s">
        <v>1355</v>
      </c>
      <c r="F64" s="25" t="str">
        <f>IF(ISBLANK(Table2[[#This Row],[unique_id]]), "", Table2[[#This Row],[unique_id]])</f>
        <v>bertram_2_kitchen_co2</v>
      </c>
      <c r="G64" s="21" t="s">
        <v>208</v>
      </c>
      <c r="H64" s="21" t="s">
        <v>179</v>
      </c>
      <c r="I64" s="21" t="s">
        <v>30</v>
      </c>
      <c r="M64" s="21" t="s">
        <v>90</v>
      </c>
      <c r="T64" s="26"/>
      <c r="U64" s="21" t="s">
        <v>501</v>
      </c>
      <c r="V64" s="22"/>
      <c r="W64" s="22"/>
      <c r="X64" s="22"/>
      <c r="Y64" s="22"/>
      <c r="AE64" s="21" t="s">
        <v>246</v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4" s="21" t="str">
        <f>IF(ISBLANK(Table2[[#This Row],[device_model]]), "", Table2[[#This Row],[device_suggested_area]])</f>
        <v>Kitchen</v>
      </c>
      <c r="AZ64" s="21" t="s">
        <v>1142</v>
      </c>
      <c r="BA64" s="21" t="s">
        <v>1144</v>
      </c>
      <c r="BB64" s="21" t="s">
        <v>128</v>
      </c>
      <c r="BC64" s="21" t="s">
        <v>480</v>
      </c>
      <c r="BD64" s="21" t="s">
        <v>208</v>
      </c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1106</v>
      </c>
      <c r="B65" s="21" t="s">
        <v>26</v>
      </c>
      <c r="C65" s="21" t="s">
        <v>128</v>
      </c>
      <c r="D65" s="21" t="s">
        <v>27</v>
      </c>
      <c r="E65" s="21" t="s">
        <v>1356</v>
      </c>
      <c r="F65" s="25" t="str">
        <f>IF(ISBLANK(Table2[[#This Row],[unique_id]]), "", Table2[[#This Row],[unique_id]])</f>
        <v>bertram_2_office_pantry_co2</v>
      </c>
      <c r="G65" s="21" t="s">
        <v>214</v>
      </c>
      <c r="H65" s="21" t="s">
        <v>179</v>
      </c>
      <c r="I65" s="21" t="s">
        <v>30</v>
      </c>
      <c r="M65" s="21" t="s">
        <v>136</v>
      </c>
      <c r="T65" s="26"/>
      <c r="U65" s="21" t="s">
        <v>501</v>
      </c>
      <c r="V65" s="22"/>
      <c r="W65" s="22"/>
      <c r="X65" s="22"/>
      <c r="Y65" s="22"/>
      <c r="AE65" s="21" t="s">
        <v>246</v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5" s="21" t="str">
        <f>IF(ISBLANK(Table2[[#This Row],[device_model]]), "", Table2[[#This Row],[device_suggested_area]])</f>
        <v>Pantry</v>
      </c>
      <c r="AZ65" s="21" t="s">
        <v>1142</v>
      </c>
      <c r="BA65" s="21" t="s">
        <v>1144</v>
      </c>
      <c r="BB65" s="21" t="s">
        <v>128</v>
      </c>
      <c r="BC65" s="21" t="s">
        <v>480</v>
      </c>
      <c r="BD65" s="21" t="s">
        <v>214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1107</v>
      </c>
      <c r="B66" s="21" t="s">
        <v>26</v>
      </c>
      <c r="C66" s="21" t="s">
        <v>128</v>
      </c>
      <c r="D66" s="21" t="s">
        <v>27</v>
      </c>
      <c r="E66" s="21" t="s">
        <v>1357</v>
      </c>
      <c r="F66" s="25" t="str">
        <f>IF(ISBLANK(Table2[[#This Row],[unique_id]]), "", Table2[[#This Row],[unique_id]])</f>
        <v>bertram_2_office_dining_co2</v>
      </c>
      <c r="G66" s="21" t="s">
        <v>195</v>
      </c>
      <c r="H66" s="21" t="s">
        <v>179</v>
      </c>
      <c r="I66" s="21" t="s">
        <v>30</v>
      </c>
      <c r="M66" s="21" t="s">
        <v>136</v>
      </c>
      <c r="T66" s="26"/>
      <c r="U66" s="21" t="s">
        <v>501</v>
      </c>
      <c r="V66" s="22"/>
      <c r="W66" s="22"/>
      <c r="X66" s="22"/>
      <c r="Y66" s="22"/>
      <c r="AE66" s="21" t="s">
        <v>246</v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6" s="21" t="str">
        <f>IF(ISBLANK(Table2[[#This Row],[device_model]]), "", Table2[[#This Row],[device_suggested_area]])</f>
        <v>Dining</v>
      </c>
      <c r="AZ66" s="21" t="s">
        <v>1142</v>
      </c>
      <c r="BA66" s="21" t="s">
        <v>1144</v>
      </c>
      <c r="BB66" s="21" t="s">
        <v>128</v>
      </c>
      <c r="BC66" s="21" t="s">
        <v>480</v>
      </c>
      <c r="BD66" s="21" t="s">
        <v>195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1108</v>
      </c>
      <c r="B67" s="21" t="s">
        <v>649</v>
      </c>
      <c r="C67" s="21" t="s">
        <v>128</v>
      </c>
      <c r="D67" s="21" t="s">
        <v>27</v>
      </c>
      <c r="E67" s="21" t="s">
        <v>1358</v>
      </c>
      <c r="F67" s="25" t="str">
        <f>IF(ISBLANK(Table2[[#This Row],[unique_id]]), "", Table2[[#This Row],[unique_id]])</f>
        <v>laundry_co2</v>
      </c>
      <c r="G67" s="21" t="s">
        <v>216</v>
      </c>
      <c r="H67" s="21" t="s">
        <v>179</v>
      </c>
      <c r="I67" s="21" t="s">
        <v>30</v>
      </c>
      <c r="T67" s="26"/>
      <c r="V67" s="22"/>
      <c r="W67" s="22"/>
      <c r="X67" s="22"/>
      <c r="Y67" s="22"/>
      <c r="AE67" s="21" t="s">
        <v>246</v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1143</v>
      </c>
      <c r="BA67" s="21" t="s">
        <v>1141</v>
      </c>
      <c r="BB67" s="21" t="s">
        <v>128</v>
      </c>
      <c r="BC67" s="21" t="s">
        <v>479</v>
      </c>
      <c r="BD67" s="21" t="s">
        <v>216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1109</v>
      </c>
      <c r="B68" s="21" t="s">
        <v>26</v>
      </c>
      <c r="C68" s="21" t="s">
        <v>505</v>
      </c>
      <c r="D68" s="21" t="s">
        <v>342</v>
      </c>
      <c r="E68" s="21" t="s">
        <v>341</v>
      </c>
      <c r="F68" s="25" t="str">
        <f>IF(ISBLANK(Table2[[#This Row],[unique_id]]), "", Table2[[#This Row],[unique_id]])</f>
        <v>column_break</v>
      </c>
      <c r="G68" s="21" t="s">
        <v>338</v>
      </c>
      <c r="H68" s="21" t="s">
        <v>179</v>
      </c>
      <c r="I68" s="21" t="s">
        <v>30</v>
      </c>
      <c r="M68" s="21" t="s">
        <v>339</v>
      </c>
      <c r="N68" s="21" t="s">
        <v>340</v>
      </c>
      <c r="T68" s="26"/>
      <c r="V68" s="22"/>
      <c r="W68" s="22"/>
      <c r="X68" s="22"/>
      <c r="Y68" s="22"/>
      <c r="AS68" s="21"/>
      <c r="AT68" s="23"/>
      <c r="AU68" s="22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8" s="21" t="str">
        <f>IF(ISBLANK(Table2[[#This Row],[device_model]]), "", Table2[[#This Row],[device_suggested_area]])</f>
        <v/>
      </c>
      <c r="BC68" s="22"/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1150</v>
      </c>
      <c r="B69" s="21" t="s">
        <v>26</v>
      </c>
      <c r="C69" s="21" t="s">
        <v>128</v>
      </c>
      <c r="D69" s="21" t="s">
        <v>27</v>
      </c>
      <c r="E69" s="21" t="s">
        <v>1359</v>
      </c>
      <c r="F69" s="25" t="str">
        <f>IF(ISBLANK(Table2[[#This Row],[unique_id]]), "", Table2[[#This Row],[unique_id]])</f>
        <v>ada_noise</v>
      </c>
      <c r="G69" s="21" t="s">
        <v>130</v>
      </c>
      <c r="H69" s="21" t="s">
        <v>180</v>
      </c>
      <c r="I69" s="21" t="s">
        <v>30</v>
      </c>
      <c r="M69" s="21" t="s">
        <v>90</v>
      </c>
      <c r="T69" s="26"/>
      <c r="U69" s="21" t="s">
        <v>501</v>
      </c>
      <c r="V69" s="22"/>
      <c r="W69" s="22"/>
      <c r="X69" s="22"/>
      <c r="Y69" s="22"/>
      <c r="AE69" s="21" t="s">
        <v>326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9" s="21" t="str">
        <f>IF(ISBLANK(Table2[[#This Row],[device_model]]), "", Table2[[#This Row],[device_suggested_area]])</f>
        <v>Ada</v>
      </c>
      <c r="AZ69" s="21" t="s">
        <v>1143</v>
      </c>
      <c r="BA69" s="21" t="s">
        <v>1141</v>
      </c>
      <c r="BB69" s="21" t="s">
        <v>128</v>
      </c>
      <c r="BC69" s="21" t="s">
        <v>479</v>
      </c>
      <c r="BD69" s="21" t="s">
        <v>130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1151</v>
      </c>
      <c r="B70" s="21" t="s">
        <v>26</v>
      </c>
      <c r="C70" s="21" t="s">
        <v>128</v>
      </c>
      <c r="D70" s="21" t="s">
        <v>27</v>
      </c>
      <c r="E70" s="21" t="s">
        <v>1360</v>
      </c>
      <c r="F70" s="25" t="str">
        <f>IF(ISBLANK(Table2[[#This Row],[unique_id]]), "", Table2[[#This Row],[unique_id]])</f>
        <v>edwin_noise</v>
      </c>
      <c r="G70" s="21" t="s">
        <v>127</v>
      </c>
      <c r="H70" s="21" t="s">
        <v>180</v>
      </c>
      <c r="I70" s="21" t="s">
        <v>30</v>
      </c>
      <c r="M70" s="21" t="s">
        <v>90</v>
      </c>
      <c r="T70" s="26"/>
      <c r="U70" s="21" t="s">
        <v>501</v>
      </c>
      <c r="V70" s="22"/>
      <c r="W70" s="22"/>
      <c r="X70" s="22"/>
      <c r="Y70" s="22"/>
      <c r="AE70" s="21" t="s">
        <v>326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70" s="21" t="str">
        <f>IF(ISBLANK(Table2[[#This Row],[device_model]]), "", Table2[[#This Row],[device_suggested_area]])</f>
        <v>Edwin</v>
      </c>
      <c r="AZ70" s="21" t="s">
        <v>1143</v>
      </c>
      <c r="BA70" s="21" t="s">
        <v>1141</v>
      </c>
      <c r="BB70" s="21" t="s">
        <v>128</v>
      </c>
      <c r="BC70" s="21" t="s">
        <v>479</v>
      </c>
      <c r="BD70" s="21" t="s">
        <v>127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1152</v>
      </c>
      <c r="B71" s="21" t="s">
        <v>26</v>
      </c>
      <c r="C71" s="21" t="s">
        <v>128</v>
      </c>
      <c r="D71" s="21" t="s">
        <v>27</v>
      </c>
      <c r="E71" s="21" t="s">
        <v>1361</v>
      </c>
      <c r="F71" s="25" t="str">
        <f>IF(ISBLANK(Table2[[#This Row],[unique_id]]), "", Table2[[#This Row],[unique_id]])</f>
        <v>parents_noise</v>
      </c>
      <c r="G71" s="21" t="s">
        <v>194</v>
      </c>
      <c r="H71" s="21" t="s">
        <v>180</v>
      </c>
      <c r="I71" s="21" t="s">
        <v>30</v>
      </c>
      <c r="M71" s="21" t="s">
        <v>90</v>
      </c>
      <c r="T71" s="26"/>
      <c r="U71" s="21" t="s">
        <v>501</v>
      </c>
      <c r="V71" s="22"/>
      <c r="W71" s="22"/>
      <c r="X71" s="22"/>
      <c r="Y71" s="22"/>
      <c r="AE71" s="21" t="s">
        <v>326</v>
      </c>
      <c r="AG71" s="22"/>
      <c r="AH71" s="22"/>
      <c r="AS71" s="21"/>
      <c r="AT71" s="23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71" s="21" t="str">
        <f>IF(ISBLANK(Table2[[#This Row],[device_model]]), "", Table2[[#This Row],[device_suggested_area]])</f>
        <v>Parents</v>
      </c>
      <c r="AZ71" s="21" t="s">
        <v>1143</v>
      </c>
      <c r="BA71" s="21" t="s">
        <v>1141</v>
      </c>
      <c r="BB71" s="21" t="s">
        <v>128</v>
      </c>
      <c r="BC71" s="21" t="s">
        <v>479</v>
      </c>
      <c r="BD71" s="21" t="s">
        <v>194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1153</v>
      </c>
      <c r="B72" s="21" t="s">
        <v>26</v>
      </c>
      <c r="C72" s="21" t="s">
        <v>128</v>
      </c>
      <c r="D72" s="21" t="s">
        <v>27</v>
      </c>
      <c r="E72" s="21" t="s">
        <v>1362</v>
      </c>
      <c r="F72" s="25" t="str">
        <f>IF(ISBLANK(Table2[[#This Row],[unique_id]]), "", Table2[[#This Row],[unique_id]])</f>
        <v>bertram_2_office_noise</v>
      </c>
      <c r="G72" s="21" t="s">
        <v>215</v>
      </c>
      <c r="H72" s="21" t="s">
        <v>180</v>
      </c>
      <c r="I72" s="21" t="s">
        <v>30</v>
      </c>
      <c r="M72" s="21" t="s">
        <v>90</v>
      </c>
      <c r="T72" s="26"/>
      <c r="U72" s="21" t="s">
        <v>501</v>
      </c>
      <c r="V72" s="22"/>
      <c r="W72" s="22"/>
      <c r="X72" s="22"/>
      <c r="Y72" s="22"/>
      <c r="AE72" s="21" t="s">
        <v>326</v>
      </c>
      <c r="AG72" s="22"/>
      <c r="AH72" s="22"/>
      <c r="AS72" s="21"/>
      <c r="AT72" s="23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72" s="21" t="str">
        <f>IF(ISBLANK(Table2[[#This Row],[device_model]]), "", Table2[[#This Row],[device_suggested_area]])</f>
        <v>Office</v>
      </c>
      <c r="AZ72" s="21" t="s">
        <v>1142</v>
      </c>
      <c r="BA72" s="21" t="s">
        <v>1144</v>
      </c>
      <c r="BB72" s="21" t="s">
        <v>128</v>
      </c>
      <c r="BC72" s="21" t="s">
        <v>480</v>
      </c>
      <c r="BD72" s="21" t="s">
        <v>215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1154</v>
      </c>
      <c r="B73" s="21" t="s">
        <v>26</v>
      </c>
      <c r="C73" s="21" t="s">
        <v>128</v>
      </c>
      <c r="D73" s="21" t="s">
        <v>27</v>
      </c>
      <c r="E73" s="21" t="s">
        <v>1363</v>
      </c>
      <c r="F73" s="25" t="str">
        <f>IF(ISBLANK(Table2[[#This Row],[unique_id]]), "", Table2[[#This Row],[unique_id]])</f>
        <v>bertram_2_kitchen_noise</v>
      </c>
      <c r="G73" s="21" t="s">
        <v>208</v>
      </c>
      <c r="H73" s="21" t="s">
        <v>180</v>
      </c>
      <c r="I73" s="21" t="s">
        <v>30</v>
      </c>
      <c r="M73" s="21" t="s">
        <v>136</v>
      </c>
      <c r="T73" s="26"/>
      <c r="U73" s="21" t="s">
        <v>501</v>
      </c>
      <c r="V73" s="22"/>
      <c r="W73" s="22"/>
      <c r="X73" s="22"/>
      <c r="Y73" s="22"/>
      <c r="AE73" s="21" t="s">
        <v>326</v>
      </c>
      <c r="AG73" s="22"/>
      <c r="AH73" s="22"/>
      <c r="AS73" s="21"/>
      <c r="AT73" s="23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73" s="21" t="str">
        <f>IF(ISBLANK(Table2[[#This Row],[device_model]]), "", Table2[[#This Row],[device_suggested_area]])</f>
        <v>Kitchen</v>
      </c>
      <c r="AZ73" s="21" t="s">
        <v>1142</v>
      </c>
      <c r="BA73" s="21" t="s">
        <v>1144</v>
      </c>
      <c r="BB73" s="21" t="s">
        <v>128</v>
      </c>
      <c r="BC73" s="21" t="s">
        <v>480</v>
      </c>
      <c r="BD73" s="21" t="s">
        <v>208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1155</v>
      </c>
      <c r="B74" s="21" t="s">
        <v>26</v>
      </c>
      <c r="C74" s="21" t="s">
        <v>128</v>
      </c>
      <c r="D74" s="21" t="s">
        <v>27</v>
      </c>
      <c r="E74" s="21" t="s">
        <v>1364</v>
      </c>
      <c r="F74" s="25" t="str">
        <f>IF(ISBLANK(Table2[[#This Row],[unique_id]]), "", Table2[[#This Row],[unique_id]])</f>
        <v>laundry_noise</v>
      </c>
      <c r="G74" s="21" t="s">
        <v>216</v>
      </c>
      <c r="H74" s="21" t="s">
        <v>180</v>
      </c>
      <c r="I74" s="21" t="s">
        <v>30</v>
      </c>
      <c r="M74" s="21" t="s">
        <v>136</v>
      </c>
      <c r="T74" s="26"/>
      <c r="U74" s="21" t="s">
        <v>501</v>
      </c>
      <c r="V74" s="22"/>
      <c r="W74" s="22"/>
      <c r="X74" s="22"/>
      <c r="Y74" s="22"/>
      <c r="AE74" s="21" t="s">
        <v>326</v>
      </c>
      <c r="AG74" s="22"/>
      <c r="AH74" s="22"/>
      <c r="AS74" s="21"/>
      <c r="AT74" s="23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4" s="21" t="str">
        <f>IF(ISBLANK(Table2[[#This Row],[device_model]]), "", Table2[[#This Row],[device_suggested_area]])</f>
        <v>Laundry</v>
      </c>
      <c r="AZ74" s="21" t="s">
        <v>1143</v>
      </c>
      <c r="BA74" s="21" t="s">
        <v>1141</v>
      </c>
      <c r="BB74" s="21" t="s">
        <v>128</v>
      </c>
      <c r="BC74" s="21" t="s">
        <v>479</v>
      </c>
      <c r="BD74" s="21" t="s">
        <v>216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1200</v>
      </c>
      <c r="B75" s="21" t="s">
        <v>26</v>
      </c>
      <c r="C75" s="21" t="s">
        <v>39</v>
      </c>
      <c r="D75" s="21" t="s">
        <v>27</v>
      </c>
      <c r="E75" s="21" t="s">
        <v>41</v>
      </c>
      <c r="F75" s="25" t="str">
        <f>IF(ISBLANK(Table2[[#This Row],[unique_id]]), "", Table2[[#This Row],[unique_id]])</f>
        <v>roof_cloud_base</v>
      </c>
      <c r="G75" s="21" t="s">
        <v>42</v>
      </c>
      <c r="H75" s="21" t="s">
        <v>43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44</v>
      </c>
      <c r="AE75" s="21" t="s">
        <v>174</v>
      </c>
      <c r="AF75" s="21">
        <v>300</v>
      </c>
      <c r="AG75" s="22" t="s">
        <v>34</v>
      </c>
      <c r="AH75" s="22"/>
      <c r="AI75" s="21" t="s">
        <v>45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5" s="21" t="str">
        <f>IF(ISBLANK(Table2[[#This Row],[index]]),  "", _xlfn.CONCAT(LOWER(Table2[[#This Row],[device_via_device]]), "/", Table2[[#This Row],[unique_id]]))</f>
        <v>weewx/roof_cloud_base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478</v>
      </c>
      <c r="BA75" s="21" t="s">
        <v>36</v>
      </c>
      <c r="BB75" s="21" t="s">
        <v>37</v>
      </c>
      <c r="BC75" s="21" t="s">
        <v>1241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1201</v>
      </c>
      <c r="B76" s="21" t="s">
        <v>26</v>
      </c>
      <c r="C76" s="21" t="s">
        <v>39</v>
      </c>
      <c r="D76" s="21" t="s">
        <v>27</v>
      </c>
      <c r="E76" s="21" t="s">
        <v>46</v>
      </c>
      <c r="F76" s="25" t="str">
        <f>IF(ISBLANK(Table2[[#This Row],[unique_id]]), "", Table2[[#This Row],[unique_id]])</f>
        <v>roof_max_solar_radiation</v>
      </c>
      <c r="G76" s="21" t="s">
        <v>47</v>
      </c>
      <c r="H76" s="21" t="s">
        <v>43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48</v>
      </c>
      <c r="AE76" s="21" t="s">
        <v>175</v>
      </c>
      <c r="AF76" s="21">
        <v>300</v>
      </c>
      <c r="AG76" s="22" t="s">
        <v>34</v>
      </c>
      <c r="AH76" s="22"/>
      <c r="AI76" s="21" t="s">
        <v>49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6" s="21" t="str">
        <f>IF(ISBLANK(Table2[[#This Row],[index]]),  "", _xlfn.CONCAT(LOWER(Table2[[#This Row],[device_via_device]]), "/", Table2[[#This Row],[unique_id]]))</f>
        <v>weewx/roof_max_solar_radiation</v>
      </c>
      <c r="AR76" s="21" t="s">
        <v>300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478</v>
      </c>
      <c r="BA76" s="21" t="s">
        <v>36</v>
      </c>
      <c r="BB76" s="21" t="s">
        <v>37</v>
      </c>
      <c r="BC76" s="21" t="s">
        <v>1241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1250</v>
      </c>
      <c r="B77" s="21" t="s">
        <v>26</v>
      </c>
      <c r="C77" s="21" t="s">
        <v>39</v>
      </c>
      <c r="D77" s="21" t="s">
        <v>27</v>
      </c>
      <c r="E77" s="21" t="s">
        <v>53</v>
      </c>
      <c r="F77" s="25" t="str">
        <f>IF(ISBLANK(Table2[[#This Row],[unique_id]]), "", Table2[[#This Row],[unique_id]])</f>
        <v>roof_barometer_pressure</v>
      </c>
      <c r="G77" s="21" t="s">
        <v>54</v>
      </c>
      <c r="H77" s="21" t="s">
        <v>50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51</v>
      </c>
      <c r="AD77" s="21" t="s">
        <v>52</v>
      </c>
      <c r="AF77" s="21">
        <v>300</v>
      </c>
      <c r="AG77" s="22" t="s">
        <v>34</v>
      </c>
      <c r="AH77" s="22"/>
      <c r="AI77" s="21" t="s">
        <v>55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7" s="21" t="str">
        <f>IF(ISBLANK(Table2[[#This Row],[index]]),  "", _xlfn.CONCAT(LOWER(Table2[[#This Row],[device_via_device]]), "/", Table2[[#This Row],[unique_id]]))</f>
        <v>weewx/roof_barometer_pressure</v>
      </c>
      <c r="AR77" s="21" t="s">
        <v>300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478</v>
      </c>
      <c r="BA77" s="21" t="s">
        <v>36</v>
      </c>
      <c r="BB77" s="21" t="s">
        <v>37</v>
      </c>
      <c r="BC77" s="21" t="s">
        <v>1241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1251</v>
      </c>
      <c r="B78" s="21" t="s">
        <v>26</v>
      </c>
      <c r="C78" s="21" t="s">
        <v>39</v>
      </c>
      <c r="D78" s="21" t="s">
        <v>27</v>
      </c>
      <c r="E78" s="21" t="s">
        <v>56</v>
      </c>
      <c r="F78" s="25" t="str">
        <f>IF(ISBLANK(Table2[[#This Row],[unique_id]]), "", Table2[[#This Row],[unique_id]])</f>
        <v>roof_pressure</v>
      </c>
      <c r="G78" s="21" t="s">
        <v>38</v>
      </c>
      <c r="H78" s="21" t="s">
        <v>50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51</v>
      </c>
      <c r="AD78" s="21" t="s">
        <v>52</v>
      </c>
      <c r="AF78" s="21">
        <v>300</v>
      </c>
      <c r="AG78" s="22" t="s">
        <v>34</v>
      </c>
      <c r="AH78" s="22"/>
      <c r="AI78" s="21" t="s">
        <v>52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8" s="21" t="str">
        <f>IF(ISBLANK(Table2[[#This Row],[index]]),  "", _xlfn.CONCAT(LOWER(Table2[[#This Row],[device_via_device]]), "/", Table2[[#This Row],[unique_id]]))</f>
        <v>weewx/roof_pressure</v>
      </c>
      <c r="AR78" s="21" t="s">
        <v>300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478</v>
      </c>
      <c r="BA78" s="21" t="s">
        <v>36</v>
      </c>
      <c r="BB78" s="21" t="s">
        <v>37</v>
      </c>
      <c r="BC78" s="21" t="s">
        <v>1241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1300</v>
      </c>
      <c r="B79" s="21" t="s">
        <v>26</v>
      </c>
      <c r="C79" s="21" t="s">
        <v>39</v>
      </c>
      <c r="D79" s="21" t="s">
        <v>27</v>
      </c>
      <c r="E79" s="21" t="s">
        <v>107</v>
      </c>
      <c r="F79" s="25" t="str">
        <f>IF(ISBLANK(Table2[[#This Row],[unique_id]]), "", Table2[[#This Row],[unique_id]])</f>
        <v>roof_wind_direction</v>
      </c>
      <c r="G79" s="21" t="s">
        <v>108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C79" s="21" t="s">
        <v>168</v>
      </c>
      <c r="AE79" s="21" t="s">
        <v>177</v>
      </c>
      <c r="AF79" s="21">
        <v>300</v>
      </c>
      <c r="AG79" s="22" t="s">
        <v>34</v>
      </c>
      <c r="AH79" s="22"/>
      <c r="AI79" s="21" t="s">
        <v>110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9" s="21" t="str">
        <f>IF(ISBLANK(Table2[[#This Row],[index]]),  "", _xlfn.CONCAT(LOWER(Table2[[#This Row],[device_via_device]]), "/", Table2[[#This Row],[unique_id]]))</f>
        <v>weewx/roof_wind_direction</v>
      </c>
      <c r="AR79" s="21" t="s">
        <v>300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478</v>
      </c>
      <c r="BA79" s="21" t="s">
        <v>36</v>
      </c>
      <c r="BB79" s="21" t="s">
        <v>37</v>
      </c>
      <c r="BC79" s="21" t="s">
        <v>1241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1301</v>
      </c>
      <c r="B80" s="21" t="s">
        <v>26</v>
      </c>
      <c r="C80" s="21" t="s">
        <v>39</v>
      </c>
      <c r="D80" s="21" t="s">
        <v>27</v>
      </c>
      <c r="E80" s="21" t="s">
        <v>111</v>
      </c>
      <c r="F80" s="25" t="str">
        <f>IF(ISBLANK(Table2[[#This Row],[unique_id]]), "", Table2[[#This Row],[unique_id]])</f>
        <v>roof_wind_gust_direction</v>
      </c>
      <c r="G80" s="21" t="s">
        <v>112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168</v>
      </c>
      <c r="AE80" s="21" t="s">
        <v>177</v>
      </c>
      <c r="AF80" s="21">
        <v>300</v>
      </c>
      <c r="AG80" s="22" t="s">
        <v>34</v>
      </c>
      <c r="AH80" s="22"/>
      <c r="AI80" s="21" t="s">
        <v>113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80" s="21" t="str">
        <f>IF(ISBLANK(Table2[[#This Row],[index]]),  "", _xlfn.CONCAT(LOWER(Table2[[#This Row],[device_via_device]]), "/", Table2[[#This Row],[unique_id]]))</f>
        <v>weewx/roof_wind_gust_direction</v>
      </c>
      <c r="AR80" s="21" t="s">
        <v>300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478</v>
      </c>
      <c r="BA80" s="21" t="s">
        <v>36</v>
      </c>
      <c r="BB80" s="21" t="s">
        <v>37</v>
      </c>
      <c r="BC80" s="21" t="s">
        <v>1241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1302</v>
      </c>
      <c r="B81" s="21" t="s">
        <v>26</v>
      </c>
      <c r="C81" s="21" t="s">
        <v>39</v>
      </c>
      <c r="D81" s="21" t="s">
        <v>27</v>
      </c>
      <c r="E81" s="21" t="s">
        <v>114</v>
      </c>
      <c r="F81" s="25" t="str">
        <f>IF(ISBLANK(Table2[[#This Row],[unique_id]]), "", Table2[[#This Row],[unique_id]])</f>
        <v>roof_wind_gust_speed</v>
      </c>
      <c r="G81" s="21" t="s">
        <v>115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1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116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81" s="21" t="str">
        <f>IF(ISBLANK(Table2[[#This Row],[index]]),  "", _xlfn.CONCAT(LOWER(Table2[[#This Row],[device_via_device]]), "/", Table2[[#This Row],[unique_id]]))</f>
        <v>weewx/roof_wind_gust_speed</v>
      </c>
      <c r="AR81" s="21" t="s">
        <v>299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478</v>
      </c>
      <c r="BA81" s="21" t="s">
        <v>36</v>
      </c>
      <c r="BB81" s="21" t="s">
        <v>37</v>
      </c>
      <c r="BC81" s="21" t="s">
        <v>1241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1303</v>
      </c>
      <c r="B82" s="21" t="s">
        <v>26</v>
      </c>
      <c r="C82" s="21" t="s">
        <v>39</v>
      </c>
      <c r="D82" s="21" t="s">
        <v>27</v>
      </c>
      <c r="E82" s="21" t="s">
        <v>117</v>
      </c>
      <c r="F82" s="25" t="str">
        <f>IF(ISBLANK(Table2[[#This Row],[unique_id]]), "", Table2[[#This Row],[unique_id]])</f>
        <v>roof_wind_speed_10min</v>
      </c>
      <c r="G82" s="21" t="s">
        <v>118</v>
      </c>
      <c r="H82" s="21" t="s">
        <v>109</v>
      </c>
      <c r="I82" s="21" t="s">
        <v>30</v>
      </c>
      <c r="T82" s="26"/>
      <c r="V82" s="22"/>
      <c r="W82" s="22"/>
      <c r="X82" s="22"/>
      <c r="Y82" s="22"/>
      <c r="AB82" s="21" t="s">
        <v>31</v>
      </c>
      <c r="AC82" s="21" t="s">
        <v>169</v>
      </c>
      <c r="AE82" s="21" t="s">
        <v>177</v>
      </c>
      <c r="AF82" s="21">
        <v>300</v>
      </c>
      <c r="AG82" s="22" t="s">
        <v>34</v>
      </c>
      <c r="AH82" s="22"/>
      <c r="AI82" s="21" t="s">
        <v>119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82" s="21" t="str">
        <f>IF(ISBLANK(Table2[[#This Row],[index]]),  "", _xlfn.CONCAT(LOWER(Table2[[#This Row],[device_via_device]]), "/", Table2[[#This Row],[unique_id]]))</f>
        <v>weewx/roof_wind_speed_10min</v>
      </c>
      <c r="AR82" s="21" t="s">
        <v>299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478</v>
      </c>
      <c r="BA82" s="21" t="s">
        <v>36</v>
      </c>
      <c r="BB82" s="21" t="s">
        <v>37</v>
      </c>
      <c r="BC82" s="21" t="s">
        <v>1241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1304</v>
      </c>
      <c r="B83" s="21" t="s">
        <v>26</v>
      </c>
      <c r="C83" s="21" t="s">
        <v>39</v>
      </c>
      <c r="D83" s="21" t="s">
        <v>27</v>
      </c>
      <c r="E83" s="21" t="s">
        <v>120</v>
      </c>
      <c r="F83" s="25" t="str">
        <f>IF(ISBLANK(Table2[[#This Row],[unique_id]]), "", Table2[[#This Row],[unique_id]])</f>
        <v>roof_wind_samples</v>
      </c>
      <c r="G83" s="21" t="s">
        <v>121</v>
      </c>
      <c r="H83" s="21" t="s">
        <v>109</v>
      </c>
      <c r="I83" s="21" t="s">
        <v>30</v>
      </c>
      <c r="T83" s="26"/>
      <c r="V83" s="22"/>
      <c r="W83" s="22"/>
      <c r="X83" s="22"/>
      <c r="Y83" s="22"/>
      <c r="AB83" s="21" t="s">
        <v>31</v>
      </c>
      <c r="AE83" s="21" t="s">
        <v>177</v>
      </c>
      <c r="AF83" s="21">
        <v>300</v>
      </c>
      <c r="AG83" s="22" t="s">
        <v>34</v>
      </c>
      <c r="AH83" s="22"/>
      <c r="AI83" s="21" t="s">
        <v>122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83" s="21" t="str">
        <f>IF(ISBLANK(Table2[[#This Row],[index]]),  "", _xlfn.CONCAT(LOWER(Table2[[#This Row],[device_via_device]]), "/", Table2[[#This Row],[unique_id]]))</f>
        <v>weewx/roof_wind_samples</v>
      </c>
      <c r="AR83" s="21" t="s">
        <v>301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478</v>
      </c>
      <c r="BA83" s="21" t="s">
        <v>36</v>
      </c>
      <c r="BB83" s="21" t="s">
        <v>37</v>
      </c>
      <c r="BC83" s="21" t="s">
        <v>1241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1305</v>
      </c>
      <c r="B84" s="21" t="s">
        <v>26</v>
      </c>
      <c r="C84" s="21" t="s">
        <v>39</v>
      </c>
      <c r="D84" s="21" t="s">
        <v>27</v>
      </c>
      <c r="E84" s="21" t="s">
        <v>123</v>
      </c>
      <c r="F84" s="25" t="str">
        <f>IF(ISBLANK(Table2[[#This Row],[unique_id]]), "", Table2[[#This Row],[unique_id]])</f>
        <v>roof_wind_run</v>
      </c>
      <c r="G84" s="21" t="s">
        <v>124</v>
      </c>
      <c r="H84" s="21" t="s">
        <v>109</v>
      </c>
      <c r="I84" s="21" t="s">
        <v>30</v>
      </c>
      <c r="T84" s="26"/>
      <c r="V84" s="22"/>
      <c r="W84" s="22"/>
      <c r="X84" s="22"/>
      <c r="Y84" s="22"/>
      <c r="AB84" s="21" t="s">
        <v>31</v>
      </c>
      <c r="AC84" s="21" t="s">
        <v>125</v>
      </c>
      <c r="AE84" s="21" t="s">
        <v>177</v>
      </c>
      <c r="AF84" s="21">
        <v>300</v>
      </c>
      <c r="AG84" s="22" t="s">
        <v>34</v>
      </c>
      <c r="AH84" s="22"/>
      <c r="AI84" s="21" t="s">
        <v>126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4" s="21" t="str">
        <f>IF(ISBLANK(Table2[[#This Row],[index]]),  "", _xlfn.CONCAT(LOWER(Table2[[#This Row],[device_via_device]]), "/", Table2[[#This Row],[unique_id]]))</f>
        <v>weewx/roof_wind_run</v>
      </c>
      <c r="AR84" s="21" t="s">
        <v>299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478</v>
      </c>
      <c r="BA84" s="21" t="s">
        <v>36</v>
      </c>
      <c r="BB84" s="21" t="s">
        <v>37</v>
      </c>
      <c r="BC84" s="21" t="s">
        <v>1241</v>
      </c>
      <c r="BD84" s="21" t="s">
        <v>38</v>
      </c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1306</v>
      </c>
      <c r="B85" s="21" t="s">
        <v>26</v>
      </c>
      <c r="C85" s="21" t="s">
        <v>39</v>
      </c>
      <c r="D85" s="21" t="s">
        <v>27</v>
      </c>
      <c r="E85" s="21" t="s">
        <v>104</v>
      </c>
      <c r="F85" s="25" t="str">
        <f>IF(ISBLANK(Table2[[#This Row],[unique_id]]), "", Table2[[#This Row],[unique_id]])</f>
        <v>roof_wind_speed</v>
      </c>
      <c r="G85" s="21" t="s">
        <v>105</v>
      </c>
      <c r="H85" s="21" t="s">
        <v>109</v>
      </c>
      <c r="I85" s="21" t="s">
        <v>30</v>
      </c>
      <c r="T85" s="26"/>
      <c r="V85" s="22"/>
      <c r="W85" s="22"/>
      <c r="X85" s="22"/>
      <c r="Y85" s="22"/>
      <c r="AB85" s="21" t="s">
        <v>31</v>
      </c>
      <c r="AC85" s="24" t="s">
        <v>169</v>
      </c>
      <c r="AE85" s="21" t="s">
        <v>177</v>
      </c>
      <c r="AF85" s="21">
        <v>300</v>
      </c>
      <c r="AG85" s="22" t="s">
        <v>34</v>
      </c>
      <c r="AH85" s="22"/>
      <c r="AI85" s="21" t="s">
        <v>106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5" s="21" t="str">
        <f>IF(ISBLANK(Table2[[#This Row],[index]]),  "", _xlfn.CONCAT(LOWER(Table2[[#This Row],[device_via_device]]), "/", Table2[[#This Row],[unique_id]]))</f>
        <v>weewx/roof_wind_speed</v>
      </c>
      <c r="AR85" s="21" t="s">
        <v>299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478</v>
      </c>
      <c r="BA85" s="21" t="s">
        <v>36</v>
      </c>
      <c r="BB85" s="21" t="s">
        <v>37</v>
      </c>
      <c r="BC85" s="21" t="s">
        <v>1241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1350</v>
      </c>
      <c r="B86" s="21" t="s">
        <v>26</v>
      </c>
      <c r="C86" s="21" t="s">
        <v>39</v>
      </c>
      <c r="D86" s="21" t="s">
        <v>27</v>
      </c>
      <c r="E86" s="21" t="s">
        <v>71</v>
      </c>
      <c r="F86" s="25" t="str">
        <f>IF(ISBLANK(Table2[[#This Row],[unique_id]]), "", Table2[[#This Row],[unique_id]])</f>
        <v>roof_rain_rate</v>
      </c>
      <c r="G86" s="21" t="s">
        <v>72</v>
      </c>
      <c r="H86" s="21" t="s">
        <v>59</v>
      </c>
      <c r="I86" s="21" t="s">
        <v>184</v>
      </c>
      <c r="M86" s="21" t="s">
        <v>90</v>
      </c>
      <c r="T86" s="26"/>
      <c r="V86" s="22"/>
      <c r="W86" s="22"/>
      <c r="X86" s="22"/>
      <c r="Y86" s="22"/>
      <c r="AB86" s="21" t="s">
        <v>31</v>
      </c>
      <c r="AC86" s="21" t="s">
        <v>219</v>
      </c>
      <c r="AE86" s="21" t="s">
        <v>176</v>
      </c>
      <c r="AF86" s="21">
        <v>300</v>
      </c>
      <c r="AG86" s="22" t="s">
        <v>34</v>
      </c>
      <c r="AH86" s="22"/>
      <c r="AI86" s="21" t="s">
        <v>73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6" s="21" t="str">
        <f>IF(ISBLANK(Table2[[#This Row],[index]]),  "", _xlfn.CONCAT(LOWER(Table2[[#This Row],[device_via_device]]), "/", Table2[[#This Row],[unique_id]]))</f>
        <v>weewx/roof_rain_rate</v>
      </c>
      <c r="AR86" s="21" t="s">
        <v>497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478</v>
      </c>
      <c r="BA86" s="21" t="s">
        <v>36</v>
      </c>
      <c r="BB86" s="21" t="s">
        <v>37</v>
      </c>
      <c r="BC86" s="21" t="s">
        <v>1241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1351</v>
      </c>
      <c r="B87" s="21" t="s">
        <v>26</v>
      </c>
      <c r="C87" s="21" t="s">
        <v>39</v>
      </c>
      <c r="D87" s="21" t="s">
        <v>27</v>
      </c>
      <c r="E87" s="21" t="s">
        <v>63</v>
      </c>
      <c r="F87" s="25" t="str">
        <f>IF(ISBLANK(Table2[[#This Row],[unique_id]]), "", Table2[[#This Row],[unique_id]])</f>
        <v>roof_hourly_rain</v>
      </c>
      <c r="G87" s="21" t="s">
        <v>64</v>
      </c>
      <c r="H87" s="21" t="s">
        <v>59</v>
      </c>
      <c r="I87" s="21" t="s">
        <v>184</v>
      </c>
      <c r="M87" s="21" t="s">
        <v>136</v>
      </c>
      <c r="T87" s="26"/>
      <c r="U87" s="21" t="s">
        <v>501</v>
      </c>
      <c r="V87" s="22"/>
      <c r="W87" s="22"/>
      <c r="X87" s="22"/>
      <c r="Y87" s="22"/>
      <c r="AB87" s="21" t="s">
        <v>60</v>
      </c>
      <c r="AC87" s="21" t="s">
        <v>239</v>
      </c>
      <c r="AE87" s="21" t="s">
        <v>176</v>
      </c>
      <c r="AF87" s="21">
        <v>300</v>
      </c>
      <c r="AG87" s="22" t="s">
        <v>34</v>
      </c>
      <c r="AH87" s="22"/>
      <c r="AI87" s="21" t="s">
        <v>65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7" s="21" t="str">
        <f>IF(ISBLANK(Table2[[#This Row],[index]]),  "", _xlfn.CONCAT(LOWER(Table2[[#This Row],[device_via_device]]), "/", Table2[[#This Row],[unique_id]]))</f>
        <v>weewx/roof_hourly_rain</v>
      </c>
      <c r="AR87" s="21" t="s">
        <v>497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478</v>
      </c>
      <c r="BA87" s="21" t="s">
        <v>36</v>
      </c>
      <c r="BB87" s="21" t="s">
        <v>37</v>
      </c>
      <c r="BC87" s="21" t="s">
        <v>1241</v>
      </c>
      <c r="BD87" s="21" t="s">
        <v>38</v>
      </c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1352</v>
      </c>
      <c r="B88" s="21" t="s">
        <v>26</v>
      </c>
      <c r="C88" s="21" t="s">
        <v>505</v>
      </c>
      <c r="D88" s="21" t="s">
        <v>342</v>
      </c>
      <c r="E88" s="21" t="s">
        <v>503</v>
      </c>
      <c r="F88" s="25" t="str">
        <f>IF(ISBLANK(Table2[[#This Row],[unique_id]]), "", Table2[[#This Row],[unique_id]])</f>
        <v>graph_break</v>
      </c>
      <c r="G88" s="21" t="s">
        <v>504</v>
      </c>
      <c r="H88" s="21" t="s">
        <v>59</v>
      </c>
      <c r="I88" s="21" t="s">
        <v>184</v>
      </c>
      <c r="T88" s="26"/>
      <c r="U88" s="21" t="s">
        <v>501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1353</v>
      </c>
      <c r="B89" s="21" t="s">
        <v>26</v>
      </c>
      <c r="C89" s="21" t="s">
        <v>39</v>
      </c>
      <c r="D89" s="21" t="s">
        <v>27</v>
      </c>
      <c r="E89" s="21" t="s">
        <v>57</v>
      </c>
      <c r="F89" s="25" t="str">
        <f>IF(ISBLANK(Table2[[#This Row],[unique_id]]), "", Table2[[#This Row],[unique_id]])</f>
        <v>roof_daily_rain</v>
      </c>
      <c r="G89" s="21" t="s">
        <v>58</v>
      </c>
      <c r="H89" s="21" t="s">
        <v>59</v>
      </c>
      <c r="I89" s="21" t="s">
        <v>184</v>
      </c>
      <c r="M89" s="21" t="s">
        <v>136</v>
      </c>
      <c r="T89" s="26"/>
      <c r="U89" s="21" t="s">
        <v>501</v>
      </c>
      <c r="V89" s="22"/>
      <c r="W89" s="22"/>
      <c r="X89" s="22"/>
      <c r="Y89" s="22"/>
      <c r="AB89" s="21" t="s">
        <v>60</v>
      </c>
      <c r="AC89" s="21" t="s">
        <v>239</v>
      </c>
      <c r="AE89" s="21" t="s">
        <v>176</v>
      </c>
      <c r="AF89" s="21">
        <v>300</v>
      </c>
      <c r="AG89" s="22" t="s">
        <v>34</v>
      </c>
      <c r="AH89" s="22"/>
      <c r="AI89" s="21" t="s">
        <v>62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9" s="21" t="str">
        <f>IF(ISBLANK(Table2[[#This Row],[index]]),  "", _xlfn.CONCAT(LOWER(Table2[[#This Row],[device_via_device]]), "/", Table2[[#This Row],[unique_id]]))</f>
        <v>weewx/roof_daily_rain</v>
      </c>
      <c r="AR89" s="21" t="s">
        <v>497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478</v>
      </c>
      <c r="BA89" s="21" t="s">
        <v>36</v>
      </c>
      <c r="BB89" s="21" t="s">
        <v>37</v>
      </c>
      <c r="BC89" s="21" t="s">
        <v>1241</v>
      </c>
      <c r="BD89" s="21" t="s">
        <v>38</v>
      </c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1354</v>
      </c>
      <c r="B90" s="21" t="s">
        <v>26</v>
      </c>
      <c r="C90" s="21" t="s">
        <v>39</v>
      </c>
      <c r="D90" s="21" t="s">
        <v>27</v>
      </c>
      <c r="E90" s="21" t="s">
        <v>173</v>
      </c>
      <c r="F90" s="25" t="str">
        <f>IF(ISBLANK(Table2[[#This Row],[unique_id]]), "", Table2[[#This Row],[unique_id]])</f>
        <v>roof_24hour_rain</v>
      </c>
      <c r="G90" s="21" t="s">
        <v>69</v>
      </c>
      <c r="H90" s="21" t="s">
        <v>59</v>
      </c>
      <c r="I90" s="21" t="s">
        <v>184</v>
      </c>
      <c r="T90" s="26"/>
      <c r="V90" s="22"/>
      <c r="W90" s="22"/>
      <c r="X90" s="22"/>
      <c r="Y90" s="22"/>
      <c r="AB90" s="21" t="s">
        <v>60</v>
      </c>
      <c r="AC90" s="21" t="s">
        <v>239</v>
      </c>
      <c r="AE90" s="21" t="s">
        <v>176</v>
      </c>
      <c r="AF90" s="21">
        <v>300</v>
      </c>
      <c r="AG90" s="22" t="s">
        <v>34</v>
      </c>
      <c r="AH90" s="22"/>
      <c r="AI90" s="21" t="s">
        <v>70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90" s="21" t="str">
        <f>IF(ISBLANK(Table2[[#This Row],[index]]),  "", _xlfn.CONCAT(LOWER(Table2[[#This Row],[device_via_device]]), "/", Table2[[#This Row],[unique_id]]))</f>
        <v>weewx/roof_24hour_rain</v>
      </c>
      <c r="AR90" s="21" t="s">
        <v>497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478</v>
      </c>
      <c r="BA90" s="21" t="s">
        <v>36</v>
      </c>
      <c r="BB90" s="21" t="s">
        <v>37</v>
      </c>
      <c r="BC90" s="21" t="s">
        <v>1241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1355</v>
      </c>
      <c r="B91" s="21" t="s">
        <v>221</v>
      </c>
      <c r="C91" s="21" t="s">
        <v>151</v>
      </c>
      <c r="D91" s="21" t="s">
        <v>27</v>
      </c>
      <c r="E91" s="21" t="s">
        <v>240</v>
      </c>
      <c r="F91" s="25" t="str">
        <f>IF(ISBLANK(Table2[[#This Row],[unique_id]]), "", Table2[[#This Row],[unique_id]])</f>
        <v>roof_weekly_rain</v>
      </c>
      <c r="G91" s="21" t="s">
        <v>241</v>
      </c>
      <c r="H91" s="21" t="s">
        <v>59</v>
      </c>
      <c r="I91" s="21" t="s">
        <v>184</v>
      </c>
      <c r="M91" s="21" t="s">
        <v>136</v>
      </c>
      <c r="T91" s="26"/>
      <c r="V91" s="22"/>
      <c r="W91" s="22"/>
      <c r="X91" s="22"/>
      <c r="Y91" s="22"/>
      <c r="AG91" s="22"/>
      <c r="AH91" s="22"/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1356</v>
      </c>
      <c r="B92" s="21" t="s">
        <v>26</v>
      </c>
      <c r="C92" s="21" t="s">
        <v>39</v>
      </c>
      <c r="D92" s="21" t="s">
        <v>27</v>
      </c>
      <c r="E92" s="21" t="s">
        <v>66</v>
      </c>
      <c r="F92" s="25" t="str">
        <f>IF(ISBLANK(Table2[[#This Row],[unique_id]]), "", Table2[[#This Row],[unique_id]])</f>
        <v>roof_monthly_rain</v>
      </c>
      <c r="G92" s="21" t="s">
        <v>67</v>
      </c>
      <c r="H92" s="21" t="s">
        <v>59</v>
      </c>
      <c r="I92" s="21" t="s">
        <v>184</v>
      </c>
      <c r="M92" s="21" t="s">
        <v>136</v>
      </c>
      <c r="T92" s="26"/>
      <c r="V92" s="22"/>
      <c r="W92" s="22"/>
      <c r="X92" s="22"/>
      <c r="Y92" s="22"/>
      <c r="AB92" s="21" t="s">
        <v>60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68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92" s="21" t="str">
        <f>IF(ISBLANK(Table2[[#This Row],[index]]),  "", _xlfn.CONCAT(LOWER(Table2[[#This Row],[device_via_device]]), "/", Table2[[#This Row],[unique_id]]))</f>
        <v>weewx/roof_monthly_rain</v>
      </c>
      <c r="AR92" s="21" t="s">
        <v>302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478</v>
      </c>
      <c r="BA92" s="21" t="s">
        <v>36</v>
      </c>
      <c r="BB92" s="21" t="s">
        <v>37</v>
      </c>
      <c r="BC92" s="21" t="s">
        <v>1241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1357</v>
      </c>
      <c r="B93" s="21" t="s">
        <v>26</v>
      </c>
      <c r="C93" s="21" t="s">
        <v>505</v>
      </c>
      <c r="D93" s="21" t="s">
        <v>342</v>
      </c>
      <c r="E93" s="21" t="s">
        <v>503</v>
      </c>
      <c r="F93" s="25" t="str">
        <f>IF(ISBLANK(Table2[[#This Row],[unique_id]]), "", Table2[[#This Row],[unique_id]])</f>
        <v>graph_break</v>
      </c>
      <c r="G93" s="21" t="s">
        <v>504</v>
      </c>
      <c r="H93" s="21" t="s">
        <v>59</v>
      </c>
      <c r="I93" s="21" t="s">
        <v>184</v>
      </c>
      <c r="T93" s="26"/>
      <c r="U93" s="21" t="s">
        <v>501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ht="16" customHeight="1">
      <c r="A94" s="21">
        <v>1358</v>
      </c>
      <c r="B94" s="21" t="s">
        <v>26</v>
      </c>
      <c r="C94" s="21" t="s">
        <v>39</v>
      </c>
      <c r="D94" s="21" t="s">
        <v>27</v>
      </c>
      <c r="E94" s="21" t="s">
        <v>81</v>
      </c>
      <c r="F94" s="25" t="str">
        <f>IF(ISBLANK(Table2[[#This Row],[unique_id]]), "", Table2[[#This Row],[unique_id]])</f>
        <v>roof_yearly_rain</v>
      </c>
      <c r="G94" s="21" t="s">
        <v>82</v>
      </c>
      <c r="H94" s="21" t="s">
        <v>59</v>
      </c>
      <c r="I94" s="21" t="s">
        <v>184</v>
      </c>
      <c r="M94" s="21" t="s">
        <v>136</v>
      </c>
      <c r="T94" s="26"/>
      <c r="U94" s="21" t="s">
        <v>501</v>
      </c>
      <c r="V94" s="22"/>
      <c r="W94" s="22"/>
      <c r="X94" s="22"/>
      <c r="Y94" s="22"/>
      <c r="AB94" s="21" t="s">
        <v>60</v>
      </c>
      <c r="AC94" s="21" t="s">
        <v>61</v>
      </c>
      <c r="AE94" s="21" t="s">
        <v>176</v>
      </c>
      <c r="AF94" s="21">
        <v>300</v>
      </c>
      <c r="AG94" s="22" t="s">
        <v>34</v>
      </c>
      <c r="AH94" s="22"/>
      <c r="AI94" s="21" t="s">
        <v>191</v>
      </c>
      <c r="AJ94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4" s="21" t="str">
        <f>IF(ISBLANK(Table2[[#This Row],[index]]),  "", _xlfn.CONCAT(LOWER(Table2[[#This Row],[device_via_device]]), "/", Table2[[#This Row],[unique_id]]))</f>
        <v>weewx/roof_yearly_rain</v>
      </c>
      <c r="AR94" s="21" t="s">
        <v>302</v>
      </c>
      <c r="AS94" s="21">
        <v>1</v>
      </c>
      <c r="AT94" s="14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4" s="21" t="str">
        <f>IF(ISBLANK(Table2[[#This Row],[device_model]]), "", Table2[[#This Row],[device_suggested_area]])</f>
        <v>Roof</v>
      </c>
      <c r="AZ94" s="21" t="s">
        <v>478</v>
      </c>
      <c r="BA94" s="21" t="s">
        <v>36</v>
      </c>
      <c r="BB94" s="21" t="s">
        <v>37</v>
      </c>
      <c r="BC94" s="21" t="s">
        <v>1241</v>
      </c>
      <c r="BD94" s="21" t="s">
        <v>38</v>
      </c>
      <c r="BI94" s="21"/>
      <c r="BJ94" s="21"/>
      <c r="BK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ht="16" customHeight="1">
      <c r="A95" s="21">
        <v>1359</v>
      </c>
      <c r="B95" s="21" t="s">
        <v>26</v>
      </c>
      <c r="C95" s="21" t="s">
        <v>39</v>
      </c>
      <c r="D95" s="21" t="s">
        <v>27</v>
      </c>
      <c r="E95" s="21" t="s">
        <v>74</v>
      </c>
      <c r="F95" s="25" t="str">
        <f>IF(ISBLANK(Table2[[#This Row],[unique_id]]), "", Table2[[#This Row],[unique_id]])</f>
        <v>roof_rain</v>
      </c>
      <c r="G95" s="21" t="s">
        <v>75</v>
      </c>
      <c r="H95" s="21" t="s">
        <v>59</v>
      </c>
      <c r="I95" s="21" t="s">
        <v>184</v>
      </c>
      <c r="T95" s="26"/>
      <c r="V95" s="22"/>
      <c r="W95" s="22"/>
      <c r="X95" s="22"/>
      <c r="Y95" s="22"/>
      <c r="AB95" s="21" t="s">
        <v>76</v>
      </c>
      <c r="AC95" s="21" t="s">
        <v>61</v>
      </c>
      <c r="AE95" s="21" t="s">
        <v>176</v>
      </c>
      <c r="AF95" s="21">
        <v>300</v>
      </c>
      <c r="AG95" s="22" t="s">
        <v>34</v>
      </c>
      <c r="AH95" s="22"/>
      <c r="AI95" s="21" t="s">
        <v>77</v>
      </c>
      <c r="AJ9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5" s="21" t="str">
        <f>IF(ISBLANK(Table2[[#This Row],[index]]),  "", _xlfn.CONCAT(LOWER(Table2[[#This Row],[device_via_device]]), "/", Table2[[#This Row],[unique_id]]))</f>
        <v>weewx/roof_rain</v>
      </c>
      <c r="AR95" s="21" t="s">
        <v>302</v>
      </c>
      <c r="AS95" s="21">
        <v>1</v>
      </c>
      <c r="AT95" s="14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5" s="21" t="str">
        <f>IF(ISBLANK(Table2[[#This Row],[device_model]]), "", Table2[[#This Row],[device_suggested_area]])</f>
        <v>Roof</v>
      </c>
      <c r="AZ95" s="21" t="s">
        <v>478</v>
      </c>
      <c r="BA95" s="21" t="s">
        <v>36</v>
      </c>
      <c r="BB95" s="21" t="s">
        <v>37</v>
      </c>
      <c r="BC95" s="21" t="s">
        <v>1241</v>
      </c>
      <c r="BD95" s="21" t="s">
        <v>38</v>
      </c>
      <c r="BI95" s="21"/>
      <c r="BJ95" s="21"/>
      <c r="BK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1360</v>
      </c>
      <c r="B96" s="21" t="s">
        <v>26</v>
      </c>
      <c r="C96" s="21" t="s">
        <v>39</v>
      </c>
      <c r="D96" s="21" t="s">
        <v>27</v>
      </c>
      <c r="E96" s="21" t="s">
        <v>78</v>
      </c>
      <c r="F96" s="25" t="str">
        <f>IF(ISBLANK(Table2[[#This Row],[unique_id]]), "", Table2[[#This Row],[unique_id]])</f>
        <v>roof_storm_rain</v>
      </c>
      <c r="G96" s="21" t="s">
        <v>79</v>
      </c>
      <c r="H96" s="21" t="s">
        <v>59</v>
      </c>
      <c r="I96" s="21" t="s">
        <v>184</v>
      </c>
      <c r="T96" s="26"/>
      <c r="V96" s="22"/>
      <c r="W96" s="22"/>
      <c r="X96" s="22"/>
      <c r="Y96" s="22"/>
      <c r="AB96" s="21" t="s">
        <v>31</v>
      </c>
      <c r="AC96" s="21" t="s">
        <v>61</v>
      </c>
      <c r="AE96" s="21" t="s">
        <v>176</v>
      </c>
      <c r="AF96" s="21">
        <v>300</v>
      </c>
      <c r="AG96" s="22" t="s">
        <v>34</v>
      </c>
      <c r="AH96" s="22"/>
      <c r="AI96" s="21" t="s">
        <v>80</v>
      </c>
      <c r="AJ9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6" s="21" t="str">
        <f>IF(ISBLANK(Table2[[#This Row],[index]]),  "", _xlfn.CONCAT(LOWER(Table2[[#This Row],[device_via_device]]), "/", Table2[[#This Row],[unique_id]]))</f>
        <v>weewx/roof_storm_rain</v>
      </c>
      <c r="AR96" s="21" t="s">
        <v>302</v>
      </c>
      <c r="AS96" s="21">
        <v>1</v>
      </c>
      <c r="AT96" s="14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6" s="21" t="str">
        <f>IF(ISBLANK(Table2[[#This Row],[device_model]]), "", Table2[[#This Row],[device_suggested_area]])</f>
        <v>Roof</v>
      </c>
      <c r="AZ96" s="21" t="s">
        <v>478</v>
      </c>
      <c r="BA96" s="21" t="s">
        <v>36</v>
      </c>
      <c r="BB96" s="21" t="s">
        <v>37</v>
      </c>
      <c r="BC96" s="21" t="s">
        <v>1241</v>
      </c>
      <c r="BD96" s="21" t="s">
        <v>38</v>
      </c>
      <c r="BI96" s="21"/>
      <c r="BJ96" s="21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1361</v>
      </c>
      <c r="B97" s="21" t="s">
        <v>26</v>
      </c>
      <c r="C97" s="21" t="s">
        <v>505</v>
      </c>
      <c r="D97" s="21" t="s">
        <v>342</v>
      </c>
      <c r="E97" s="21" t="s">
        <v>503</v>
      </c>
      <c r="F97" s="25" t="str">
        <f>IF(ISBLANK(Table2[[#This Row],[unique_id]]), "", Table2[[#This Row],[unique_id]])</f>
        <v>graph_break</v>
      </c>
      <c r="G97" s="21" t="s">
        <v>504</v>
      </c>
      <c r="H97" s="21" t="s">
        <v>59</v>
      </c>
      <c r="I97" s="21" t="s">
        <v>184</v>
      </c>
      <c r="T97" s="26"/>
      <c r="U97" s="21" t="s">
        <v>501</v>
      </c>
      <c r="V97" s="22"/>
      <c r="W97" s="22"/>
      <c r="X97" s="22"/>
      <c r="Y97" s="22"/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s="36" customFormat="1" ht="16" customHeight="1">
      <c r="A98" s="21">
        <v>1362</v>
      </c>
      <c r="B98" s="36" t="s">
        <v>26</v>
      </c>
      <c r="C98" s="36" t="s">
        <v>796</v>
      </c>
      <c r="D98" s="36" t="s">
        <v>27</v>
      </c>
      <c r="E98" s="36" t="s">
        <v>1218</v>
      </c>
      <c r="F98" s="38" t="str">
        <f>IF(ISBLANK(Table2[[#This Row],[unique_id]]), "", Table2[[#This Row],[unique_id]])</f>
        <v>landing_festoons_plug_temperature</v>
      </c>
      <c r="G98" s="36" t="s">
        <v>1365</v>
      </c>
      <c r="H98" s="36" t="s">
        <v>751</v>
      </c>
      <c r="I98" s="36" t="s">
        <v>184</v>
      </c>
      <c r="K98" s="36" t="s">
        <v>1373</v>
      </c>
      <c r="O98" s="39"/>
      <c r="T98" s="37"/>
      <c r="U98" s="36" t="s">
        <v>501</v>
      </c>
      <c r="V98" s="76" t="s">
        <v>324</v>
      </c>
      <c r="W98" s="39"/>
      <c r="X98" s="39"/>
      <c r="Y98" s="39"/>
      <c r="Z98" s="39"/>
      <c r="AA98" s="39"/>
      <c r="AB98" s="36" t="s">
        <v>31</v>
      </c>
      <c r="AC98" s="36" t="s">
        <v>88</v>
      </c>
      <c r="AD98" s="36" t="s">
        <v>89</v>
      </c>
      <c r="AE98" s="36" t="s">
        <v>509</v>
      </c>
      <c r="AF98" s="36">
        <v>10</v>
      </c>
      <c r="AG98" s="39" t="s">
        <v>34</v>
      </c>
      <c r="AH98" s="39" t="s">
        <v>1024</v>
      </c>
      <c r="AJ98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8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8" s="36" t="s">
        <v>1044</v>
      </c>
      <c r="AO98" s="36" t="s">
        <v>1045</v>
      </c>
      <c r="AP98" s="36" t="s">
        <v>1033</v>
      </c>
      <c r="AQ98" s="36" t="s">
        <v>1034</v>
      </c>
      <c r="AR98" s="36" t="s">
        <v>1296</v>
      </c>
      <c r="AS98" s="36">
        <v>1</v>
      </c>
      <c r="AT98" s="41"/>
      <c r="AV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8" s="36" t="str">
        <f>IF(ISBLANK(Table2[[#This Row],[device_model]]), "", Table2[[#This Row],[device_suggested_area]])</f>
        <v>Landing</v>
      </c>
      <c r="AZ98" s="36" t="s">
        <v>832</v>
      </c>
      <c r="BA98" s="36" t="s">
        <v>1295</v>
      </c>
      <c r="BB98" s="36" t="s">
        <v>1293</v>
      </c>
      <c r="BC98" s="36" t="s">
        <v>1012</v>
      </c>
      <c r="BD98" s="36" t="s">
        <v>626</v>
      </c>
      <c r="BE98" s="36" t="s">
        <v>420</v>
      </c>
      <c r="BF98" s="36" t="s">
        <v>420</v>
      </c>
      <c r="BK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s="36" customFormat="1" ht="16" customHeight="1">
      <c r="A99" s="21">
        <v>1363</v>
      </c>
      <c r="B99" s="36" t="s">
        <v>26</v>
      </c>
      <c r="C99" s="36" t="s">
        <v>796</v>
      </c>
      <c r="D99" s="36" t="s">
        <v>27</v>
      </c>
      <c r="E99" s="36" t="s">
        <v>1373</v>
      </c>
      <c r="F99" s="64" t="str">
        <f>IF(ISBLANK(Table2[[#This Row],[unique_id]]), "", Table2[[#This Row],[unique_id]])</f>
        <v>compensation_sensor_landing_festoons_plug_temperature</v>
      </c>
      <c r="G99" s="36" t="s">
        <v>1365</v>
      </c>
      <c r="H99" s="36" t="s">
        <v>751</v>
      </c>
      <c r="I99" s="36" t="s">
        <v>184</v>
      </c>
      <c r="J99" s="36" t="s">
        <v>87</v>
      </c>
      <c r="M99" s="36" t="s">
        <v>136</v>
      </c>
      <c r="O99" s="39"/>
      <c r="T99" s="37"/>
      <c r="U99" s="36" t="s">
        <v>501</v>
      </c>
      <c r="V99" s="39"/>
      <c r="W99" s="39"/>
      <c r="X99" s="39"/>
      <c r="Y99" s="39"/>
      <c r="Z99" s="39"/>
      <c r="AA99" s="39"/>
      <c r="AB99" s="36" t="s">
        <v>31</v>
      </c>
      <c r="AC99" s="36" t="s">
        <v>88</v>
      </c>
      <c r="AD99" s="36" t="s">
        <v>89</v>
      </c>
      <c r="AE99" s="36" t="s">
        <v>509</v>
      </c>
      <c r="AG99" s="39"/>
      <c r="AH99" s="39"/>
      <c r="AJ99" s="36" t="str">
        <f>IF(ISBLANK(AI99),  "", _xlfn.CONCAT("haas/entity/sensor/", LOWER(C99), "/", E99, "/config"))</f>
        <v/>
      </c>
      <c r="AK99" s="36" t="str">
        <f>IF(ISBLANK(AI99),  "", _xlfn.CONCAT(LOWER(C99), "/", E99))</f>
        <v/>
      </c>
      <c r="AT99" s="65"/>
      <c r="AU99" s="40"/>
      <c r="AY99" s="64" t="str">
        <f>IF(ISBLANK(Table2[[#This Row],[device_model]]), "", Table2[[#This Row],[device_suggested_area]])</f>
        <v/>
      </c>
      <c r="BC99" s="39"/>
      <c r="BD99" s="36" t="s">
        <v>626</v>
      </c>
      <c r="BE99" s="36" t="s">
        <v>420</v>
      </c>
      <c r="BF99" s="36" t="s">
        <v>420</v>
      </c>
      <c r="BK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1400</v>
      </c>
      <c r="B100" s="21" t="s">
        <v>26</v>
      </c>
      <c r="C100" s="21" t="s">
        <v>151</v>
      </c>
      <c r="D100" s="21" t="s">
        <v>318</v>
      </c>
      <c r="E100" s="21" t="s">
        <v>750</v>
      </c>
      <c r="F100" s="25" t="str">
        <f>IF(ISBLANK(Table2[[#This Row],[unique_id]]), "", Table2[[#This Row],[unique_id]])</f>
        <v>home_security</v>
      </c>
      <c r="G100" s="21" t="s">
        <v>748</v>
      </c>
      <c r="H100" s="21" t="s">
        <v>319</v>
      </c>
      <c r="I100" s="21" t="s">
        <v>132</v>
      </c>
      <c r="J100" s="21" t="s">
        <v>749</v>
      </c>
      <c r="M100" s="21" t="s">
        <v>261</v>
      </c>
      <c r="T100" s="26"/>
      <c r="V100" s="22"/>
      <c r="W100" s="22"/>
      <c r="X100" s="22"/>
      <c r="Y100" s="22"/>
      <c r="AE100" s="21" t="s">
        <v>763</v>
      </c>
      <c r="AG100" s="22"/>
      <c r="AH100" s="22"/>
      <c r="AS100" s="21"/>
      <c r="AT100" s="23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D100" s="21" t="s">
        <v>166</v>
      </c>
      <c r="BF100" s="21" t="s">
        <v>795</v>
      </c>
      <c r="BI100" s="27"/>
      <c r="BJ100" s="24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1401</v>
      </c>
      <c r="B101" s="21" t="s">
        <v>26</v>
      </c>
      <c r="C101" s="21" t="s">
        <v>151</v>
      </c>
      <c r="D101" s="21" t="s">
        <v>318</v>
      </c>
      <c r="E101" s="21" t="s">
        <v>506</v>
      </c>
      <c r="F101" s="25" t="str">
        <f>IF(ISBLANK(Table2[[#This Row],[unique_id]]), "", Table2[[#This Row],[unique_id]])</f>
        <v>home_movie</v>
      </c>
      <c r="G101" s="21" t="s">
        <v>511</v>
      </c>
      <c r="H101" s="21" t="s">
        <v>319</v>
      </c>
      <c r="I101" s="21" t="s">
        <v>132</v>
      </c>
      <c r="J101" s="21" t="s">
        <v>540</v>
      </c>
      <c r="M101" s="21" t="s">
        <v>261</v>
      </c>
      <c r="T101" s="26"/>
      <c r="V101" s="22"/>
      <c r="W101" s="22"/>
      <c r="X101" s="22"/>
      <c r="Y101" s="22"/>
      <c r="AE101" s="21" t="s">
        <v>495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D101" s="21" t="s">
        <v>166</v>
      </c>
      <c r="BF101" s="21" t="s">
        <v>795</v>
      </c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1402</v>
      </c>
      <c r="B102" s="21" t="s">
        <v>26</v>
      </c>
      <c r="C102" s="21" t="s">
        <v>151</v>
      </c>
      <c r="D102" s="21" t="s">
        <v>318</v>
      </c>
      <c r="E102" s="21" t="s">
        <v>317</v>
      </c>
      <c r="F102" s="25" t="str">
        <f>IF(ISBLANK(Table2[[#This Row],[unique_id]]), "", Table2[[#This Row],[unique_id]])</f>
        <v>home_sleep</v>
      </c>
      <c r="G102" s="21" t="s">
        <v>288</v>
      </c>
      <c r="H102" s="21" t="s">
        <v>319</v>
      </c>
      <c r="I102" s="21" t="s">
        <v>132</v>
      </c>
      <c r="J102" s="21" t="s">
        <v>542</v>
      </c>
      <c r="M102" s="21" t="s">
        <v>261</v>
      </c>
      <c r="T102" s="26"/>
      <c r="V102" s="22"/>
      <c r="W102" s="22"/>
      <c r="X102" s="22"/>
      <c r="Y102" s="22"/>
      <c r="AE102" s="21" t="s">
        <v>320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D102" s="21" t="s">
        <v>166</v>
      </c>
      <c r="BF102" s="21" t="s">
        <v>795</v>
      </c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1403</v>
      </c>
      <c r="B103" s="21" t="s">
        <v>26</v>
      </c>
      <c r="C103" s="21" t="s">
        <v>151</v>
      </c>
      <c r="D103" s="21" t="s">
        <v>318</v>
      </c>
      <c r="E103" s="21" t="s">
        <v>494</v>
      </c>
      <c r="F103" s="25" t="str">
        <f>IF(ISBLANK(Table2[[#This Row],[unique_id]]), "", Table2[[#This Row],[unique_id]])</f>
        <v>home_reset</v>
      </c>
      <c r="G103" s="21" t="s">
        <v>512</v>
      </c>
      <c r="H103" s="21" t="s">
        <v>319</v>
      </c>
      <c r="I103" s="21" t="s">
        <v>132</v>
      </c>
      <c r="J103" s="21" t="s">
        <v>541</v>
      </c>
      <c r="M103" s="21" t="s">
        <v>261</v>
      </c>
      <c r="T103" s="26"/>
      <c r="V103" s="22"/>
      <c r="W103" s="22"/>
      <c r="X103" s="22"/>
      <c r="Y103" s="22"/>
      <c r="AE103" s="21" t="s">
        <v>496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D103" s="21" t="s">
        <v>166</v>
      </c>
      <c r="BF103" s="21" t="s">
        <v>795</v>
      </c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1404</v>
      </c>
      <c r="B104" s="21" t="s">
        <v>26</v>
      </c>
      <c r="C104" s="21" t="s">
        <v>767</v>
      </c>
      <c r="D104" s="21" t="s">
        <v>768</v>
      </c>
      <c r="E104" s="21" t="s">
        <v>769</v>
      </c>
      <c r="F104" s="25" t="str">
        <f>IF(ISBLANK(Table2[[#This Row],[unique_id]]), "", Table2[[#This Row],[unique_id]])</f>
        <v>home_secure_back_door_off</v>
      </c>
      <c r="G104" s="21" t="s">
        <v>770</v>
      </c>
      <c r="H104" s="21" t="s">
        <v>319</v>
      </c>
      <c r="I104" s="21" t="s">
        <v>132</v>
      </c>
      <c r="K104" s="21" t="s">
        <v>771</v>
      </c>
      <c r="L104" s="21" t="s">
        <v>774</v>
      </c>
      <c r="T104" s="26"/>
      <c r="V104" s="22"/>
      <c r="W104" s="22"/>
      <c r="X104" s="22"/>
      <c r="Y104" s="22"/>
      <c r="AE104" s="21" t="s">
        <v>775</v>
      </c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1405</v>
      </c>
      <c r="B105" s="21" t="s">
        <v>26</v>
      </c>
      <c r="C105" s="21" t="s">
        <v>767</v>
      </c>
      <c r="D105" s="21" t="s">
        <v>768</v>
      </c>
      <c r="E105" s="21" t="s">
        <v>776</v>
      </c>
      <c r="F105" s="25" t="str">
        <f>IF(ISBLANK(Table2[[#This Row],[unique_id]]), "", Table2[[#This Row],[unique_id]])</f>
        <v>home_secure_front_door_off</v>
      </c>
      <c r="G105" s="21" t="s">
        <v>777</v>
      </c>
      <c r="H105" s="21" t="s">
        <v>319</v>
      </c>
      <c r="I105" s="21" t="s">
        <v>132</v>
      </c>
      <c r="K105" s="21" t="s">
        <v>778</v>
      </c>
      <c r="L105" s="21" t="s">
        <v>774</v>
      </c>
      <c r="T105" s="26"/>
      <c r="V105" s="22"/>
      <c r="W105" s="22"/>
      <c r="X105" s="22"/>
      <c r="Y105" s="22"/>
      <c r="AE105" s="21" t="s">
        <v>775</v>
      </c>
      <c r="AG105" s="22"/>
      <c r="AH105" s="22"/>
      <c r="AS105" s="21"/>
      <c r="AT105" s="15"/>
      <c r="AU105" s="2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5" s="21" t="str">
        <f>IF(ISBLANK(Table2[[#This Row],[device_model]]), "", Table2[[#This Row],[device_suggested_area]])</f>
        <v/>
      </c>
      <c r="BC105" s="22"/>
      <c r="BI105" s="21"/>
      <c r="BJ105" s="21"/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3" ht="16" customHeight="1">
      <c r="A106" s="21">
        <v>1406</v>
      </c>
      <c r="B106" s="21" t="s">
        <v>26</v>
      </c>
      <c r="C106" s="21" t="s">
        <v>767</v>
      </c>
      <c r="D106" s="21" t="s">
        <v>768</v>
      </c>
      <c r="E106" s="21" t="s">
        <v>781</v>
      </c>
      <c r="F106" s="25" t="str">
        <f>IF(ISBLANK(Table2[[#This Row],[unique_id]]), "", Table2[[#This Row],[unique_id]])</f>
        <v>home_sleep_on</v>
      </c>
      <c r="G106" s="21" t="s">
        <v>779</v>
      </c>
      <c r="H106" s="21" t="s">
        <v>319</v>
      </c>
      <c r="I106" s="21" t="s">
        <v>132</v>
      </c>
      <c r="K106" s="21" t="s">
        <v>783</v>
      </c>
      <c r="L106" s="21" t="s">
        <v>784</v>
      </c>
      <c r="T106" s="26"/>
      <c r="V106" s="22"/>
      <c r="W106" s="22"/>
      <c r="X106" s="22"/>
      <c r="Y106" s="22"/>
      <c r="AE106" s="21" t="s">
        <v>320</v>
      </c>
      <c r="AG106" s="22"/>
      <c r="AH106" s="22"/>
      <c r="AS106" s="21"/>
      <c r="AT106" s="15"/>
      <c r="AU106" s="2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21" t="str">
        <f>IF(ISBLANK(Table2[[#This Row],[device_model]]), "", Table2[[#This Row],[device_suggested_area]])</f>
        <v/>
      </c>
      <c r="BC106" s="22"/>
      <c r="BI106" s="21"/>
      <c r="BJ106" s="21"/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3" ht="16" customHeight="1">
      <c r="A107" s="21">
        <v>1407</v>
      </c>
      <c r="B107" s="21" t="s">
        <v>26</v>
      </c>
      <c r="C107" s="21" t="s">
        <v>767</v>
      </c>
      <c r="D107" s="21" t="s">
        <v>768</v>
      </c>
      <c r="E107" s="21" t="s">
        <v>782</v>
      </c>
      <c r="F107" s="25" t="str">
        <f>IF(ISBLANK(Table2[[#This Row],[unique_id]]), "", Table2[[#This Row],[unique_id]])</f>
        <v>home_sleep_off</v>
      </c>
      <c r="G107" s="21" t="s">
        <v>780</v>
      </c>
      <c r="H107" s="21" t="s">
        <v>319</v>
      </c>
      <c r="I107" s="21" t="s">
        <v>132</v>
      </c>
      <c r="K107" s="21" t="s">
        <v>783</v>
      </c>
      <c r="L107" s="21" t="s">
        <v>774</v>
      </c>
      <c r="T107" s="26"/>
      <c r="V107" s="22"/>
      <c r="W107" s="22"/>
      <c r="X107" s="22"/>
      <c r="Y107" s="22"/>
      <c r="AE107" s="21" t="s">
        <v>785</v>
      </c>
      <c r="AG107" s="22"/>
      <c r="AH107" s="22"/>
      <c r="AS107" s="21"/>
      <c r="AT107" s="15"/>
      <c r="AU107" s="22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7" s="21" t="str">
        <f>IF(ISBLANK(Table2[[#This Row],[device_model]]), "", Table2[[#This Row],[device_suggested_area]])</f>
        <v/>
      </c>
      <c r="BC107" s="22"/>
      <c r="BI107" s="21"/>
      <c r="BJ107" s="21"/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3" ht="16" customHeight="1">
      <c r="A108" s="21">
        <v>1408</v>
      </c>
      <c r="B108" s="21" t="s">
        <v>26</v>
      </c>
      <c r="C108" s="21" t="s">
        <v>505</v>
      </c>
      <c r="D108" s="21" t="s">
        <v>342</v>
      </c>
      <c r="E108" s="21" t="s">
        <v>341</v>
      </c>
      <c r="F108" s="25" t="str">
        <f>IF(ISBLANK(Table2[[#This Row],[unique_id]]), "", Table2[[#This Row],[unique_id]])</f>
        <v>column_break</v>
      </c>
      <c r="G108" s="21" t="s">
        <v>338</v>
      </c>
      <c r="H108" s="21" t="s">
        <v>319</v>
      </c>
      <c r="I108" s="21" t="s">
        <v>132</v>
      </c>
      <c r="M108" s="21" t="s">
        <v>339</v>
      </c>
      <c r="N108" s="21" t="s">
        <v>340</v>
      </c>
      <c r="T108" s="26"/>
      <c r="V108" s="22"/>
      <c r="W108" s="22"/>
      <c r="X108" s="22"/>
      <c r="Y108" s="22"/>
      <c r="AG108" s="22"/>
      <c r="AH108" s="22"/>
      <c r="AS108" s="21"/>
      <c r="AT108" s="15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I108" s="21"/>
      <c r="BJ108" s="21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ht="16" customHeight="1">
      <c r="A109" s="21">
        <v>1500</v>
      </c>
      <c r="B109" s="21" t="s">
        <v>26</v>
      </c>
      <c r="C109" s="21" t="s">
        <v>133</v>
      </c>
      <c r="D109" s="21" t="s">
        <v>129</v>
      </c>
      <c r="E109" s="21" t="s">
        <v>459</v>
      </c>
      <c r="F109" s="25" t="str">
        <f>IF(ISBLANK(Table2[[#This Row],[unique_id]]), "", Table2[[#This Row],[unique_id]])</f>
        <v>ada_fan</v>
      </c>
      <c r="G109" s="21" t="s">
        <v>130</v>
      </c>
      <c r="H109" s="21" t="s">
        <v>131</v>
      </c>
      <c r="I109" s="21" t="s">
        <v>132</v>
      </c>
      <c r="J109" s="21" t="s">
        <v>824</v>
      </c>
      <c r="M109" s="21" t="s">
        <v>136</v>
      </c>
      <c r="O109" s="22" t="s">
        <v>896</v>
      </c>
      <c r="P109" s="21" t="s">
        <v>166</v>
      </c>
      <c r="Q109" s="21" t="s">
        <v>866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Ada Fans</v>
      </c>
      <c r="T109" s="26" t="s">
        <v>861</v>
      </c>
      <c r="V109" s="22"/>
      <c r="W109" s="22"/>
      <c r="X109" s="22"/>
      <c r="Y109" s="22"/>
      <c r="AE109" s="21" t="s">
        <v>247</v>
      </c>
      <c r="AG109" s="22"/>
      <c r="AH109" s="22"/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9" s="21" t="str">
        <f>IF(ISBLANK(Table2[[#This Row],[device_model]]), "", Table2[[#This Row],[device_suggested_area]])</f>
        <v>Ada</v>
      </c>
      <c r="AZ109" s="21" t="s">
        <v>538</v>
      </c>
      <c r="BA109" s="21" t="s">
        <v>380</v>
      </c>
      <c r="BB109" s="21" t="s">
        <v>133</v>
      </c>
      <c r="BC109" s="21" t="s">
        <v>379</v>
      </c>
      <c r="BD109" s="21" t="s">
        <v>130</v>
      </c>
      <c r="BH109" s="21" t="s">
        <v>450</v>
      </c>
      <c r="BI109" s="21" t="s">
        <v>381</v>
      </c>
      <c r="BJ109" s="21" t="s">
        <v>453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10" spans="1:63" ht="16" customHeight="1">
      <c r="A110" s="21">
        <v>1501</v>
      </c>
      <c r="B110" s="21" t="s">
        <v>26</v>
      </c>
      <c r="C110" s="21" t="s">
        <v>133</v>
      </c>
      <c r="D110" s="21" t="s">
        <v>129</v>
      </c>
      <c r="E110" s="21" t="s">
        <v>460</v>
      </c>
      <c r="F110" s="25" t="str">
        <f>IF(ISBLANK(Table2[[#This Row],[unique_id]]), "", Table2[[#This Row],[unique_id]])</f>
        <v>edwin_fan</v>
      </c>
      <c r="G110" s="21" t="s">
        <v>127</v>
      </c>
      <c r="H110" s="21" t="s">
        <v>131</v>
      </c>
      <c r="I110" s="21" t="s">
        <v>132</v>
      </c>
      <c r="J110" s="21" t="s">
        <v>824</v>
      </c>
      <c r="M110" s="21" t="s">
        <v>136</v>
      </c>
      <c r="O110" s="22" t="s">
        <v>896</v>
      </c>
      <c r="P110" s="21" t="s">
        <v>166</v>
      </c>
      <c r="Q110" s="21" t="s">
        <v>866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Edwin Fans</v>
      </c>
      <c r="T110" s="26" t="s">
        <v>861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10" s="21" t="str">
        <f>IF(ISBLANK(Table2[[#This Row],[device_model]]), "", Table2[[#This Row],[device_suggested_area]])</f>
        <v>Edwin</v>
      </c>
      <c r="AZ110" s="21" t="s">
        <v>538</v>
      </c>
      <c r="BA110" s="21" t="s">
        <v>380</v>
      </c>
      <c r="BB110" s="21" t="s">
        <v>133</v>
      </c>
      <c r="BC110" s="21" t="s">
        <v>379</v>
      </c>
      <c r="BD110" s="21" t="s">
        <v>127</v>
      </c>
      <c r="BH110" s="21" t="s">
        <v>450</v>
      </c>
      <c r="BI110" s="21" t="s">
        <v>382</v>
      </c>
      <c r="BJ110" s="21" t="s">
        <v>454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11" spans="1:63" ht="16" customHeight="1">
      <c r="A111" s="21">
        <v>1502</v>
      </c>
      <c r="B111" s="21" t="s">
        <v>26</v>
      </c>
      <c r="C111" s="21" t="s">
        <v>133</v>
      </c>
      <c r="D111" s="21" t="s">
        <v>129</v>
      </c>
      <c r="E111" s="21" t="s">
        <v>461</v>
      </c>
      <c r="F111" s="25" t="str">
        <f>IF(ISBLANK(Table2[[#This Row],[unique_id]]), "", Table2[[#This Row],[unique_id]])</f>
        <v>parents_fan</v>
      </c>
      <c r="G111" s="21" t="s">
        <v>194</v>
      </c>
      <c r="H111" s="21" t="s">
        <v>131</v>
      </c>
      <c r="I111" s="21" t="s">
        <v>132</v>
      </c>
      <c r="J111" s="21" t="s">
        <v>538</v>
      </c>
      <c r="M111" s="21" t="s">
        <v>136</v>
      </c>
      <c r="O111" s="22" t="s">
        <v>896</v>
      </c>
      <c r="P111" s="21" t="s">
        <v>166</v>
      </c>
      <c r="Q111" s="21" t="s">
        <v>866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Parents Fans</v>
      </c>
      <c r="T111" s="26" t="s">
        <v>861</v>
      </c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11" s="21" t="str">
        <f>IF(ISBLANK(Table2[[#This Row],[device_model]]), "", Table2[[#This Row],[device_suggested_area]])</f>
        <v>Parents</v>
      </c>
      <c r="AZ111" s="21" t="s">
        <v>538</v>
      </c>
      <c r="BA111" s="21" t="s">
        <v>380</v>
      </c>
      <c r="BB111" s="21" t="s">
        <v>133</v>
      </c>
      <c r="BC111" s="21" t="s">
        <v>379</v>
      </c>
      <c r="BD111" s="21" t="s">
        <v>194</v>
      </c>
      <c r="BH111" s="21" t="s">
        <v>450</v>
      </c>
      <c r="BI111" s="21" t="s">
        <v>385</v>
      </c>
      <c r="BJ111" s="21" t="s">
        <v>455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2" spans="1:63" s="31" customFormat="1" ht="16" customHeight="1">
      <c r="A112" s="21">
        <v>1503</v>
      </c>
      <c r="B112" s="31" t="s">
        <v>26</v>
      </c>
      <c r="C112" s="31" t="s">
        <v>919</v>
      </c>
      <c r="D112" s="31" t="s">
        <v>149</v>
      </c>
      <c r="E112" s="32" t="s">
        <v>1056</v>
      </c>
      <c r="F112" s="33" t="str">
        <f>IF(ISBLANK(Table2[[#This Row],[unique_id]]), "", Table2[[#This Row],[unique_id]])</f>
        <v>template_old_kitchen_fan_plug_proxy</v>
      </c>
      <c r="G112" s="31" t="s">
        <v>208</v>
      </c>
      <c r="H112" s="31" t="s">
        <v>131</v>
      </c>
      <c r="I112" s="31" t="s">
        <v>132</v>
      </c>
      <c r="O112" s="34" t="s">
        <v>896</v>
      </c>
      <c r="T11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12" s="34"/>
      <c r="W112" s="34"/>
      <c r="X112" s="34"/>
      <c r="Y112" s="34"/>
      <c r="Z112" s="34"/>
      <c r="AA112" s="34"/>
      <c r="AG112" s="34"/>
      <c r="AH112" s="34"/>
      <c r="AT112" s="35"/>
      <c r="AU112" s="31" t="s">
        <v>134</v>
      </c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1" t="s">
        <v>538</v>
      </c>
      <c r="BA112" s="31" t="s">
        <v>369</v>
      </c>
      <c r="BB112" s="31" t="s">
        <v>236</v>
      </c>
      <c r="BC112" s="31" t="s">
        <v>372</v>
      </c>
      <c r="BD112" s="31" t="s">
        <v>208</v>
      </c>
      <c r="BI112" s="33"/>
      <c r="BJ112" s="33"/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1" customFormat="1" ht="16" customHeight="1">
      <c r="A113" s="21">
        <v>1504</v>
      </c>
      <c r="B113" s="31" t="s">
        <v>26</v>
      </c>
      <c r="C113" s="31" t="s">
        <v>236</v>
      </c>
      <c r="D113" s="31" t="s">
        <v>134</v>
      </c>
      <c r="E113" s="31" t="s">
        <v>1053</v>
      </c>
      <c r="F113" s="33" t="str">
        <f>IF(ISBLANK(Table2[[#This Row],[unique_id]]), "", Table2[[#This Row],[unique_id]])</f>
        <v>old_kitchen_fan_plug</v>
      </c>
      <c r="G113" s="31" t="s">
        <v>208</v>
      </c>
      <c r="H113" s="31" t="s">
        <v>131</v>
      </c>
      <c r="I113" s="31" t="s">
        <v>132</v>
      </c>
      <c r="O113" s="34" t="s">
        <v>896</v>
      </c>
      <c r="T113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3" s="34"/>
      <c r="W113" s="34"/>
      <c r="X113" s="34"/>
      <c r="Y113" s="34"/>
      <c r="Z113" s="34"/>
      <c r="AA113" s="34"/>
      <c r="AE113" s="31" t="s">
        <v>247</v>
      </c>
      <c r="AG113" s="34"/>
      <c r="AH113" s="34"/>
      <c r="AT113" s="35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1" t="s">
        <v>538</v>
      </c>
      <c r="BA113" s="31" t="s">
        <v>369</v>
      </c>
      <c r="BB113" s="31" t="s">
        <v>236</v>
      </c>
      <c r="BC113" s="31" t="s">
        <v>372</v>
      </c>
      <c r="BD113" s="31" t="s">
        <v>208</v>
      </c>
      <c r="BG113" s="31" t="s">
        <v>1123</v>
      </c>
      <c r="BH113" s="31" t="s">
        <v>450</v>
      </c>
      <c r="BI113" s="33" t="s">
        <v>373</v>
      </c>
      <c r="BJ113" s="33" t="s">
        <v>449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4" spans="1:63" s="36" customFormat="1" ht="16" customHeight="1">
      <c r="A114" s="21">
        <v>1505</v>
      </c>
      <c r="B114" s="36" t="s">
        <v>26</v>
      </c>
      <c r="C114" s="36" t="s">
        <v>919</v>
      </c>
      <c r="D114" s="36" t="s">
        <v>149</v>
      </c>
      <c r="E114" s="37" t="s">
        <v>1049</v>
      </c>
      <c r="F114" s="38" t="str">
        <f>IF(ISBLANK(Table2[[#This Row],[unique_id]]), "", Table2[[#This Row],[unique_id]])</f>
        <v>template_kitchen_fan_plug_proxy</v>
      </c>
      <c r="G114" s="36" t="s">
        <v>208</v>
      </c>
      <c r="H114" s="36" t="s">
        <v>131</v>
      </c>
      <c r="I114" s="36" t="s">
        <v>132</v>
      </c>
      <c r="O114" s="39" t="s">
        <v>896</v>
      </c>
      <c r="P114" s="36" t="s">
        <v>166</v>
      </c>
      <c r="Q114" s="36" t="s">
        <v>866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Kitchen Fans</v>
      </c>
      <c r="T114" s="37" t="s">
        <v>1246</v>
      </c>
      <c r="V114" s="39"/>
      <c r="W114" s="39"/>
      <c r="X114" s="39"/>
      <c r="Y114" s="39"/>
      <c r="Z114" s="39"/>
      <c r="AA114" s="39"/>
      <c r="AG114" s="39"/>
      <c r="AH114" s="39"/>
      <c r="AT114" s="40"/>
      <c r="AU114" s="36" t="s">
        <v>129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4" s="21" t="str">
        <f>IF(ISBLANK(Table2[[#This Row],[device_model]]), "", Table2[[#This Row],[device_suggested_area]])</f>
        <v>Kitchen</v>
      </c>
      <c r="AZ114" s="36" t="s">
        <v>538</v>
      </c>
      <c r="BA114" s="36" t="s">
        <v>1043</v>
      </c>
      <c r="BB114" s="36" t="s">
        <v>1293</v>
      </c>
      <c r="BC114" s="36" t="s">
        <v>1012</v>
      </c>
      <c r="BD114" s="36" t="s">
        <v>208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3" s="36" customFormat="1" ht="16" customHeight="1">
      <c r="A115" s="21">
        <v>1506</v>
      </c>
      <c r="B115" s="36" t="s">
        <v>26</v>
      </c>
      <c r="C115" s="36" t="s">
        <v>796</v>
      </c>
      <c r="D115" s="36" t="s">
        <v>129</v>
      </c>
      <c r="E115" s="36" t="s">
        <v>946</v>
      </c>
      <c r="F115" s="38" t="str">
        <f>IF(ISBLANK(Table2[[#This Row],[unique_id]]), "", Table2[[#This Row],[unique_id]])</f>
        <v>kitchen_fan_plug</v>
      </c>
      <c r="G115" s="36" t="s">
        <v>208</v>
      </c>
      <c r="H115" s="36" t="s">
        <v>131</v>
      </c>
      <c r="I115" s="36" t="s">
        <v>132</v>
      </c>
      <c r="J115" s="36" t="s">
        <v>538</v>
      </c>
      <c r="M115" s="36" t="s">
        <v>136</v>
      </c>
      <c r="O115" s="39" t="s">
        <v>896</v>
      </c>
      <c r="P115" s="36" t="s">
        <v>166</v>
      </c>
      <c r="Q115" s="36" t="s">
        <v>866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Kitchen Fans</v>
      </c>
      <c r="T11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5" s="39"/>
      <c r="W115" s="39"/>
      <c r="X115" s="39"/>
      <c r="Y115" s="39"/>
      <c r="Z115" s="39"/>
      <c r="AA115" s="55" t="s">
        <v>1290</v>
      </c>
      <c r="AE115" s="36" t="s">
        <v>247</v>
      </c>
      <c r="AF115" s="36">
        <v>10</v>
      </c>
      <c r="AG115" s="39" t="s">
        <v>34</v>
      </c>
      <c r="AH115" s="39" t="s">
        <v>1024</v>
      </c>
      <c r="AJ115" s="36" t="str">
        <f>_xlfn.CONCAT("homeassistant/entity/", Table2[[#This Row],[entity_namespace]], "/tasmota/",Table2[[#This Row],[unique_id]], "/config")</f>
        <v>homeassistant/entity/fan/tasmota/kitchen_fan_plug/config</v>
      </c>
      <c r="AK115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5" s="36" t="str">
        <f>_xlfn.CONCAT("tasmota/device/",Table2[[#This Row],[unique_id]], "/cmnd/POWER")</f>
        <v>tasmota/device/kitchen_fan_plug/cmnd/POWER</v>
      </c>
      <c r="AM115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6" t="s">
        <v>1044</v>
      </c>
      <c r="AO115" s="36" t="s">
        <v>1045</v>
      </c>
      <c r="AP115" s="36" t="s">
        <v>1033</v>
      </c>
      <c r="AQ115" s="36" t="s">
        <v>1034</v>
      </c>
      <c r="AR115" s="36" t="s">
        <v>1115</v>
      </c>
      <c r="AS115" s="36">
        <v>1</v>
      </c>
      <c r="AT115" s="41" t="str">
        <f>HYPERLINK(_xlfn.CONCAT("http://", Table2[[#This Row],[connection_ip]], "/?"))</f>
        <v>http://10.0.6.104/?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5" s="21" t="str">
        <f>IF(ISBLANK(Table2[[#This Row],[device_model]]), "", Table2[[#This Row],[device_suggested_area]])</f>
        <v>Kitchen</v>
      </c>
      <c r="AZ115" s="36" t="s">
        <v>538</v>
      </c>
      <c r="BA115" s="36" t="s">
        <v>1043</v>
      </c>
      <c r="BB115" s="36" t="s">
        <v>1293</v>
      </c>
      <c r="BC115" s="36" t="s">
        <v>1012</v>
      </c>
      <c r="BD115" s="36" t="s">
        <v>208</v>
      </c>
      <c r="BH115" s="36" t="s">
        <v>450</v>
      </c>
      <c r="BI115" s="36" t="s">
        <v>1054</v>
      </c>
      <c r="BJ115" s="36" t="s">
        <v>1055</v>
      </c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6" spans="1:63" s="36" customFormat="1" ht="16" customHeight="1">
      <c r="A116" s="62">
        <v>1507</v>
      </c>
      <c r="B116" s="36" t="s">
        <v>26</v>
      </c>
      <c r="C116" s="36" t="s">
        <v>796</v>
      </c>
      <c r="D116" s="36" t="s">
        <v>27</v>
      </c>
      <c r="E116" s="36" t="s">
        <v>1057</v>
      </c>
      <c r="F116" s="38" t="str">
        <f>IF(ISBLANK(Table2[[#This Row],[unique_id]]), "", Table2[[#This Row],[unique_id]])</f>
        <v>kitchen_fan_plug_energy_power</v>
      </c>
      <c r="G116" s="36" t="s">
        <v>208</v>
      </c>
      <c r="H116" s="36" t="s">
        <v>131</v>
      </c>
      <c r="I116" s="36" t="s">
        <v>132</v>
      </c>
      <c r="O116" s="39"/>
      <c r="T116" s="37"/>
      <c r="V116" s="39"/>
      <c r="W116" s="39"/>
      <c r="X116" s="39"/>
      <c r="Y116" s="39"/>
      <c r="Z116" s="39"/>
      <c r="AA116" s="39"/>
      <c r="AB116" s="36" t="s">
        <v>31</v>
      </c>
      <c r="AC116" s="36" t="s">
        <v>336</v>
      </c>
      <c r="AD116" s="36" t="s">
        <v>1025</v>
      </c>
      <c r="AF116" s="36">
        <v>10</v>
      </c>
      <c r="AG116" s="39" t="s">
        <v>34</v>
      </c>
      <c r="AH116" s="39" t="s">
        <v>1024</v>
      </c>
      <c r="AJ11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6" t="s">
        <v>1044</v>
      </c>
      <c r="AO116" s="36" t="s">
        <v>1045</v>
      </c>
      <c r="AP116" s="36" t="s">
        <v>1033</v>
      </c>
      <c r="AQ116" s="36" t="s">
        <v>1034</v>
      </c>
      <c r="AR116" s="36" t="s">
        <v>1287</v>
      </c>
      <c r="AS116" s="36">
        <v>1</v>
      </c>
      <c r="AT116" s="41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6" s="21" t="str">
        <f>IF(ISBLANK(Table2[[#This Row],[device_model]]), "", Table2[[#This Row],[device_suggested_area]])</f>
        <v>Kitchen</v>
      </c>
      <c r="AZ116" s="36" t="s">
        <v>538</v>
      </c>
      <c r="BA116" s="36" t="s">
        <v>1043</v>
      </c>
      <c r="BB116" s="36" t="s">
        <v>1293</v>
      </c>
      <c r="BC116" s="36" t="s">
        <v>1012</v>
      </c>
      <c r="BD116" s="36" t="s">
        <v>208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3" s="36" customFormat="1" ht="16" customHeight="1">
      <c r="A117" s="21">
        <v>1508</v>
      </c>
      <c r="B117" s="36" t="s">
        <v>26</v>
      </c>
      <c r="C117" s="36" t="s">
        <v>796</v>
      </c>
      <c r="D117" s="36" t="s">
        <v>27</v>
      </c>
      <c r="E117" s="36" t="s">
        <v>1058</v>
      </c>
      <c r="F117" s="38" t="str">
        <f>IF(ISBLANK(Table2[[#This Row],[unique_id]]), "", Table2[[#This Row],[unique_id]])</f>
        <v>kitchen_fan_plug_energy_total</v>
      </c>
      <c r="G117" s="36" t="s">
        <v>208</v>
      </c>
      <c r="H117" s="36" t="s">
        <v>131</v>
      </c>
      <c r="I117" s="36" t="s">
        <v>132</v>
      </c>
      <c r="O117" s="39"/>
      <c r="T117" s="37"/>
      <c r="V117" s="39"/>
      <c r="W117" s="39"/>
      <c r="X117" s="39"/>
      <c r="Y117" s="39"/>
      <c r="Z117" s="39"/>
      <c r="AA117" s="39"/>
      <c r="AB117" s="36" t="s">
        <v>76</v>
      </c>
      <c r="AC117" s="36" t="s">
        <v>337</v>
      </c>
      <c r="AD117" s="36" t="s">
        <v>1026</v>
      </c>
      <c r="AF117" s="36">
        <v>10</v>
      </c>
      <c r="AG117" s="39" t="s">
        <v>34</v>
      </c>
      <c r="AH117" s="39" t="s">
        <v>1024</v>
      </c>
      <c r="AJ117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7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7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7" s="36" t="s">
        <v>1044</v>
      </c>
      <c r="AO117" s="36" t="s">
        <v>1045</v>
      </c>
      <c r="AP117" s="36" t="s">
        <v>1033</v>
      </c>
      <c r="AQ117" s="36" t="s">
        <v>1034</v>
      </c>
      <c r="AR117" s="36" t="s">
        <v>1288</v>
      </c>
      <c r="AS117" s="36">
        <v>1</v>
      </c>
      <c r="AT117" s="41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7" s="21" t="str">
        <f>IF(ISBLANK(Table2[[#This Row],[device_model]]), "", Table2[[#This Row],[device_suggested_area]])</f>
        <v>Kitchen</v>
      </c>
      <c r="AZ117" s="36" t="s">
        <v>538</v>
      </c>
      <c r="BA117" s="36" t="s">
        <v>1043</v>
      </c>
      <c r="BB117" s="36" t="s">
        <v>1293</v>
      </c>
      <c r="BC117" s="36" t="s">
        <v>1012</v>
      </c>
      <c r="BD117" s="36" t="s">
        <v>208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3" ht="16" customHeight="1">
      <c r="A118" s="21">
        <v>1509</v>
      </c>
      <c r="B118" s="21" t="s">
        <v>26</v>
      </c>
      <c r="C118" s="21" t="s">
        <v>133</v>
      </c>
      <c r="D118" s="21" t="s">
        <v>129</v>
      </c>
      <c r="E118" s="21" t="s">
        <v>462</v>
      </c>
      <c r="F118" s="25" t="str">
        <f>IF(ISBLANK(Table2[[#This Row],[unique_id]]), "", Table2[[#This Row],[unique_id]])</f>
        <v>lounge_fan</v>
      </c>
      <c r="G118" s="21" t="s">
        <v>196</v>
      </c>
      <c r="H118" s="21" t="s">
        <v>131</v>
      </c>
      <c r="I118" s="21" t="s">
        <v>132</v>
      </c>
      <c r="J118" s="21" t="s">
        <v>538</v>
      </c>
      <c r="M118" s="21" t="s">
        <v>136</v>
      </c>
      <c r="O118" s="22" t="s">
        <v>896</v>
      </c>
      <c r="P118" s="21" t="s">
        <v>166</v>
      </c>
      <c r="Q118" s="21" t="s">
        <v>866</v>
      </c>
      <c r="R118" s="21" t="str">
        <f>Table2[[#This Row],[entity_domain]]</f>
        <v>Fans</v>
      </c>
      <c r="S118" s="21" t="str">
        <f>_xlfn.CONCAT( Table2[[#This Row],[device_suggested_area]], " ",Table2[[#This Row],[powercalc_group_3]])</f>
        <v>Lounge Fans</v>
      </c>
      <c r="T118" s="26" t="s">
        <v>861</v>
      </c>
      <c r="V118" s="22"/>
      <c r="W118" s="22"/>
      <c r="X118" s="22"/>
      <c r="Y118" s="22"/>
      <c r="AE118" s="21" t="s">
        <v>247</v>
      </c>
      <c r="AG118" s="22"/>
      <c r="AH118" s="22"/>
      <c r="AS118" s="21"/>
      <c r="AT118" s="23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8" s="21" t="str">
        <f>IF(ISBLANK(Table2[[#This Row],[device_model]]), "", Table2[[#This Row],[device_suggested_area]])</f>
        <v>Lounge</v>
      </c>
      <c r="AZ118" s="21" t="s">
        <v>538</v>
      </c>
      <c r="BA118" s="21" t="s">
        <v>380</v>
      </c>
      <c r="BB118" s="21" t="s">
        <v>133</v>
      </c>
      <c r="BC118" s="21" t="s">
        <v>379</v>
      </c>
      <c r="BD118" s="21" t="s">
        <v>196</v>
      </c>
      <c r="BH118" s="21" t="s">
        <v>450</v>
      </c>
      <c r="BI118" s="21" t="s">
        <v>386</v>
      </c>
      <c r="BJ118" s="21" t="s">
        <v>456</v>
      </c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9" spans="1:63" ht="16" customHeight="1">
      <c r="A119" s="21">
        <v>1510</v>
      </c>
      <c r="B119" s="21" t="s">
        <v>26</v>
      </c>
      <c r="C119" s="21" t="s">
        <v>133</v>
      </c>
      <c r="D119" s="21" t="s">
        <v>129</v>
      </c>
      <c r="E119" s="21" t="s">
        <v>463</v>
      </c>
      <c r="F119" s="25" t="str">
        <f>IF(ISBLANK(Table2[[#This Row],[unique_id]]), "", Table2[[#This Row],[unique_id]])</f>
        <v>deck_fan</v>
      </c>
      <c r="G119" s="21" t="s">
        <v>367</v>
      </c>
      <c r="H119" s="21" t="s">
        <v>131</v>
      </c>
      <c r="I119" s="21" t="s">
        <v>132</v>
      </c>
      <c r="J119" s="21" t="s">
        <v>825</v>
      </c>
      <c r="M119" s="21" t="s">
        <v>136</v>
      </c>
      <c r="T119" s="26"/>
      <c r="V119" s="22"/>
      <c r="W119" s="22"/>
      <c r="X119" s="22"/>
      <c r="Y119" s="22"/>
      <c r="AE119" s="21" t="s">
        <v>247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367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1511</v>
      </c>
      <c r="B120" s="21" t="s">
        <v>26</v>
      </c>
      <c r="C120" s="21" t="s">
        <v>133</v>
      </c>
      <c r="D120" s="21" t="s">
        <v>129</v>
      </c>
      <c r="E120" s="21" t="s">
        <v>464</v>
      </c>
      <c r="F120" s="25" t="str">
        <f>IF(ISBLANK(Table2[[#This Row],[unique_id]]), "", Table2[[#This Row],[unique_id]])</f>
        <v>deck_east_fan</v>
      </c>
      <c r="G120" s="21" t="s">
        <v>218</v>
      </c>
      <c r="H120" s="21" t="s">
        <v>131</v>
      </c>
      <c r="I120" s="21" t="s">
        <v>132</v>
      </c>
      <c r="O120" s="22" t="s">
        <v>896</v>
      </c>
      <c r="P120" s="21" t="s">
        <v>166</v>
      </c>
      <c r="Q120" s="21" t="s">
        <v>866</v>
      </c>
      <c r="R120" s="21" t="str">
        <f>Table2[[#This Row],[entity_domain]]</f>
        <v>Fans</v>
      </c>
      <c r="S120" s="21" t="str">
        <f>_xlfn.CONCAT( Table2[[#This Row],[device_suggested_area]], " ",Table2[[#This Row],[powercalc_group_3]])</f>
        <v>Deck Fans</v>
      </c>
      <c r="T120" s="26" t="s">
        <v>861</v>
      </c>
      <c r="V120" s="22"/>
      <c r="W120" s="22"/>
      <c r="X120" s="22"/>
      <c r="Y120" s="22"/>
      <c r="AE120" s="21" t="s">
        <v>247</v>
      </c>
      <c r="AG120" s="22"/>
      <c r="AH120" s="22"/>
      <c r="AS120" s="21"/>
      <c r="AT120" s="23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20" s="21" t="str">
        <f>IF(ISBLANK(Table2[[#This Row],[device_model]]), "", Table2[[#This Row],[device_suggested_area]])</f>
        <v>Deck</v>
      </c>
      <c r="AZ120" s="21" t="s">
        <v>1168</v>
      </c>
      <c r="BA120" s="21" t="s">
        <v>380</v>
      </c>
      <c r="BB120" s="21" t="s">
        <v>133</v>
      </c>
      <c r="BC120" s="21" t="s">
        <v>379</v>
      </c>
      <c r="BD120" s="21" t="s">
        <v>367</v>
      </c>
      <c r="BH120" s="21" t="s">
        <v>450</v>
      </c>
      <c r="BI120" s="21" t="s">
        <v>383</v>
      </c>
      <c r="BJ120" s="21" t="s">
        <v>457</v>
      </c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21" spans="1:63" ht="16" customHeight="1">
      <c r="A121" s="21">
        <v>1512</v>
      </c>
      <c r="B121" s="21" t="s">
        <v>26</v>
      </c>
      <c r="C121" s="21" t="s">
        <v>133</v>
      </c>
      <c r="D121" s="21" t="s">
        <v>129</v>
      </c>
      <c r="E121" s="21" t="s">
        <v>465</v>
      </c>
      <c r="F121" s="25" t="str">
        <f>IF(ISBLANK(Table2[[#This Row],[unique_id]]), "", Table2[[#This Row],[unique_id]])</f>
        <v>deck_west_fan</v>
      </c>
      <c r="G121" s="21" t="s">
        <v>217</v>
      </c>
      <c r="H121" s="21" t="s">
        <v>131</v>
      </c>
      <c r="I121" s="21" t="s">
        <v>132</v>
      </c>
      <c r="O121" s="22" t="s">
        <v>896</v>
      </c>
      <c r="P121" s="21" t="s">
        <v>166</v>
      </c>
      <c r="Q121" s="21" t="s">
        <v>866</v>
      </c>
      <c r="R121" s="21" t="str">
        <f>Table2[[#This Row],[entity_domain]]</f>
        <v>Fans</v>
      </c>
      <c r="S121" s="21" t="str">
        <f>_xlfn.CONCAT( Table2[[#This Row],[device_suggested_area]], " ",Table2[[#This Row],[powercalc_group_3]])</f>
        <v>Deck Fans</v>
      </c>
      <c r="T121" s="26" t="s">
        <v>861</v>
      </c>
      <c r="V121" s="22"/>
      <c r="W121" s="22"/>
      <c r="X121" s="22"/>
      <c r="Y121" s="22"/>
      <c r="AE121" s="21" t="s">
        <v>247</v>
      </c>
      <c r="AG121" s="22"/>
      <c r="AH121" s="22"/>
      <c r="AS121" s="21"/>
      <c r="AT121" s="23"/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21" s="21" t="str">
        <f>IF(ISBLANK(Table2[[#This Row],[device_model]]), "", Table2[[#This Row],[device_suggested_area]])</f>
        <v>Deck</v>
      </c>
      <c r="AZ121" s="21" t="s">
        <v>1169</v>
      </c>
      <c r="BA121" s="21" t="s">
        <v>380</v>
      </c>
      <c r="BB121" s="21" t="s">
        <v>133</v>
      </c>
      <c r="BC121" s="21" t="s">
        <v>379</v>
      </c>
      <c r="BD121" s="21" t="s">
        <v>367</v>
      </c>
      <c r="BH121" s="21" t="s">
        <v>450</v>
      </c>
      <c r="BI121" s="21" t="s">
        <v>384</v>
      </c>
      <c r="BJ121" s="24" t="s">
        <v>458</v>
      </c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2" spans="1:63" ht="16" customHeight="1">
      <c r="A122" s="21">
        <v>1513</v>
      </c>
      <c r="B122" s="21" t="s">
        <v>26</v>
      </c>
      <c r="C122" s="21" t="s">
        <v>505</v>
      </c>
      <c r="D122" s="21" t="s">
        <v>342</v>
      </c>
      <c r="E122" s="21" t="s">
        <v>341</v>
      </c>
      <c r="F122" s="25" t="str">
        <f>IF(ISBLANK(Table2[[#This Row],[unique_id]]), "", Table2[[#This Row],[unique_id]])</f>
        <v>column_break</v>
      </c>
      <c r="G122" s="21" t="s">
        <v>338</v>
      </c>
      <c r="H122" s="21" t="s">
        <v>131</v>
      </c>
      <c r="I122" s="21" t="s">
        <v>132</v>
      </c>
      <c r="M122" s="21" t="s">
        <v>339</v>
      </c>
      <c r="N122" s="21" t="s">
        <v>340</v>
      </c>
      <c r="T122" s="26"/>
      <c r="V122" s="22"/>
      <c r="W122" s="22"/>
      <c r="X122" s="22"/>
      <c r="Y122" s="22"/>
      <c r="AG122" s="22"/>
      <c r="AH122" s="22"/>
      <c r="AS122" s="21"/>
      <c r="AT122" s="23"/>
      <c r="AU122" s="22"/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2" s="21" t="str">
        <f>IF(ISBLANK(Table2[[#This Row],[device_model]]), "", Table2[[#This Row],[device_suggested_area]])</f>
        <v/>
      </c>
      <c r="BC122" s="22"/>
      <c r="BI122" s="21"/>
      <c r="BJ122" s="24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1600</v>
      </c>
      <c r="B123" s="21" t="s">
        <v>26</v>
      </c>
      <c r="C123" s="21" t="s">
        <v>133</v>
      </c>
      <c r="D123" s="21" t="s">
        <v>137</v>
      </c>
      <c r="E123" s="21" t="s">
        <v>459</v>
      </c>
      <c r="F123" s="25" t="str">
        <f>IF(ISBLANK(Table2[[#This Row],[unique_id]]), "", Table2[[#This Row],[unique_id]])</f>
        <v>ada_fan</v>
      </c>
      <c r="G123" s="21" t="s">
        <v>140</v>
      </c>
      <c r="H123" s="21" t="s">
        <v>139</v>
      </c>
      <c r="I123" s="21" t="s">
        <v>132</v>
      </c>
      <c r="J123" s="21" t="s">
        <v>826</v>
      </c>
      <c r="M123" s="21" t="s">
        <v>136</v>
      </c>
      <c r="O123" s="22" t="s">
        <v>896</v>
      </c>
      <c r="P123" s="21" t="s">
        <v>166</v>
      </c>
      <c r="Q123" s="21" t="s">
        <v>866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Ada Lights</v>
      </c>
      <c r="T123" s="26" t="s">
        <v>879</v>
      </c>
      <c r="V123" s="22"/>
      <c r="W123" s="22"/>
      <c r="X123" s="22"/>
      <c r="Y123" s="22"/>
      <c r="AE123" s="21" t="s">
        <v>296</v>
      </c>
      <c r="AG123" s="22"/>
      <c r="AH123" s="22"/>
      <c r="AS123" s="21"/>
      <c r="AT123" s="23"/>
      <c r="AU123" s="22"/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3" s="21" t="str">
        <f>IF(ISBLANK(Table2[[#This Row],[device_model]]), "", Table2[[#This Row],[device_suggested_area]])</f>
        <v/>
      </c>
      <c r="BC123" s="22"/>
      <c r="BD123" s="21" t="s">
        <v>130</v>
      </c>
      <c r="BI123" s="21"/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3" ht="16" customHeight="1">
      <c r="A124" s="21">
        <v>1601</v>
      </c>
      <c r="B124" s="21" t="s">
        <v>26</v>
      </c>
      <c r="C124" s="21" t="s">
        <v>387</v>
      </c>
      <c r="D124" s="21" t="s">
        <v>137</v>
      </c>
      <c r="E124" s="21" t="s">
        <v>315</v>
      </c>
      <c r="F124" s="25" t="str">
        <f>IF(ISBLANK(Table2[[#This Row],[unique_id]]), "", Table2[[#This Row],[unique_id]])</f>
        <v>ada_lamp</v>
      </c>
      <c r="G124" s="21" t="s">
        <v>197</v>
      </c>
      <c r="H124" s="21" t="s">
        <v>139</v>
      </c>
      <c r="I124" s="21" t="s">
        <v>132</v>
      </c>
      <c r="J124" s="21" t="s">
        <v>588</v>
      </c>
      <c r="K124" s="21" t="s">
        <v>1010</v>
      </c>
      <c r="M124" s="21" t="s">
        <v>136</v>
      </c>
      <c r="T124" s="26"/>
      <c r="V124" s="22"/>
      <c r="W124" s="22" t="s">
        <v>555</v>
      </c>
      <c r="X124" s="28">
        <v>100</v>
      </c>
      <c r="Y124" s="29" t="s">
        <v>864</v>
      </c>
      <c r="Z124" s="29" t="s">
        <v>1117</v>
      </c>
      <c r="AA124" s="29"/>
      <c r="AE124" s="21" t="s">
        <v>296</v>
      </c>
      <c r="AG124" s="22"/>
      <c r="AH124" s="22"/>
      <c r="AS124" s="21"/>
      <c r="AT1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4" s="21" t="str">
        <f>Table2[[#This Row],[device_suggested_area]]</f>
        <v>Ada</v>
      </c>
      <c r="AY124" s="21" t="str">
        <f>IF(ISBLANK(Table2[[#This Row],[device_model]]), "", Table2[[#This Row],[device_suggested_area]])</f>
        <v>Ada</v>
      </c>
      <c r="AZ124" s="21" t="s">
        <v>588</v>
      </c>
      <c r="BA124" s="21" t="s">
        <v>634</v>
      </c>
      <c r="BB124" s="21" t="s">
        <v>387</v>
      </c>
      <c r="BC124" s="21" t="s">
        <v>631</v>
      </c>
      <c r="BD124" s="21" t="s">
        <v>130</v>
      </c>
      <c r="BF124" s="21" t="s">
        <v>788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1602</v>
      </c>
      <c r="B125" s="21" t="s">
        <v>26</v>
      </c>
      <c r="C125" s="21" t="s">
        <v>387</v>
      </c>
      <c r="D125" s="21" t="s">
        <v>137</v>
      </c>
      <c r="E125" s="21" t="s">
        <v>1059</v>
      </c>
      <c r="F125" s="25" t="str">
        <f>IF(ISBLANK(Table2[[#This Row],[unique_id]]), "", Table2[[#This Row],[unique_id]])</f>
        <v>ada_lamp_bulb_1</v>
      </c>
      <c r="H125" s="21" t="s">
        <v>139</v>
      </c>
      <c r="O125" s="22" t="s">
        <v>896</v>
      </c>
      <c r="P125" s="21" t="s">
        <v>166</v>
      </c>
      <c r="Q125" s="21" t="s">
        <v>866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Ada Lights</v>
      </c>
      <c r="T125" s="26"/>
      <c r="V125" s="22"/>
      <c r="W125" s="22" t="s">
        <v>554</v>
      </c>
      <c r="X125" s="28">
        <v>100</v>
      </c>
      <c r="Y125" s="29" t="s">
        <v>862</v>
      </c>
      <c r="Z125" s="29" t="s">
        <v>1117</v>
      </c>
      <c r="AA125" s="29"/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5" s="21" t="str">
        <f>Table2[[#This Row],[device_suggested_area]]</f>
        <v>Ada</v>
      </c>
      <c r="AY125" s="21" t="str">
        <f>IF(ISBLANK(Table2[[#This Row],[device_model]]), "", Table2[[#This Row],[device_suggested_area]])</f>
        <v>Ada</v>
      </c>
      <c r="AZ125" s="21" t="s">
        <v>1145</v>
      </c>
      <c r="BA125" s="21" t="s">
        <v>634</v>
      </c>
      <c r="BB125" s="21" t="s">
        <v>387</v>
      </c>
      <c r="BC125" s="21" t="s">
        <v>631</v>
      </c>
      <c r="BD125" s="21" t="s">
        <v>130</v>
      </c>
      <c r="BF125" s="21" t="s">
        <v>788</v>
      </c>
      <c r="BI125" s="21" t="s">
        <v>561</v>
      </c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6" spans="1:63" ht="16" customHeight="1">
      <c r="A126" s="21">
        <v>1603</v>
      </c>
      <c r="B126" s="21" t="s">
        <v>26</v>
      </c>
      <c r="C126" s="21" t="s">
        <v>387</v>
      </c>
      <c r="D126" s="21" t="s">
        <v>137</v>
      </c>
      <c r="E126" s="21" t="s">
        <v>316</v>
      </c>
      <c r="F126" s="25" t="str">
        <f>IF(ISBLANK(Table2[[#This Row],[unique_id]]), "", Table2[[#This Row],[unique_id]])</f>
        <v>edwin_lamp</v>
      </c>
      <c r="G126" s="21" t="s">
        <v>207</v>
      </c>
      <c r="H126" s="21" t="s">
        <v>139</v>
      </c>
      <c r="I126" s="21" t="s">
        <v>132</v>
      </c>
      <c r="J126" s="21" t="s">
        <v>588</v>
      </c>
      <c r="K126" s="21" t="s">
        <v>1010</v>
      </c>
      <c r="M126" s="21" t="s">
        <v>136</v>
      </c>
      <c r="T126" s="26"/>
      <c r="V126" s="22"/>
      <c r="W126" s="22" t="s">
        <v>555</v>
      </c>
      <c r="X126" s="28">
        <v>101</v>
      </c>
      <c r="Y126" s="29" t="s">
        <v>864</v>
      </c>
      <c r="Z126" s="29" t="s">
        <v>1117</v>
      </c>
      <c r="AA126" s="29"/>
      <c r="AE126" s="21" t="s">
        <v>296</v>
      </c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588</v>
      </c>
      <c r="BA126" s="21" t="s">
        <v>634</v>
      </c>
      <c r="BB126" s="21" t="s">
        <v>387</v>
      </c>
      <c r="BC126" s="21" t="s">
        <v>631</v>
      </c>
      <c r="BD126" s="21" t="s">
        <v>127</v>
      </c>
      <c r="BF126" s="21" t="s">
        <v>788</v>
      </c>
      <c r="BI126" s="21"/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3" ht="16" customHeight="1">
      <c r="A127" s="21">
        <v>1604</v>
      </c>
      <c r="B127" s="21" t="s">
        <v>26</v>
      </c>
      <c r="C127" s="21" t="s">
        <v>387</v>
      </c>
      <c r="D127" s="21" t="s">
        <v>137</v>
      </c>
      <c r="E127" s="21" t="s">
        <v>1060</v>
      </c>
      <c r="F127" s="25" t="str">
        <f>IF(ISBLANK(Table2[[#This Row],[unique_id]]), "", Table2[[#This Row],[unique_id]])</f>
        <v>edwin_lamp_bulb_1</v>
      </c>
      <c r="H127" s="21" t="s">
        <v>139</v>
      </c>
      <c r="O127" s="22" t="s">
        <v>896</v>
      </c>
      <c r="P127" s="21" t="s">
        <v>166</v>
      </c>
      <c r="Q127" s="21" t="s">
        <v>866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Edwin Lights</v>
      </c>
      <c r="T127" s="26"/>
      <c r="V127" s="22"/>
      <c r="W127" s="22" t="s">
        <v>554</v>
      </c>
      <c r="X127" s="28">
        <v>101</v>
      </c>
      <c r="Y127" s="29" t="s">
        <v>862</v>
      </c>
      <c r="Z127" s="29" t="s">
        <v>1117</v>
      </c>
      <c r="AA127" s="29"/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7" s="21" t="str">
        <f>Table2[[#This Row],[device_suggested_area]]</f>
        <v>Edwin</v>
      </c>
      <c r="AY127" s="21" t="str">
        <f>IF(ISBLANK(Table2[[#This Row],[device_model]]), "", Table2[[#This Row],[device_suggested_area]])</f>
        <v>Edwin</v>
      </c>
      <c r="AZ127" s="21" t="s">
        <v>1145</v>
      </c>
      <c r="BA127" s="21" t="s">
        <v>634</v>
      </c>
      <c r="BB127" s="21" t="s">
        <v>387</v>
      </c>
      <c r="BC127" s="21" t="s">
        <v>631</v>
      </c>
      <c r="BD127" s="21" t="s">
        <v>127</v>
      </c>
      <c r="BF127" s="21" t="s">
        <v>788</v>
      </c>
      <c r="BI127" s="21" t="s">
        <v>586</v>
      </c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8" spans="1:63" ht="16" customHeight="1">
      <c r="A128" s="21">
        <v>1605</v>
      </c>
      <c r="B128" s="21" t="s">
        <v>26</v>
      </c>
      <c r="C128" s="21" t="s">
        <v>133</v>
      </c>
      <c r="D128" s="21" t="s">
        <v>137</v>
      </c>
      <c r="E128" s="21" t="s">
        <v>460</v>
      </c>
      <c r="F128" s="25" t="str">
        <f>IF(ISBLANK(Table2[[#This Row],[unique_id]]), "", Table2[[#This Row],[unique_id]])</f>
        <v>edwin_fan</v>
      </c>
      <c r="G128" s="21" t="s">
        <v>192</v>
      </c>
      <c r="H128" s="21" t="s">
        <v>139</v>
      </c>
      <c r="I128" s="21" t="s">
        <v>132</v>
      </c>
      <c r="J128" s="21" t="s">
        <v>826</v>
      </c>
      <c r="M128" s="21" t="s">
        <v>136</v>
      </c>
      <c r="O128" s="22" t="s">
        <v>896</v>
      </c>
      <c r="P128" s="21" t="s">
        <v>166</v>
      </c>
      <c r="Q128" s="21" t="s">
        <v>866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Edwin Lights</v>
      </c>
      <c r="T128" s="26" t="s">
        <v>880</v>
      </c>
      <c r="V128" s="22"/>
      <c r="W128" s="22"/>
      <c r="X128" s="22"/>
      <c r="Y128" s="22"/>
      <c r="AE128" s="21" t="s">
        <v>296</v>
      </c>
      <c r="AG128" s="22"/>
      <c r="AH128" s="22"/>
      <c r="AS128" s="21"/>
      <c r="AT128" s="23"/>
      <c r="AU128" s="22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8" s="21" t="str">
        <f>IF(ISBLANK(Table2[[#This Row],[device_model]]), "", Table2[[#This Row],[device_suggested_area]])</f>
        <v/>
      </c>
      <c r="BC128" s="22"/>
      <c r="BD128" s="21" t="s">
        <v>127</v>
      </c>
      <c r="BI128" s="21"/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3" ht="16" customHeight="1">
      <c r="A129" s="21">
        <v>1606</v>
      </c>
      <c r="B129" s="21" t="s">
        <v>26</v>
      </c>
      <c r="C129" s="21" t="s">
        <v>387</v>
      </c>
      <c r="D129" s="21" t="s">
        <v>137</v>
      </c>
      <c r="E129" s="21" t="s">
        <v>452</v>
      </c>
      <c r="F129" s="25" t="str">
        <f>IF(ISBLANK(Table2[[#This Row],[unique_id]]), "", Table2[[#This Row],[unique_id]])</f>
        <v>edwin_night_light</v>
      </c>
      <c r="G129" s="21" t="s">
        <v>451</v>
      </c>
      <c r="H129" s="21" t="s">
        <v>139</v>
      </c>
      <c r="I129" s="21" t="s">
        <v>132</v>
      </c>
      <c r="J129" s="21" t="s">
        <v>589</v>
      </c>
      <c r="K129" s="21" t="s">
        <v>1007</v>
      </c>
      <c r="M129" s="21" t="s">
        <v>136</v>
      </c>
      <c r="T129" s="26"/>
      <c r="V129" s="22"/>
      <c r="W129" s="22" t="s">
        <v>555</v>
      </c>
      <c r="X129" s="28">
        <v>102</v>
      </c>
      <c r="Y129" s="29" t="s">
        <v>864</v>
      </c>
      <c r="Z129" s="29" t="s">
        <v>1118</v>
      </c>
      <c r="AA129" s="29"/>
      <c r="AE129" s="21" t="s">
        <v>296</v>
      </c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9" s="21" t="str">
        <f>Table2[[#This Row],[device_suggested_area]]</f>
        <v>Edwin</v>
      </c>
      <c r="AY129" s="21" t="str">
        <f>IF(ISBLANK(Table2[[#This Row],[device_model]]), "", Table2[[#This Row],[device_suggested_area]])</f>
        <v>Edwin</v>
      </c>
      <c r="AZ129" s="21" t="s">
        <v>589</v>
      </c>
      <c r="BA129" s="21" t="s">
        <v>552</v>
      </c>
      <c r="BB129" s="21" t="s">
        <v>387</v>
      </c>
      <c r="BC129" s="21" t="s">
        <v>553</v>
      </c>
      <c r="BD129" s="21" t="s">
        <v>127</v>
      </c>
      <c r="BF129" s="21" t="s">
        <v>788</v>
      </c>
      <c r="BI129" s="21"/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3" ht="16" customHeight="1">
      <c r="A130" s="21">
        <v>1607</v>
      </c>
      <c r="B130" s="21" t="s">
        <v>26</v>
      </c>
      <c r="C130" s="21" t="s">
        <v>387</v>
      </c>
      <c r="D130" s="21" t="s">
        <v>137</v>
      </c>
      <c r="E130" s="21" t="s">
        <v>1061</v>
      </c>
      <c r="F130" s="25" t="str">
        <f>IF(ISBLANK(Table2[[#This Row],[unique_id]]), "", Table2[[#This Row],[unique_id]])</f>
        <v>edwin_night_light_bulb_1</v>
      </c>
      <c r="H130" s="21" t="s">
        <v>139</v>
      </c>
      <c r="O130" s="22" t="s">
        <v>896</v>
      </c>
      <c r="P130" s="21" t="s">
        <v>166</v>
      </c>
      <c r="Q130" s="21" t="s">
        <v>866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Edwin Lights</v>
      </c>
      <c r="T130" s="26"/>
      <c r="V130" s="22"/>
      <c r="W130" s="22" t="s">
        <v>554</v>
      </c>
      <c r="X130" s="28">
        <v>102</v>
      </c>
      <c r="Y130" s="29" t="s">
        <v>862</v>
      </c>
      <c r="Z130" s="29" t="s">
        <v>1118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0" s="21" t="str">
        <f>Table2[[#This Row],[device_suggested_area]]</f>
        <v>Edwin</v>
      </c>
      <c r="AY130" s="21" t="str">
        <f>IF(ISBLANK(Table2[[#This Row],[device_model]]), "", Table2[[#This Row],[device_suggested_area]])</f>
        <v>Edwin</v>
      </c>
      <c r="AZ130" s="21" t="s">
        <v>1146</v>
      </c>
      <c r="BA130" s="21" t="s">
        <v>552</v>
      </c>
      <c r="BB130" s="21" t="s">
        <v>387</v>
      </c>
      <c r="BC130" s="21" t="s">
        <v>553</v>
      </c>
      <c r="BD130" s="21" t="s">
        <v>127</v>
      </c>
      <c r="BF130" s="21" t="s">
        <v>788</v>
      </c>
      <c r="BI130" s="21" t="s">
        <v>562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1" spans="1:63" ht="16" customHeight="1">
      <c r="A131" s="21">
        <v>1608</v>
      </c>
      <c r="B131" s="21" t="s">
        <v>26</v>
      </c>
      <c r="C131" s="21" t="s">
        <v>387</v>
      </c>
      <c r="D131" s="21" t="s">
        <v>137</v>
      </c>
      <c r="E131" s="21" t="s">
        <v>304</v>
      </c>
      <c r="F131" s="25" t="str">
        <f>IF(ISBLANK(Table2[[#This Row],[unique_id]]), "", Table2[[#This Row],[unique_id]])</f>
        <v>hallway_main</v>
      </c>
      <c r="G131" s="21" t="s">
        <v>202</v>
      </c>
      <c r="H131" s="21" t="s">
        <v>139</v>
      </c>
      <c r="I131" s="21" t="s">
        <v>132</v>
      </c>
      <c r="J131" s="21" t="s">
        <v>828</v>
      </c>
      <c r="K131" s="21" t="s">
        <v>1046</v>
      </c>
      <c r="M131" s="21" t="s">
        <v>136</v>
      </c>
      <c r="T131" s="26"/>
      <c r="V131" s="22"/>
      <c r="W131" s="22" t="s">
        <v>555</v>
      </c>
      <c r="X131" s="28">
        <v>103</v>
      </c>
      <c r="Y131" s="29" t="s">
        <v>864</v>
      </c>
      <c r="Z131" s="29" t="s">
        <v>1119</v>
      </c>
      <c r="AA131" s="29"/>
      <c r="AE131" s="21" t="s">
        <v>296</v>
      </c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1147</v>
      </c>
      <c r="BA131" s="21" t="s">
        <v>552</v>
      </c>
      <c r="BB131" s="21" t="s">
        <v>387</v>
      </c>
      <c r="BC131" s="21" t="s">
        <v>553</v>
      </c>
      <c r="BD131" s="21" t="s">
        <v>421</v>
      </c>
      <c r="BI131" s="21"/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3" ht="16" customHeight="1">
      <c r="A132" s="21">
        <v>1609</v>
      </c>
      <c r="B132" s="21" t="s">
        <v>26</v>
      </c>
      <c r="C132" s="21" t="s">
        <v>387</v>
      </c>
      <c r="D132" s="21" t="s">
        <v>137</v>
      </c>
      <c r="E132" s="21" t="s">
        <v>1062</v>
      </c>
      <c r="F132" s="25" t="str">
        <f>IF(ISBLANK(Table2[[#This Row],[unique_id]]), "", Table2[[#This Row],[unique_id]])</f>
        <v>hallway_main_bulb_1</v>
      </c>
      <c r="H132" s="21" t="s">
        <v>139</v>
      </c>
      <c r="O132" s="22" t="s">
        <v>896</v>
      </c>
      <c r="P132" s="21" t="s">
        <v>166</v>
      </c>
      <c r="Q132" s="21" t="s">
        <v>866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Hallway Lights</v>
      </c>
      <c r="T132" s="26"/>
      <c r="V132" s="22"/>
      <c r="W132" s="22" t="s">
        <v>554</v>
      </c>
      <c r="X132" s="28">
        <v>103</v>
      </c>
      <c r="Y132" s="29" t="s">
        <v>862</v>
      </c>
      <c r="Z132" s="29" t="s">
        <v>1119</v>
      </c>
      <c r="AA132" s="29"/>
      <c r="AG132" s="22"/>
      <c r="AH132" s="22"/>
      <c r="AS132" s="21"/>
      <c r="AT13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1148</v>
      </c>
      <c r="BA132" s="21" t="s">
        <v>552</v>
      </c>
      <c r="BB132" s="21" t="s">
        <v>387</v>
      </c>
      <c r="BC132" s="21" t="s">
        <v>553</v>
      </c>
      <c r="BD132" s="21" t="s">
        <v>421</v>
      </c>
      <c r="BI132" s="21" t="s">
        <v>563</v>
      </c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3" spans="1:63" ht="16" customHeight="1">
      <c r="A133" s="21">
        <v>1610</v>
      </c>
      <c r="B133" s="21" t="s">
        <v>26</v>
      </c>
      <c r="C133" s="21" t="s">
        <v>387</v>
      </c>
      <c r="D133" s="21" t="s">
        <v>137</v>
      </c>
      <c r="E133" s="21" t="s">
        <v>1063</v>
      </c>
      <c r="F133" s="25" t="str">
        <f>IF(ISBLANK(Table2[[#This Row],[unique_id]]), "", Table2[[#This Row],[unique_id]])</f>
        <v>hallway_main_bulb_2</v>
      </c>
      <c r="H133" s="21" t="s">
        <v>139</v>
      </c>
      <c r="O133" s="22" t="s">
        <v>896</v>
      </c>
      <c r="P133" s="21" t="s">
        <v>166</v>
      </c>
      <c r="Q133" s="21" t="s">
        <v>866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554</v>
      </c>
      <c r="X133" s="28">
        <v>103</v>
      </c>
      <c r="Y133" s="29" t="s">
        <v>862</v>
      </c>
      <c r="Z133" s="29" t="s">
        <v>1119</v>
      </c>
      <c r="AA133" s="29"/>
      <c r="AG133" s="22"/>
      <c r="AH133" s="22"/>
      <c r="AS133" s="21"/>
      <c r="AT13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1149</v>
      </c>
      <c r="BA133" s="21" t="s">
        <v>552</v>
      </c>
      <c r="BB133" s="21" t="s">
        <v>387</v>
      </c>
      <c r="BC133" s="21" t="s">
        <v>553</v>
      </c>
      <c r="BD133" s="21" t="s">
        <v>421</v>
      </c>
      <c r="BI133" s="21" t="s">
        <v>564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4" spans="1:63" ht="16" customHeight="1">
      <c r="A134" s="21">
        <v>1611</v>
      </c>
      <c r="B134" s="21" t="s">
        <v>26</v>
      </c>
      <c r="C134" s="21" t="s">
        <v>387</v>
      </c>
      <c r="D134" s="21" t="s">
        <v>137</v>
      </c>
      <c r="E134" s="21" t="s">
        <v>1064</v>
      </c>
      <c r="F134" s="25" t="str">
        <f>IF(ISBLANK(Table2[[#This Row],[unique_id]]), "", Table2[[#This Row],[unique_id]])</f>
        <v>hallway_main_bulb_3</v>
      </c>
      <c r="H134" s="21" t="s">
        <v>139</v>
      </c>
      <c r="O134" s="22" t="s">
        <v>896</v>
      </c>
      <c r="P134" s="21" t="s">
        <v>166</v>
      </c>
      <c r="Q134" s="21" t="s">
        <v>866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554</v>
      </c>
      <c r="X134" s="28">
        <v>103</v>
      </c>
      <c r="Y134" s="29" t="s">
        <v>862</v>
      </c>
      <c r="Z134" s="29" t="s">
        <v>1119</v>
      </c>
      <c r="AA134" s="29"/>
      <c r="AG134" s="22"/>
      <c r="AH134" s="22"/>
      <c r="AS134" s="21"/>
      <c r="AT13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1150</v>
      </c>
      <c r="BA134" s="21" t="s">
        <v>552</v>
      </c>
      <c r="BB134" s="21" t="s">
        <v>387</v>
      </c>
      <c r="BC134" s="21" t="s">
        <v>553</v>
      </c>
      <c r="BD134" s="21" t="s">
        <v>421</v>
      </c>
      <c r="BI134" s="21" t="s">
        <v>565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5" spans="1:63" ht="16" customHeight="1">
      <c r="A135" s="21">
        <v>1612</v>
      </c>
      <c r="B135" s="21" t="s">
        <v>26</v>
      </c>
      <c r="C135" s="21" t="s">
        <v>387</v>
      </c>
      <c r="D135" s="21" t="s">
        <v>137</v>
      </c>
      <c r="E135" s="21" t="s">
        <v>1065</v>
      </c>
      <c r="F135" s="25" t="str">
        <f>IF(ISBLANK(Table2[[#This Row],[unique_id]]), "", Table2[[#This Row],[unique_id]])</f>
        <v>hallway_main_bulb_4</v>
      </c>
      <c r="H135" s="21" t="s">
        <v>139</v>
      </c>
      <c r="O135" s="22" t="s">
        <v>896</v>
      </c>
      <c r="P135" s="21" t="s">
        <v>166</v>
      </c>
      <c r="Q135" s="21" t="s">
        <v>866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Hallway Lights</v>
      </c>
      <c r="T135" s="26"/>
      <c r="V135" s="22"/>
      <c r="W135" s="22" t="s">
        <v>554</v>
      </c>
      <c r="X135" s="28">
        <v>103</v>
      </c>
      <c r="Y135" s="29" t="s">
        <v>862</v>
      </c>
      <c r="Z135" s="29" t="s">
        <v>1119</v>
      </c>
      <c r="AA135" s="29"/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5" s="21" t="str">
        <f>Table2[[#This Row],[device_suggested_area]]</f>
        <v>Hallway</v>
      </c>
      <c r="AY135" s="21" t="str">
        <f>IF(ISBLANK(Table2[[#This Row],[device_model]]), "", Table2[[#This Row],[device_suggested_area]])</f>
        <v>Hallway</v>
      </c>
      <c r="AZ135" s="21" t="s">
        <v>1151</v>
      </c>
      <c r="BA135" s="21" t="s">
        <v>552</v>
      </c>
      <c r="BB135" s="21" t="s">
        <v>387</v>
      </c>
      <c r="BC135" s="21" t="s">
        <v>553</v>
      </c>
      <c r="BD135" s="21" t="s">
        <v>421</v>
      </c>
      <c r="BI135" s="21" t="s">
        <v>566</v>
      </c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6" spans="1:63" ht="16" customHeight="1">
      <c r="A136" s="21">
        <v>1613</v>
      </c>
      <c r="B136" s="21" t="s">
        <v>26</v>
      </c>
      <c r="C136" s="21" t="s">
        <v>515</v>
      </c>
      <c r="D136" s="21" t="s">
        <v>137</v>
      </c>
      <c r="E136" s="21" t="s">
        <v>978</v>
      </c>
      <c r="F136" s="25" t="str">
        <f>IF(ISBLANK(Table2[[#This Row],[unique_id]]), "", Table2[[#This Row],[unique_id]])</f>
        <v>hallway_sconces</v>
      </c>
      <c r="G136" s="21" t="s">
        <v>980</v>
      </c>
      <c r="H136" s="21" t="s">
        <v>139</v>
      </c>
      <c r="I136" s="21" t="s">
        <v>132</v>
      </c>
      <c r="J136" s="21" t="s">
        <v>970</v>
      </c>
      <c r="K136" s="21" t="s">
        <v>1046</v>
      </c>
      <c r="M136" s="21" t="s">
        <v>136</v>
      </c>
      <c r="T136" s="26"/>
      <c r="V136" s="22"/>
      <c r="W136" s="22" t="s">
        <v>555</v>
      </c>
      <c r="X136" s="28">
        <v>120</v>
      </c>
      <c r="Y136" s="29" t="s">
        <v>864</v>
      </c>
      <c r="Z136" s="22" t="s">
        <v>1120</v>
      </c>
      <c r="AE136" s="21" t="s">
        <v>296</v>
      </c>
      <c r="AG136" s="22"/>
      <c r="AH136" s="22"/>
      <c r="AS136" s="21"/>
      <c r="AT136" s="23"/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6" s="21" t="str">
        <f>Table2[[#This Row],[device_suggested_area]]</f>
        <v>Hallway</v>
      </c>
      <c r="AY136" s="21" t="str">
        <f>IF(ISBLANK(Table2[[#This Row],[device_model]]), "", Table2[[#This Row],[device_suggested_area]])</f>
        <v>Hallway</v>
      </c>
      <c r="AZ136" s="21" t="s">
        <v>970</v>
      </c>
      <c r="BA136" s="21" t="s">
        <v>973</v>
      </c>
      <c r="BB136" s="21" t="s">
        <v>515</v>
      </c>
      <c r="BC136" s="21" t="s">
        <v>971</v>
      </c>
      <c r="BD136" s="21" t="s">
        <v>421</v>
      </c>
      <c r="BI136" s="21"/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3" ht="16" customHeight="1">
      <c r="A137" s="21">
        <v>1614</v>
      </c>
      <c r="B137" s="21" t="s">
        <v>26</v>
      </c>
      <c r="C137" s="21" t="s">
        <v>515</v>
      </c>
      <c r="D137" s="21" t="s">
        <v>137</v>
      </c>
      <c r="E137" s="21" t="s">
        <v>979</v>
      </c>
      <c r="F137" s="25" t="str">
        <f>IF(ISBLANK(Table2[[#This Row],[unique_id]]), "", Table2[[#This Row],[unique_id]])</f>
        <v>hallway_sconces_bulb_1</v>
      </c>
      <c r="H137" s="21" t="s">
        <v>139</v>
      </c>
      <c r="O137" s="22" t="s">
        <v>896</v>
      </c>
      <c r="P137" s="21" t="s">
        <v>166</v>
      </c>
      <c r="Q137" s="21" t="s">
        <v>866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Hallway Lights</v>
      </c>
      <c r="T137" s="26"/>
      <c r="V137" s="22"/>
      <c r="W137" s="22" t="s">
        <v>554</v>
      </c>
      <c r="X137" s="28">
        <v>120</v>
      </c>
      <c r="Y137" s="29" t="s">
        <v>862</v>
      </c>
      <c r="Z137" s="22" t="s">
        <v>1120</v>
      </c>
      <c r="AG137" s="22"/>
      <c r="AH137" s="22"/>
      <c r="AS137" s="21"/>
      <c r="AT137" s="23"/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7" s="21" t="str">
        <f>Table2[[#This Row],[device_suggested_area]]</f>
        <v>Hallway</v>
      </c>
      <c r="AY137" s="21" t="str">
        <f>IF(ISBLANK(Table2[[#This Row],[device_model]]), "", Table2[[#This Row],[device_suggested_area]])</f>
        <v>Hallway</v>
      </c>
      <c r="AZ137" s="21" t="s">
        <v>1134</v>
      </c>
      <c r="BA137" s="21" t="s">
        <v>973</v>
      </c>
      <c r="BB137" s="21" t="s">
        <v>515</v>
      </c>
      <c r="BC137" s="21" t="s">
        <v>971</v>
      </c>
      <c r="BD137" s="21" t="s">
        <v>421</v>
      </c>
      <c r="BI137" s="21" t="s">
        <v>981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8" spans="1:63" ht="16" customHeight="1">
      <c r="A138" s="21">
        <v>1615</v>
      </c>
      <c r="B138" s="21" t="s">
        <v>26</v>
      </c>
      <c r="C138" s="21" t="s">
        <v>515</v>
      </c>
      <c r="D138" s="21" t="s">
        <v>137</v>
      </c>
      <c r="E138" s="21" t="s">
        <v>979</v>
      </c>
      <c r="F138" s="25" t="str">
        <f>IF(ISBLANK(Table2[[#This Row],[unique_id]]), "", Table2[[#This Row],[unique_id]])</f>
        <v>hallway_sconces_bulb_1</v>
      </c>
      <c r="H138" s="21" t="s">
        <v>139</v>
      </c>
      <c r="O138" s="22" t="s">
        <v>896</v>
      </c>
      <c r="P138" s="21" t="s">
        <v>166</v>
      </c>
      <c r="Q138" s="21" t="s">
        <v>866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Hallway Lights</v>
      </c>
      <c r="T138" s="26"/>
      <c r="V138" s="22"/>
      <c r="W138" s="22" t="s">
        <v>554</v>
      </c>
      <c r="X138" s="28">
        <v>120</v>
      </c>
      <c r="Y138" s="29" t="s">
        <v>862</v>
      </c>
      <c r="Z138" s="22" t="s">
        <v>1120</v>
      </c>
      <c r="AG138" s="22"/>
      <c r="AH138" s="22"/>
      <c r="AS138" s="21"/>
      <c r="AT138" s="23"/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8" s="21" t="str">
        <f>Table2[[#This Row],[device_suggested_area]]</f>
        <v>Hallway</v>
      </c>
      <c r="AY138" s="21" t="str">
        <f>IF(ISBLANK(Table2[[#This Row],[device_model]]), "", Table2[[#This Row],[device_suggested_area]])</f>
        <v>Hallway</v>
      </c>
      <c r="AZ138" s="21" t="s">
        <v>1135</v>
      </c>
      <c r="BA138" s="21" t="s">
        <v>973</v>
      </c>
      <c r="BB138" s="21" t="s">
        <v>515</v>
      </c>
      <c r="BC138" s="21" t="s">
        <v>971</v>
      </c>
      <c r="BD138" s="21" t="s">
        <v>421</v>
      </c>
      <c r="BI138" s="21" t="s">
        <v>982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9" spans="1:63" ht="16" customHeight="1">
      <c r="A139" s="21">
        <v>1616</v>
      </c>
      <c r="B139" s="21" t="s">
        <v>26</v>
      </c>
      <c r="C139" s="21" t="s">
        <v>387</v>
      </c>
      <c r="D139" s="21" t="s">
        <v>137</v>
      </c>
      <c r="E139" s="21" t="s">
        <v>305</v>
      </c>
      <c r="F139" s="25" t="str">
        <f>IF(ISBLANK(Table2[[#This Row],[unique_id]]), "", Table2[[#This Row],[unique_id]])</f>
        <v>dining_main</v>
      </c>
      <c r="G139" s="21" t="s">
        <v>138</v>
      </c>
      <c r="H139" s="21" t="s">
        <v>139</v>
      </c>
      <c r="I139" s="21" t="s">
        <v>132</v>
      </c>
      <c r="J139" s="21" t="s">
        <v>828</v>
      </c>
      <c r="K139" s="21" t="s">
        <v>1006</v>
      </c>
      <c r="M139" s="21" t="s">
        <v>136</v>
      </c>
      <c r="T139" s="26"/>
      <c r="V139" s="22"/>
      <c r="W139" s="22" t="s">
        <v>555</v>
      </c>
      <c r="X139" s="28">
        <v>104</v>
      </c>
      <c r="Y139" s="29" t="s">
        <v>864</v>
      </c>
      <c r="Z139" s="29" t="s">
        <v>1117</v>
      </c>
      <c r="AA139" s="29"/>
      <c r="AE139" s="21" t="s">
        <v>296</v>
      </c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1147</v>
      </c>
      <c r="BA139" s="21" t="s">
        <v>552</v>
      </c>
      <c r="BB139" s="21" t="s">
        <v>387</v>
      </c>
      <c r="BC139" s="21" t="s">
        <v>553</v>
      </c>
      <c r="BD139" s="21" t="s">
        <v>195</v>
      </c>
      <c r="BI139" s="21"/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3" ht="16" customHeight="1">
      <c r="A140" s="21">
        <v>1617</v>
      </c>
      <c r="B140" s="21" t="s">
        <v>26</v>
      </c>
      <c r="C140" s="21" t="s">
        <v>387</v>
      </c>
      <c r="D140" s="21" t="s">
        <v>137</v>
      </c>
      <c r="E140" s="21" t="s">
        <v>1066</v>
      </c>
      <c r="F140" s="25" t="str">
        <f>IF(ISBLANK(Table2[[#This Row],[unique_id]]), "", Table2[[#This Row],[unique_id]])</f>
        <v>dining_main_bulb_1</v>
      </c>
      <c r="H140" s="21" t="s">
        <v>139</v>
      </c>
      <c r="O140" s="22" t="s">
        <v>896</v>
      </c>
      <c r="P140" s="21" t="s">
        <v>166</v>
      </c>
      <c r="Q140" s="21" t="s">
        <v>866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554</v>
      </c>
      <c r="X140" s="28">
        <v>104</v>
      </c>
      <c r="Y140" s="29" t="s">
        <v>862</v>
      </c>
      <c r="Z140" s="29" t="s">
        <v>1117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1148</v>
      </c>
      <c r="BA140" s="21" t="s">
        <v>552</v>
      </c>
      <c r="BB140" s="21" t="s">
        <v>387</v>
      </c>
      <c r="BC140" s="21" t="s">
        <v>553</v>
      </c>
      <c r="BD140" s="21" t="s">
        <v>195</v>
      </c>
      <c r="BI140" s="21" t="s">
        <v>567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1" spans="1:63" ht="16" customHeight="1">
      <c r="A141" s="21">
        <v>1618</v>
      </c>
      <c r="B141" s="21" t="s">
        <v>26</v>
      </c>
      <c r="C141" s="21" t="s">
        <v>387</v>
      </c>
      <c r="D141" s="21" t="s">
        <v>137</v>
      </c>
      <c r="E141" s="21" t="s">
        <v>1067</v>
      </c>
      <c r="F141" s="25" t="str">
        <f>IF(ISBLANK(Table2[[#This Row],[unique_id]]), "", Table2[[#This Row],[unique_id]])</f>
        <v>dining_main_bulb_2</v>
      </c>
      <c r="H141" s="21" t="s">
        <v>139</v>
      </c>
      <c r="O141" s="22" t="s">
        <v>896</v>
      </c>
      <c r="P141" s="21" t="s">
        <v>166</v>
      </c>
      <c r="Q141" s="21" t="s">
        <v>866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554</v>
      </c>
      <c r="X141" s="28">
        <v>104</v>
      </c>
      <c r="Y141" s="29" t="s">
        <v>862</v>
      </c>
      <c r="Z141" s="29" t="s">
        <v>1117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1149</v>
      </c>
      <c r="BA141" s="21" t="s">
        <v>552</v>
      </c>
      <c r="BB141" s="21" t="s">
        <v>387</v>
      </c>
      <c r="BC141" s="21" t="s">
        <v>553</v>
      </c>
      <c r="BD141" s="21" t="s">
        <v>195</v>
      </c>
      <c r="BI141" s="21" t="s">
        <v>568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2" spans="1:63" ht="16" customHeight="1">
      <c r="A142" s="21">
        <v>1619</v>
      </c>
      <c r="B142" s="21" t="s">
        <v>26</v>
      </c>
      <c r="C142" s="21" t="s">
        <v>387</v>
      </c>
      <c r="D142" s="21" t="s">
        <v>137</v>
      </c>
      <c r="E142" s="21" t="s">
        <v>1068</v>
      </c>
      <c r="F142" s="25" t="str">
        <f>IF(ISBLANK(Table2[[#This Row],[unique_id]]), "", Table2[[#This Row],[unique_id]])</f>
        <v>dining_main_bulb_3</v>
      </c>
      <c r="H142" s="21" t="s">
        <v>139</v>
      </c>
      <c r="O142" s="22" t="s">
        <v>896</v>
      </c>
      <c r="P142" s="21" t="s">
        <v>166</v>
      </c>
      <c r="Q142" s="21" t="s">
        <v>866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Dining Lights</v>
      </c>
      <c r="T142" s="26"/>
      <c r="V142" s="22"/>
      <c r="W142" s="22" t="s">
        <v>554</v>
      </c>
      <c r="X142" s="28">
        <v>104</v>
      </c>
      <c r="Y142" s="29" t="s">
        <v>862</v>
      </c>
      <c r="Z142" s="29" t="s">
        <v>1117</v>
      </c>
      <c r="AA142" s="29"/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2" s="21" t="str">
        <f>Table2[[#This Row],[device_suggested_area]]</f>
        <v>Dining</v>
      </c>
      <c r="AY142" s="21" t="str">
        <f>IF(ISBLANK(Table2[[#This Row],[device_model]]), "", Table2[[#This Row],[device_suggested_area]])</f>
        <v>Dining</v>
      </c>
      <c r="AZ142" s="21" t="s">
        <v>1150</v>
      </c>
      <c r="BA142" s="21" t="s">
        <v>552</v>
      </c>
      <c r="BB142" s="21" t="s">
        <v>387</v>
      </c>
      <c r="BC142" s="21" t="s">
        <v>553</v>
      </c>
      <c r="BD142" s="21" t="s">
        <v>195</v>
      </c>
      <c r="BI142" s="21" t="s">
        <v>569</v>
      </c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3" spans="1:63" ht="16" customHeight="1">
      <c r="A143" s="21">
        <v>1620</v>
      </c>
      <c r="B143" s="21" t="s">
        <v>26</v>
      </c>
      <c r="C143" s="21" t="s">
        <v>387</v>
      </c>
      <c r="D143" s="21" t="s">
        <v>137</v>
      </c>
      <c r="E143" s="21" t="s">
        <v>1069</v>
      </c>
      <c r="F143" s="25" t="str">
        <f>IF(ISBLANK(Table2[[#This Row],[unique_id]]), "", Table2[[#This Row],[unique_id]])</f>
        <v>dining_main_bulb_4</v>
      </c>
      <c r="H143" s="21" t="s">
        <v>139</v>
      </c>
      <c r="O143" s="22" t="s">
        <v>896</v>
      </c>
      <c r="P143" s="21" t="s">
        <v>166</v>
      </c>
      <c r="Q143" s="21" t="s">
        <v>866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Dining Lights</v>
      </c>
      <c r="T143" s="26"/>
      <c r="V143" s="22"/>
      <c r="W143" s="22" t="s">
        <v>554</v>
      </c>
      <c r="X143" s="28">
        <v>104</v>
      </c>
      <c r="Y143" s="29" t="s">
        <v>862</v>
      </c>
      <c r="Z143" s="29" t="s">
        <v>1117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3" s="21" t="str">
        <f>Table2[[#This Row],[device_suggested_area]]</f>
        <v>Dining</v>
      </c>
      <c r="AY143" s="21" t="str">
        <f>IF(ISBLANK(Table2[[#This Row],[device_model]]), "", Table2[[#This Row],[device_suggested_area]])</f>
        <v>Dining</v>
      </c>
      <c r="AZ143" s="21" t="s">
        <v>1151</v>
      </c>
      <c r="BA143" s="21" t="s">
        <v>552</v>
      </c>
      <c r="BB143" s="21" t="s">
        <v>387</v>
      </c>
      <c r="BC143" s="21" t="s">
        <v>553</v>
      </c>
      <c r="BD143" s="21" t="s">
        <v>195</v>
      </c>
      <c r="BI143" s="21" t="s">
        <v>570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4" spans="1:63" ht="16" customHeight="1">
      <c r="A144" s="21">
        <v>1621</v>
      </c>
      <c r="B144" s="21" t="s">
        <v>26</v>
      </c>
      <c r="C144" s="21" t="s">
        <v>387</v>
      </c>
      <c r="D144" s="21" t="s">
        <v>137</v>
      </c>
      <c r="E144" s="21" t="s">
        <v>1070</v>
      </c>
      <c r="F144" s="25" t="str">
        <f>IF(ISBLANK(Table2[[#This Row],[unique_id]]), "", Table2[[#This Row],[unique_id]])</f>
        <v>dining_main_bulb_5</v>
      </c>
      <c r="H144" s="21" t="s">
        <v>139</v>
      </c>
      <c r="O144" s="22" t="s">
        <v>896</v>
      </c>
      <c r="P144" s="21" t="s">
        <v>166</v>
      </c>
      <c r="Q144" s="21" t="s">
        <v>866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6"/>
      <c r="V144" s="22"/>
      <c r="W144" s="22" t="s">
        <v>554</v>
      </c>
      <c r="X144" s="28">
        <v>104</v>
      </c>
      <c r="Y144" s="29" t="s">
        <v>862</v>
      </c>
      <c r="Z144" s="29" t="s">
        <v>1117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4" s="21" t="str">
        <f>Table2[[#This Row],[device_suggested_area]]</f>
        <v>Dining</v>
      </c>
      <c r="AY144" s="21" t="str">
        <f>IF(ISBLANK(Table2[[#This Row],[device_model]]), "", Table2[[#This Row],[device_suggested_area]])</f>
        <v>Dining</v>
      </c>
      <c r="AZ144" s="21" t="s">
        <v>1152</v>
      </c>
      <c r="BA144" s="21" t="s">
        <v>552</v>
      </c>
      <c r="BB144" s="21" t="s">
        <v>387</v>
      </c>
      <c r="BC144" s="21" t="s">
        <v>553</v>
      </c>
      <c r="BD144" s="21" t="s">
        <v>195</v>
      </c>
      <c r="BI144" s="21" t="s">
        <v>571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5" spans="1:63" ht="16" customHeight="1">
      <c r="A145" s="21">
        <v>1622</v>
      </c>
      <c r="B145" s="21" t="s">
        <v>26</v>
      </c>
      <c r="C145" s="21" t="s">
        <v>387</v>
      </c>
      <c r="D145" s="21" t="s">
        <v>137</v>
      </c>
      <c r="E145" s="21" t="s">
        <v>1071</v>
      </c>
      <c r="F145" s="25" t="str">
        <f>IF(ISBLANK(Table2[[#This Row],[unique_id]]), "", Table2[[#This Row],[unique_id]])</f>
        <v>dining_main_bulb_6</v>
      </c>
      <c r="H145" s="21" t="s">
        <v>139</v>
      </c>
      <c r="O145" s="22" t="s">
        <v>896</v>
      </c>
      <c r="P145" s="21" t="s">
        <v>166</v>
      </c>
      <c r="Q145" s="21" t="s">
        <v>866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Dining Lights</v>
      </c>
      <c r="T145" s="26"/>
      <c r="V145" s="22"/>
      <c r="W145" s="22" t="s">
        <v>554</v>
      </c>
      <c r="X145" s="28">
        <v>104</v>
      </c>
      <c r="Y145" s="29" t="s">
        <v>862</v>
      </c>
      <c r="Z145" s="29" t="s">
        <v>1117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5" s="21" t="str">
        <f>Table2[[#This Row],[device_suggested_area]]</f>
        <v>Dining</v>
      </c>
      <c r="AY145" s="21" t="str">
        <f>IF(ISBLANK(Table2[[#This Row],[device_model]]), "", Table2[[#This Row],[device_suggested_area]])</f>
        <v>Dining</v>
      </c>
      <c r="AZ145" s="21" t="s">
        <v>1153</v>
      </c>
      <c r="BA145" s="21" t="s">
        <v>552</v>
      </c>
      <c r="BB145" s="21" t="s">
        <v>387</v>
      </c>
      <c r="BC145" s="21" t="s">
        <v>553</v>
      </c>
      <c r="BD145" s="21" t="s">
        <v>195</v>
      </c>
      <c r="BI145" s="21" t="s">
        <v>572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6" spans="1:63" ht="16" customHeight="1">
      <c r="A146" s="21">
        <v>1623</v>
      </c>
      <c r="B146" s="21" t="s">
        <v>26</v>
      </c>
      <c r="C146" s="21" t="s">
        <v>387</v>
      </c>
      <c r="D146" s="21" t="s">
        <v>137</v>
      </c>
      <c r="E146" s="21" t="s">
        <v>306</v>
      </c>
      <c r="F146" s="25" t="str">
        <f>IF(ISBLANK(Table2[[#This Row],[unique_id]]), "", Table2[[#This Row],[unique_id]])</f>
        <v>lounge_main</v>
      </c>
      <c r="G146" s="21" t="s">
        <v>209</v>
      </c>
      <c r="H146" s="21" t="s">
        <v>139</v>
      </c>
      <c r="I146" s="21" t="s">
        <v>132</v>
      </c>
      <c r="J146" s="21" t="s">
        <v>828</v>
      </c>
      <c r="K146" s="21" t="s">
        <v>1006</v>
      </c>
      <c r="M146" s="21" t="s">
        <v>136</v>
      </c>
      <c r="T146" s="26"/>
      <c r="V146" s="22"/>
      <c r="W146" s="22" t="s">
        <v>555</v>
      </c>
      <c r="X146" s="28">
        <v>105</v>
      </c>
      <c r="Y146" s="29" t="s">
        <v>864</v>
      </c>
      <c r="Z146" s="29" t="s">
        <v>1117</v>
      </c>
      <c r="AA146" s="29"/>
      <c r="AE146" s="21" t="s">
        <v>296</v>
      </c>
      <c r="AG146" s="22"/>
      <c r="AH146" s="22"/>
      <c r="AS146" s="21"/>
      <c r="AT14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6" s="21" t="str">
        <f>Table2[[#This Row],[device_suggested_area]]</f>
        <v>Lounge</v>
      </c>
      <c r="AY146" s="21" t="str">
        <f>IF(ISBLANK(Table2[[#This Row],[device_model]]), "", Table2[[#This Row],[device_suggested_area]])</f>
        <v>Lounge</v>
      </c>
      <c r="AZ146" s="21" t="s">
        <v>1147</v>
      </c>
      <c r="BA146" s="21" t="s">
        <v>552</v>
      </c>
      <c r="BB146" s="21" t="s">
        <v>387</v>
      </c>
      <c r="BC146" s="21" t="s">
        <v>553</v>
      </c>
      <c r="BD146" s="21" t="s">
        <v>196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1624</v>
      </c>
      <c r="B147" s="21" t="s">
        <v>26</v>
      </c>
      <c r="C147" s="21" t="s">
        <v>387</v>
      </c>
      <c r="D147" s="21" t="s">
        <v>137</v>
      </c>
      <c r="E147" s="21" t="s">
        <v>1072</v>
      </c>
      <c r="F147" s="25" t="str">
        <f>IF(ISBLANK(Table2[[#This Row],[unique_id]]), "", Table2[[#This Row],[unique_id]])</f>
        <v>lounge_main_bulb_1</v>
      </c>
      <c r="H147" s="21" t="s">
        <v>139</v>
      </c>
      <c r="O147" s="22" t="s">
        <v>896</v>
      </c>
      <c r="P147" s="21" t="s">
        <v>166</v>
      </c>
      <c r="Q147" s="21" t="s">
        <v>866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Lounge Lights</v>
      </c>
      <c r="T147" s="26"/>
      <c r="V147" s="22"/>
      <c r="W147" s="22" t="s">
        <v>554</v>
      </c>
      <c r="X147" s="28">
        <v>105</v>
      </c>
      <c r="Y147" s="29" t="s">
        <v>862</v>
      </c>
      <c r="Z147" s="29" t="s">
        <v>1117</v>
      </c>
      <c r="AA147" s="29"/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1148</v>
      </c>
      <c r="BA147" s="21" t="s">
        <v>552</v>
      </c>
      <c r="BB147" s="21" t="s">
        <v>387</v>
      </c>
      <c r="BC147" s="21" t="s">
        <v>553</v>
      </c>
      <c r="BD147" s="21" t="s">
        <v>196</v>
      </c>
      <c r="BI147" s="21" t="s">
        <v>573</v>
      </c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8" spans="1:63" ht="16" customHeight="1">
      <c r="A148" s="21">
        <v>1625</v>
      </c>
      <c r="B148" s="21" t="s">
        <v>26</v>
      </c>
      <c r="C148" s="21" t="s">
        <v>387</v>
      </c>
      <c r="D148" s="21" t="s">
        <v>137</v>
      </c>
      <c r="E148" s="21" t="s">
        <v>1073</v>
      </c>
      <c r="F148" s="25" t="str">
        <f>IF(ISBLANK(Table2[[#This Row],[unique_id]]), "", Table2[[#This Row],[unique_id]])</f>
        <v>lounge_main_bulb_2</v>
      </c>
      <c r="H148" s="21" t="s">
        <v>139</v>
      </c>
      <c r="O148" s="22" t="s">
        <v>896</v>
      </c>
      <c r="P148" s="21" t="s">
        <v>166</v>
      </c>
      <c r="Q148" s="21" t="s">
        <v>866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554</v>
      </c>
      <c r="X148" s="28">
        <v>105</v>
      </c>
      <c r="Y148" s="29" t="s">
        <v>862</v>
      </c>
      <c r="Z148" s="29" t="s">
        <v>1117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1149</v>
      </c>
      <c r="BA148" s="21" t="s">
        <v>552</v>
      </c>
      <c r="BB148" s="21" t="s">
        <v>387</v>
      </c>
      <c r="BC148" s="21" t="s">
        <v>553</v>
      </c>
      <c r="BD148" s="21" t="s">
        <v>196</v>
      </c>
      <c r="BI148" s="21" t="s">
        <v>574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9" spans="1:63" ht="16" customHeight="1">
      <c r="A149" s="21">
        <v>1626</v>
      </c>
      <c r="B149" s="21" t="s">
        <v>26</v>
      </c>
      <c r="C149" s="21" t="s">
        <v>387</v>
      </c>
      <c r="D149" s="21" t="s">
        <v>137</v>
      </c>
      <c r="E149" s="21" t="s">
        <v>1074</v>
      </c>
      <c r="F149" s="25" t="str">
        <f>IF(ISBLANK(Table2[[#This Row],[unique_id]]), "", Table2[[#This Row],[unique_id]])</f>
        <v>lounge_main_bulb_3</v>
      </c>
      <c r="H149" s="21" t="s">
        <v>139</v>
      </c>
      <c r="O149" s="22" t="s">
        <v>896</v>
      </c>
      <c r="P149" s="21" t="s">
        <v>166</v>
      </c>
      <c r="Q149" s="21" t="s">
        <v>866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Lounge Lights</v>
      </c>
      <c r="T149" s="26"/>
      <c r="V149" s="22"/>
      <c r="W149" s="22" t="s">
        <v>554</v>
      </c>
      <c r="X149" s="28">
        <v>105</v>
      </c>
      <c r="Y149" s="29" t="s">
        <v>862</v>
      </c>
      <c r="Z149" s="29" t="s">
        <v>1117</v>
      </c>
      <c r="AA149" s="29"/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9" s="21" t="str">
        <f>Table2[[#This Row],[device_suggested_area]]</f>
        <v>Lounge</v>
      </c>
      <c r="AY149" s="21" t="str">
        <f>IF(ISBLANK(Table2[[#This Row],[device_model]]), "", Table2[[#This Row],[device_suggested_area]])</f>
        <v>Lounge</v>
      </c>
      <c r="AZ149" s="21" t="s">
        <v>1150</v>
      </c>
      <c r="BA149" s="21" t="s">
        <v>552</v>
      </c>
      <c r="BB149" s="21" t="s">
        <v>387</v>
      </c>
      <c r="BC149" s="21" t="s">
        <v>553</v>
      </c>
      <c r="BD149" s="21" t="s">
        <v>196</v>
      </c>
      <c r="BI149" s="21" t="s">
        <v>575</v>
      </c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0" spans="1:63" ht="16" customHeight="1">
      <c r="A150" s="21">
        <v>1627</v>
      </c>
      <c r="B150" s="21" t="s">
        <v>26</v>
      </c>
      <c r="C150" s="21" t="s">
        <v>133</v>
      </c>
      <c r="D150" s="21" t="s">
        <v>137</v>
      </c>
      <c r="E150" s="21" t="s">
        <v>462</v>
      </c>
      <c r="F150" s="25" t="str">
        <f>IF(ISBLANK(Table2[[#This Row],[unique_id]]), "", Table2[[#This Row],[unique_id]])</f>
        <v>lounge_fan</v>
      </c>
      <c r="G150" s="21" t="s">
        <v>193</v>
      </c>
      <c r="H150" s="21" t="s">
        <v>139</v>
      </c>
      <c r="I150" s="21" t="s">
        <v>132</v>
      </c>
      <c r="J150" s="21" t="s">
        <v>829</v>
      </c>
      <c r="M150" s="21" t="s">
        <v>136</v>
      </c>
      <c r="O150" s="22" t="s">
        <v>896</v>
      </c>
      <c r="P150" s="21" t="s">
        <v>166</v>
      </c>
      <c r="Q150" s="21" t="s">
        <v>866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Lounge Lights</v>
      </c>
      <c r="T150" s="26" t="s">
        <v>881</v>
      </c>
      <c r="V150" s="22"/>
      <c r="W150" s="22"/>
      <c r="X150" s="22"/>
      <c r="Y150" s="22"/>
      <c r="AE150" s="21" t="s">
        <v>296</v>
      </c>
      <c r="AG150" s="22"/>
      <c r="AH150" s="22"/>
      <c r="AS150" s="21"/>
      <c r="AT150" s="23"/>
      <c r="AU150" s="22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50" s="21" t="str">
        <f>IF(ISBLANK(Table2[[#This Row],[device_model]]), "", Table2[[#This Row],[device_suggested_area]])</f>
        <v/>
      </c>
      <c r="BC150" s="22"/>
      <c r="BD150" s="21" t="s">
        <v>196</v>
      </c>
      <c r="BF150" s="21" t="s">
        <v>788</v>
      </c>
      <c r="BI150" s="21"/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3" ht="16" customHeight="1">
      <c r="A151" s="21">
        <v>1628</v>
      </c>
      <c r="B151" s="21" t="s">
        <v>26</v>
      </c>
      <c r="C151" s="21" t="s">
        <v>387</v>
      </c>
      <c r="D151" s="21" t="s">
        <v>137</v>
      </c>
      <c r="E151" s="21" t="s">
        <v>622</v>
      </c>
      <c r="F151" s="25" t="str">
        <f>IF(ISBLANK(Table2[[#This Row],[unique_id]]), "", Table2[[#This Row],[unique_id]])</f>
        <v>lounge_lamp</v>
      </c>
      <c r="G151" s="21" t="s">
        <v>623</v>
      </c>
      <c r="H151" s="21" t="s">
        <v>139</v>
      </c>
      <c r="I151" s="21" t="s">
        <v>132</v>
      </c>
      <c r="J151" s="21" t="s">
        <v>588</v>
      </c>
      <c r="K151" s="21" t="s">
        <v>1010</v>
      </c>
      <c r="M151" s="21" t="s">
        <v>136</v>
      </c>
      <c r="T151" s="26"/>
      <c r="V151" s="22"/>
      <c r="W151" s="22" t="s">
        <v>555</v>
      </c>
      <c r="X151" s="28">
        <v>114</v>
      </c>
      <c r="Y151" s="29" t="s">
        <v>864</v>
      </c>
      <c r="Z151" s="29" t="s">
        <v>1117</v>
      </c>
      <c r="AA151" s="29"/>
      <c r="AE151" s="21" t="s">
        <v>296</v>
      </c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1" s="21" t="str">
        <f>Table2[[#This Row],[device_suggested_area]]</f>
        <v>Lounge</v>
      </c>
      <c r="AY151" s="21" t="str">
        <f>IF(ISBLANK(Table2[[#This Row],[device_model]]), "", Table2[[#This Row],[device_suggested_area]])</f>
        <v>Lounge</v>
      </c>
      <c r="AZ151" s="21" t="s">
        <v>588</v>
      </c>
      <c r="BA151" s="21" t="s">
        <v>552</v>
      </c>
      <c r="BB151" s="21" t="s">
        <v>387</v>
      </c>
      <c r="BC151" s="21" t="s">
        <v>553</v>
      </c>
      <c r="BD151" s="21" t="s">
        <v>196</v>
      </c>
      <c r="BF151" s="21" t="s">
        <v>788</v>
      </c>
      <c r="BI151" s="21"/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3" ht="16" customHeight="1">
      <c r="A152" s="21">
        <v>1629</v>
      </c>
      <c r="B152" s="21" t="s">
        <v>26</v>
      </c>
      <c r="C152" s="21" t="s">
        <v>387</v>
      </c>
      <c r="D152" s="21" t="s">
        <v>137</v>
      </c>
      <c r="E152" s="21" t="s">
        <v>1075</v>
      </c>
      <c r="F152" s="25" t="str">
        <f>IF(ISBLANK(Table2[[#This Row],[unique_id]]), "", Table2[[#This Row],[unique_id]])</f>
        <v>lounge_lamp_bulb_1</v>
      </c>
      <c r="H152" s="21" t="s">
        <v>139</v>
      </c>
      <c r="O152" s="22" t="s">
        <v>896</v>
      </c>
      <c r="P152" s="21" t="s">
        <v>166</v>
      </c>
      <c r="Q152" s="21" t="s">
        <v>866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6"/>
      <c r="V152" s="22"/>
      <c r="W152" s="22" t="s">
        <v>554</v>
      </c>
      <c r="X152" s="28">
        <v>114</v>
      </c>
      <c r="Y152" s="29" t="s">
        <v>862</v>
      </c>
      <c r="Z152" s="29" t="s">
        <v>1118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2" s="21" t="str">
        <f>Table2[[#This Row],[device_suggested_area]]</f>
        <v>Lounge</v>
      </c>
      <c r="AY152" s="21" t="str">
        <f>IF(ISBLANK(Table2[[#This Row],[device_model]]), "", Table2[[#This Row],[device_suggested_area]])</f>
        <v>Lounge</v>
      </c>
      <c r="AZ152" s="21" t="s">
        <v>1145</v>
      </c>
      <c r="BA152" s="21" t="s">
        <v>552</v>
      </c>
      <c r="BB152" s="21" t="s">
        <v>387</v>
      </c>
      <c r="BC152" s="21" t="s">
        <v>553</v>
      </c>
      <c r="BD152" s="21" t="s">
        <v>196</v>
      </c>
      <c r="BF152" s="21" t="s">
        <v>788</v>
      </c>
      <c r="BI152" s="21" t="s">
        <v>624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3" spans="1:63" ht="16" customHeight="1">
      <c r="A153" s="21">
        <v>1630</v>
      </c>
      <c r="B153" s="21" t="s">
        <v>26</v>
      </c>
      <c r="C153" s="21" t="s">
        <v>387</v>
      </c>
      <c r="D153" s="21" t="s">
        <v>137</v>
      </c>
      <c r="E153" s="21" t="s">
        <v>307</v>
      </c>
      <c r="F153" s="25" t="str">
        <f>IF(ISBLANK(Table2[[#This Row],[unique_id]]), "", Table2[[#This Row],[unique_id]])</f>
        <v>parents_main</v>
      </c>
      <c r="G153" s="21" t="s">
        <v>198</v>
      </c>
      <c r="H153" s="21" t="s">
        <v>139</v>
      </c>
      <c r="I153" s="21" t="s">
        <v>132</v>
      </c>
      <c r="J153" s="24" t="s">
        <v>828</v>
      </c>
      <c r="K153" s="21" t="s">
        <v>1009</v>
      </c>
      <c r="M153" s="21" t="s">
        <v>136</v>
      </c>
      <c r="T153" s="26"/>
      <c r="V153" s="22"/>
      <c r="W153" s="22" t="s">
        <v>555</v>
      </c>
      <c r="X153" s="28">
        <v>106</v>
      </c>
      <c r="Y153" s="29" t="s">
        <v>864</v>
      </c>
      <c r="Z153" s="29" t="s">
        <v>1119</v>
      </c>
      <c r="AA153" s="29"/>
      <c r="AE153" s="21" t="s">
        <v>296</v>
      </c>
      <c r="AG153" s="22"/>
      <c r="AH153" s="22"/>
      <c r="AS153" s="21"/>
      <c r="AT1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1147</v>
      </c>
      <c r="BA153" s="21" t="s">
        <v>552</v>
      </c>
      <c r="BB153" s="21" t="s">
        <v>387</v>
      </c>
      <c r="BC153" s="21" t="s">
        <v>553</v>
      </c>
      <c r="BD153" s="21" t="s">
        <v>194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1631</v>
      </c>
      <c r="B154" s="21" t="s">
        <v>26</v>
      </c>
      <c r="C154" s="21" t="s">
        <v>387</v>
      </c>
      <c r="D154" s="21" t="s">
        <v>137</v>
      </c>
      <c r="E154" s="21" t="s">
        <v>1076</v>
      </c>
      <c r="F154" s="25" t="str">
        <f>IF(ISBLANK(Table2[[#This Row],[unique_id]]), "", Table2[[#This Row],[unique_id]])</f>
        <v>parents_main_bulb_1</v>
      </c>
      <c r="H154" s="21" t="s">
        <v>139</v>
      </c>
      <c r="O154" s="22" t="s">
        <v>896</v>
      </c>
      <c r="P154" s="21" t="s">
        <v>166</v>
      </c>
      <c r="Q154" s="21" t="s">
        <v>866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554</v>
      </c>
      <c r="X154" s="28">
        <v>106</v>
      </c>
      <c r="Y154" s="29" t="s">
        <v>862</v>
      </c>
      <c r="Z154" s="29" t="s">
        <v>1119</v>
      </c>
      <c r="AA154" s="29"/>
      <c r="AG154" s="22"/>
      <c r="AH154" s="22"/>
      <c r="AS154" s="21"/>
      <c r="AT1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1148</v>
      </c>
      <c r="BA154" s="21" t="s">
        <v>552</v>
      </c>
      <c r="BB154" s="21" t="s">
        <v>387</v>
      </c>
      <c r="BC154" s="21" t="s">
        <v>553</v>
      </c>
      <c r="BD154" s="21" t="s">
        <v>194</v>
      </c>
      <c r="BI154" s="21" t="s">
        <v>551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5" spans="1:63" ht="16" customHeight="1">
      <c r="A155" s="21">
        <v>1632</v>
      </c>
      <c r="B155" s="21" t="s">
        <v>26</v>
      </c>
      <c r="C155" s="21" t="s">
        <v>387</v>
      </c>
      <c r="D155" s="21" t="s">
        <v>137</v>
      </c>
      <c r="E155" s="21" t="s">
        <v>1077</v>
      </c>
      <c r="F155" s="25" t="str">
        <f>IF(ISBLANK(Table2[[#This Row],[unique_id]]), "", Table2[[#This Row],[unique_id]])</f>
        <v>parents_main_bulb_2</v>
      </c>
      <c r="H155" s="21" t="s">
        <v>139</v>
      </c>
      <c r="O155" s="22" t="s">
        <v>896</v>
      </c>
      <c r="P155" s="21" t="s">
        <v>166</v>
      </c>
      <c r="Q155" s="21" t="s">
        <v>866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Parents Lights</v>
      </c>
      <c r="T155" s="26"/>
      <c r="V155" s="22"/>
      <c r="W155" s="22" t="s">
        <v>554</v>
      </c>
      <c r="X155" s="28">
        <v>106</v>
      </c>
      <c r="Y155" s="29" t="s">
        <v>862</v>
      </c>
      <c r="Z155" s="29" t="s">
        <v>1119</v>
      </c>
      <c r="AA155" s="29"/>
      <c r="AG155" s="22"/>
      <c r="AH155" s="22"/>
      <c r="AS155" s="21"/>
      <c r="AT1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1149</v>
      </c>
      <c r="BA155" s="21" t="s">
        <v>552</v>
      </c>
      <c r="BB155" s="21" t="s">
        <v>387</v>
      </c>
      <c r="BC155" s="21" t="s">
        <v>553</v>
      </c>
      <c r="BD155" s="21" t="s">
        <v>194</v>
      </c>
      <c r="BI155" s="21" t="s">
        <v>558</v>
      </c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6" spans="1:63" ht="16" customHeight="1">
      <c r="A156" s="21">
        <v>1633</v>
      </c>
      <c r="B156" s="21" t="s">
        <v>26</v>
      </c>
      <c r="C156" s="21" t="s">
        <v>387</v>
      </c>
      <c r="D156" s="21" t="s">
        <v>137</v>
      </c>
      <c r="E156" s="21" t="s">
        <v>1078</v>
      </c>
      <c r="F156" s="25" t="str">
        <f>IF(ISBLANK(Table2[[#This Row],[unique_id]]), "", Table2[[#This Row],[unique_id]])</f>
        <v>parents_main_bulb_3</v>
      </c>
      <c r="H156" s="21" t="s">
        <v>139</v>
      </c>
      <c r="O156" s="22" t="s">
        <v>896</v>
      </c>
      <c r="P156" s="21" t="s">
        <v>166</v>
      </c>
      <c r="Q156" s="21" t="s">
        <v>866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554</v>
      </c>
      <c r="X156" s="28">
        <v>106</v>
      </c>
      <c r="Y156" s="29" t="s">
        <v>862</v>
      </c>
      <c r="Z156" s="29" t="s">
        <v>1119</v>
      </c>
      <c r="AA156" s="29"/>
      <c r="AG156" s="22"/>
      <c r="AH156" s="22"/>
      <c r="AS156" s="21"/>
      <c r="AT1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1150</v>
      </c>
      <c r="BA156" s="21" t="s">
        <v>552</v>
      </c>
      <c r="BB156" s="21" t="s">
        <v>387</v>
      </c>
      <c r="BC156" s="21" t="s">
        <v>553</v>
      </c>
      <c r="BD156" s="21" t="s">
        <v>194</v>
      </c>
      <c r="BI156" s="21" t="s">
        <v>559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7" spans="1:63" ht="16" customHeight="1">
      <c r="A157" s="21">
        <v>1634</v>
      </c>
      <c r="B157" s="21" t="s">
        <v>26</v>
      </c>
      <c r="C157" s="21" t="s">
        <v>515</v>
      </c>
      <c r="D157" s="21" t="s">
        <v>137</v>
      </c>
      <c r="E157" s="21" t="s">
        <v>991</v>
      </c>
      <c r="F157" s="25" t="str">
        <f>IF(ISBLANK(Table2[[#This Row],[unique_id]]), "", Table2[[#This Row],[unique_id]])</f>
        <v>parents_jane_bedside</v>
      </c>
      <c r="G157" s="21" t="s">
        <v>989</v>
      </c>
      <c r="H157" s="21" t="s">
        <v>139</v>
      </c>
      <c r="I157" s="21" t="s">
        <v>132</v>
      </c>
      <c r="J157" s="21" t="s">
        <v>1004</v>
      </c>
      <c r="K157" s="21" t="s">
        <v>1008</v>
      </c>
      <c r="M157" s="21" t="s">
        <v>136</v>
      </c>
      <c r="T157" s="26"/>
      <c r="V157" s="22"/>
      <c r="W157" s="22" t="s">
        <v>555</v>
      </c>
      <c r="X157" s="28">
        <v>119</v>
      </c>
      <c r="Y157" s="29" t="s">
        <v>864</v>
      </c>
      <c r="Z157" s="22" t="s">
        <v>1120</v>
      </c>
      <c r="AE157" s="21" t="s">
        <v>296</v>
      </c>
      <c r="AG157" s="22"/>
      <c r="AH157" s="22"/>
      <c r="AS157" s="21"/>
      <c r="AT157" s="23"/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7" s="21" t="str">
        <f>Table2[[#This Row],[device_suggested_area]]</f>
        <v>Parents</v>
      </c>
      <c r="AY157" s="21" t="str">
        <f>IF(ISBLANK(Table2[[#This Row],[device_model]]), "", Table2[[#This Row],[device_suggested_area]])</f>
        <v>Parents</v>
      </c>
      <c r="AZ157" s="21" t="s">
        <v>989</v>
      </c>
      <c r="BA157" s="21" t="s">
        <v>973</v>
      </c>
      <c r="BB157" s="21" t="s">
        <v>515</v>
      </c>
      <c r="BC157" s="21" t="s">
        <v>971</v>
      </c>
      <c r="BD157" s="21" t="s">
        <v>194</v>
      </c>
      <c r="BF157" s="21" t="s">
        <v>788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1635</v>
      </c>
      <c r="B158" s="21" t="s">
        <v>26</v>
      </c>
      <c r="C158" s="21" t="s">
        <v>515</v>
      </c>
      <c r="D158" s="21" t="s">
        <v>137</v>
      </c>
      <c r="E158" s="21" t="s">
        <v>992</v>
      </c>
      <c r="F158" s="25" t="str">
        <f>IF(ISBLANK(Table2[[#This Row],[unique_id]]), "", Table2[[#This Row],[unique_id]])</f>
        <v>parents_jane_bedside_bulb_1</v>
      </c>
      <c r="H158" s="21" t="s">
        <v>139</v>
      </c>
      <c r="O158" s="22" t="s">
        <v>896</v>
      </c>
      <c r="P158" s="21" t="s">
        <v>166</v>
      </c>
      <c r="Q158" s="21" t="s">
        <v>866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6"/>
      <c r="V158" s="22"/>
      <c r="W158" s="22" t="s">
        <v>554</v>
      </c>
      <c r="X158" s="28">
        <v>119</v>
      </c>
      <c r="Y158" s="29" t="s">
        <v>862</v>
      </c>
      <c r="Z158" s="22" t="s">
        <v>1120</v>
      </c>
      <c r="AG158" s="22"/>
      <c r="AH158" s="22"/>
      <c r="AS158" s="21"/>
      <c r="AT158" s="23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8" s="21" t="str">
        <f>Table2[[#This Row],[device_suggested_area]]</f>
        <v>Parents</v>
      </c>
      <c r="AY158" s="21" t="str">
        <f>IF(ISBLANK(Table2[[#This Row],[device_model]]), "", Table2[[#This Row],[device_suggested_area]])</f>
        <v>Parents</v>
      </c>
      <c r="AZ158" s="21" t="s">
        <v>1136</v>
      </c>
      <c r="BA158" s="21" t="s">
        <v>973</v>
      </c>
      <c r="BB158" s="21" t="s">
        <v>515</v>
      </c>
      <c r="BC158" s="21" t="s">
        <v>971</v>
      </c>
      <c r="BD158" s="21" t="s">
        <v>194</v>
      </c>
      <c r="BF158" s="21" t="s">
        <v>788</v>
      </c>
      <c r="BI158" s="21" t="s">
        <v>977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9" spans="1:63" ht="16" customHeight="1">
      <c r="A159" s="21">
        <v>1636</v>
      </c>
      <c r="B159" s="21" t="s">
        <v>26</v>
      </c>
      <c r="C159" s="21" t="s">
        <v>515</v>
      </c>
      <c r="D159" s="21" t="s">
        <v>137</v>
      </c>
      <c r="E159" s="21" t="s">
        <v>993</v>
      </c>
      <c r="F159" s="25" t="str">
        <f>IF(ISBLANK(Table2[[#This Row],[unique_id]]), "", Table2[[#This Row],[unique_id]])</f>
        <v>parents_graham_bedside</v>
      </c>
      <c r="G159" s="21" t="s">
        <v>990</v>
      </c>
      <c r="H159" s="21" t="s">
        <v>139</v>
      </c>
      <c r="I159" s="21" t="s">
        <v>132</v>
      </c>
      <c r="J159" s="21" t="s">
        <v>1005</v>
      </c>
      <c r="K159" s="21" t="s">
        <v>1008</v>
      </c>
      <c r="M159" s="21" t="s">
        <v>136</v>
      </c>
      <c r="T159" s="26"/>
      <c r="V159" s="22"/>
      <c r="W159" s="22" t="s">
        <v>555</v>
      </c>
      <c r="X159" s="28">
        <v>122</v>
      </c>
      <c r="Y159" s="29" t="s">
        <v>864</v>
      </c>
      <c r="Z159" s="22" t="s">
        <v>1120</v>
      </c>
      <c r="AE159" s="21" t="s">
        <v>296</v>
      </c>
      <c r="AG159" s="22"/>
      <c r="AH159" s="22"/>
      <c r="AS159" s="21"/>
      <c r="AT159" s="23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9" s="21" t="str">
        <f>Table2[[#This Row],[device_suggested_area]]</f>
        <v>Parents</v>
      </c>
      <c r="AY159" s="21" t="str">
        <f>IF(ISBLANK(Table2[[#This Row],[device_model]]), "", Table2[[#This Row],[device_suggested_area]])</f>
        <v>Parents</v>
      </c>
      <c r="AZ159" s="21" t="s">
        <v>990</v>
      </c>
      <c r="BA159" s="21" t="s">
        <v>973</v>
      </c>
      <c r="BB159" s="21" t="s">
        <v>515</v>
      </c>
      <c r="BC159" s="21" t="s">
        <v>971</v>
      </c>
      <c r="BD159" s="21" t="s">
        <v>194</v>
      </c>
      <c r="BF159" s="21" t="s">
        <v>788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1637</v>
      </c>
      <c r="B160" s="21" t="s">
        <v>26</v>
      </c>
      <c r="C160" s="21" t="s">
        <v>515</v>
      </c>
      <c r="D160" s="21" t="s">
        <v>137</v>
      </c>
      <c r="E160" s="21" t="s">
        <v>994</v>
      </c>
      <c r="F160" s="25" t="str">
        <f>IF(ISBLANK(Table2[[#This Row],[unique_id]]), "", Table2[[#This Row],[unique_id]])</f>
        <v>parents_graham_bedside_bulb_1</v>
      </c>
      <c r="H160" s="21" t="s">
        <v>139</v>
      </c>
      <c r="O160" s="22" t="s">
        <v>896</v>
      </c>
      <c r="P160" s="21" t="s">
        <v>166</v>
      </c>
      <c r="Q160" s="21" t="s">
        <v>866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Parents Lights</v>
      </c>
      <c r="T160" s="26"/>
      <c r="V160" s="22"/>
      <c r="W160" s="22" t="s">
        <v>554</v>
      </c>
      <c r="X160" s="28">
        <v>122</v>
      </c>
      <c r="Y160" s="29" t="s">
        <v>862</v>
      </c>
      <c r="Z160" s="22" t="s">
        <v>1120</v>
      </c>
      <c r="AG160" s="22"/>
      <c r="AH160" s="22"/>
      <c r="AS160" s="21"/>
      <c r="AT160" s="23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0" s="21" t="str">
        <f>Table2[[#This Row],[device_suggested_area]]</f>
        <v>Parents</v>
      </c>
      <c r="AY160" s="21" t="str">
        <f>IF(ISBLANK(Table2[[#This Row],[device_model]]), "", Table2[[#This Row],[device_suggested_area]])</f>
        <v>Parents</v>
      </c>
      <c r="AZ160" s="21" t="s">
        <v>1137</v>
      </c>
      <c r="BA160" s="21" t="s">
        <v>973</v>
      </c>
      <c r="BB160" s="21" t="s">
        <v>515</v>
      </c>
      <c r="BC160" s="21" t="s">
        <v>971</v>
      </c>
      <c r="BD160" s="21" t="s">
        <v>194</v>
      </c>
      <c r="BF160" s="21" t="s">
        <v>788</v>
      </c>
      <c r="BI160" s="21" t="s">
        <v>976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1" spans="1:63" ht="16" customHeight="1">
      <c r="A161" s="21">
        <v>1638</v>
      </c>
      <c r="B161" s="21" t="s">
        <v>26</v>
      </c>
      <c r="C161" s="21" t="s">
        <v>387</v>
      </c>
      <c r="D161" s="21" t="s">
        <v>137</v>
      </c>
      <c r="E161" s="21" t="s">
        <v>847</v>
      </c>
      <c r="F161" s="25" t="str">
        <f>IF(ISBLANK(Table2[[#This Row],[unique_id]]), "", Table2[[#This Row],[unique_id]])</f>
        <v>study_lamp</v>
      </c>
      <c r="G161" s="21" t="s">
        <v>848</v>
      </c>
      <c r="H161" s="21" t="s">
        <v>139</v>
      </c>
      <c r="I161" s="21" t="s">
        <v>132</v>
      </c>
      <c r="J161" s="21" t="s">
        <v>588</v>
      </c>
      <c r="K161" s="21" t="s">
        <v>1010</v>
      </c>
      <c r="M161" s="21" t="s">
        <v>136</v>
      </c>
      <c r="T161" s="26"/>
      <c r="V161" s="22"/>
      <c r="W161" s="22" t="s">
        <v>555</v>
      </c>
      <c r="X161" s="28">
        <v>117</v>
      </c>
      <c r="Y161" s="29" t="s">
        <v>864</v>
      </c>
      <c r="Z161" s="29" t="s">
        <v>1117</v>
      </c>
      <c r="AA161" s="29"/>
      <c r="AE161" s="21" t="s">
        <v>296</v>
      </c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1" s="21" t="str">
        <f>Table2[[#This Row],[device_suggested_area]]</f>
        <v>Study</v>
      </c>
      <c r="AY161" s="21" t="str">
        <f>IF(ISBLANK(Table2[[#This Row],[device_model]]), "", Table2[[#This Row],[device_suggested_area]])</f>
        <v>Study</v>
      </c>
      <c r="AZ161" s="21" t="s">
        <v>588</v>
      </c>
      <c r="BA161" s="21" t="s">
        <v>552</v>
      </c>
      <c r="BB161" s="21" t="s">
        <v>387</v>
      </c>
      <c r="BC161" s="21" t="s">
        <v>553</v>
      </c>
      <c r="BD161" s="21" t="s">
        <v>366</v>
      </c>
      <c r="BF161" s="21" t="s">
        <v>788</v>
      </c>
      <c r="BI161" s="21"/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3" ht="16" customHeight="1">
      <c r="A162" s="21">
        <v>1639</v>
      </c>
      <c r="B162" s="21" t="s">
        <v>26</v>
      </c>
      <c r="C162" s="21" t="s">
        <v>387</v>
      </c>
      <c r="D162" s="21" t="s">
        <v>137</v>
      </c>
      <c r="E162" s="21" t="s">
        <v>1079</v>
      </c>
      <c r="F162" s="25" t="str">
        <f>IF(ISBLANK(Table2[[#This Row],[unique_id]]), "", Table2[[#This Row],[unique_id]])</f>
        <v>study_lamp_bulb_1</v>
      </c>
      <c r="H162" s="21" t="s">
        <v>139</v>
      </c>
      <c r="O162" s="22" t="s">
        <v>896</v>
      </c>
      <c r="P162" s="21" t="s">
        <v>166</v>
      </c>
      <c r="Q162" s="21" t="s">
        <v>866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Study Lights</v>
      </c>
      <c r="T162" s="26"/>
      <c r="V162" s="22"/>
      <c r="W162" s="22" t="s">
        <v>554</v>
      </c>
      <c r="X162" s="28">
        <v>117</v>
      </c>
      <c r="Y162" s="29" t="s">
        <v>862</v>
      </c>
      <c r="Z162" s="29" t="s">
        <v>1117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2" s="21" t="str">
        <f>Table2[[#This Row],[device_suggested_area]]</f>
        <v>Study</v>
      </c>
      <c r="AY162" s="21" t="str">
        <f>IF(ISBLANK(Table2[[#This Row],[device_model]]), "", Table2[[#This Row],[device_suggested_area]])</f>
        <v>Study</v>
      </c>
      <c r="AZ162" s="21" t="s">
        <v>1145</v>
      </c>
      <c r="BA162" s="21" t="s">
        <v>552</v>
      </c>
      <c r="BB162" s="21" t="s">
        <v>387</v>
      </c>
      <c r="BC162" s="21" t="s">
        <v>553</v>
      </c>
      <c r="BD162" s="21" t="s">
        <v>366</v>
      </c>
      <c r="BF162" s="21" t="s">
        <v>788</v>
      </c>
      <c r="BI162" s="21" t="s">
        <v>849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3" spans="1:63" ht="16" customHeight="1">
      <c r="A163" s="21">
        <v>1640</v>
      </c>
      <c r="B163" s="21" t="s">
        <v>26</v>
      </c>
      <c r="C163" s="21" t="s">
        <v>387</v>
      </c>
      <c r="D163" s="21" t="s">
        <v>137</v>
      </c>
      <c r="E163" s="21" t="s">
        <v>308</v>
      </c>
      <c r="F163" s="25" t="str">
        <f>IF(ISBLANK(Table2[[#This Row],[unique_id]]), "", Table2[[#This Row],[unique_id]])</f>
        <v>kitchen_main</v>
      </c>
      <c r="G163" s="21" t="s">
        <v>204</v>
      </c>
      <c r="H163" s="21" t="s">
        <v>139</v>
      </c>
      <c r="I163" s="21" t="s">
        <v>132</v>
      </c>
      <c r="J163" s="24" t="s">
        <v>828</v>
      </c>
      <c r="K163" s="21" t="s">
        <v>1006</v>
      </c>
      <c r="M163" s="21" t="s">
        <v>136</v>
      </c>
      <c r="T163" s="26"/>
      <c r="V163" s="22"/>
      <c r="W163" s="22" t="s">
        <v>555</v>
      </c>
      <c r="X163" s="28">
        <v>107</v>
      </c>
      <c r="Y163" s="29" t="s">
        <v>864</v>
      </c>
      <c r="Z163" s="29" t="s">
        <v>1117</v>
      </c>
      <c r="AA163" s="29"/>
      <c r="AE163" s="21" t="s">
        <v>296</v>
      </c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1147</v>
      </c>
      <c r="BA163" s="21" t="s">
        <v>634</v>
      </c>
      <c r="BB163" s="21" t="s">
        <v>387</v>
      </c>
      <c r="BC163" s="21" t="s">
        <v>631</v>
      </c>
      <c r="BD163" s="21" t="s">
        <v>208</v>
      </c>
      <c r="BI163" s="21"/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3" ht="16" customHeight="1">
      <c r="A164" s="21">
        <v>1641</v>
      </c>
      <c r="B164" s="21" t="s">
        <v>26</v>
      </c>
      <c r="C164" s="21" t="s">
        <v>387</v>
      </c>
      <c r="D164" s="21" t="s">
        <v>137</v>
      </c>
      <c r="E164" s="21" t="s">
        <v>1080</v>
      </c>
      <c r="F164" s="25" t="str">
        <f>IF(ISBLANK(Table2[[#This Row],[unique_id]]), "", Table2[[#This Row],[unique_id]])</f>
        <v>kitchen_main_bulb_1</v>
      </c>
      <c r="H164" s="21" t="s">
        <v>139</v>
      </c>
      <c r="O164" s="22" t="s">
        <v>896</v>
      </c>
      <c r="P164" s="21" t="s">
        <v>166</v>
      </c>
      <c r="Q164" s="21" t="s">
        <v>866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Kitchen Lights</v>
      </c>
      <c r="T164" s="26"/>
      <c r="V164" s="22"/>
      <c r="W164" s="22" t="s">
        <v>554</v>
      </c>
      <c r="X164" s="28">
        <v>107</v>
      </c>
      <c r="Y164" s="29" t="s">
        <v>862</v>
      </c>
      <c r="Z164" s="29" t="s">
        <v>1117</v>
      </c>
      <c r="AA164" s="29"/>
      <c r="AG164" s="22"/>
      <c r="AH164" s="22"/>
      <c r="AS164" s="21"/>
      <c r="AT16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4" s="21" t="str">
        <f>Table2[[#This Row],[device_suggested_area]]</f>
        <v>Kitchen</v>
      </c>
      <c r="AY164" s="21" t="str">
        <f>IF(ISBLANK(Table2[[#This Row],[device_model]]), "", Table2[[#This Row],[device_suggested_area]])</f>
        <v>Kitchen</v>
      </c>
      <c r="AZ164" s="21" t="s">
        <v>1148</v>
      </c>
      <c r="BA164" s="21" t="s">
        <v>634</v>
      </c>
      <c r="BB164" s="21" t="s">
        <v>387</v>
      </c>
      <c r="BC164" s="21" t="s">
        <v>631</v>
      </c>
      <c r="BD164" s="21" t="s">
        <v>208</v>
      </c>
      <c r="BI164" s="21" t="s">
        <v>576</v>
      </c>
      <c r="BJ164" s="21"/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5" spans="1:63" ht="16" customHeight="1">
      <c r="A165" s="21">
        <v>1642</v>
      </c>
      <c r="B165" s="21" t="s">
        <v>26</v>
      </c>
      <c r="C165" s="21" t="s">
        <v>387</v>
      </c>
      <c r="D165" s="21" t="s">
        <v>137</v>
      </c>
      <c r="E165" s="21" t="s">
        <v>1081</v>
      </c>
      <c r="F165" s="25" t="str">
        <f>IF(ISBLANK(Table2[[#This Row],[unique_id]]), "", Table2[[#This Row],[unique_id]])</f>
        <v>kitchen_main_bulb_2</v>
      </c>
      <c r="H165" s="21" t="s">
        <v>139</v>
      </c>
      <c r="O165" s="22" t="s">
        <v>896</v>
      </c>
      <c r="P165" s="21" t="s">
        <v>166</v>
      </c>
      <c r="Q165" s="21" t="s">
        <v>866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Kitchen Lights</v>
      </c>
      <c r="T165" s="26"/>
      <c r="V165" s="22"/>
      <c r="W165" s="22" t="s">
        <v>554</v>
      </c>
      <c r="X165" s="28">
        <v>107</v>
      </c>
      <c r="Y165" s="29" t="s">
        <v>862</v>
      </c>
      <c r="Z165" s="29" t="s">
        <v>1117</v>
      </c>
      <c r="AA165" s="29"/>
      <c r="AG165" s="22"/>
      <c r="AH165" s="22"/>
      <c r="AS165" s="21"/>
      <c r="AT1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5" s="21" t="str">
        <f>Table2[[#This Row],[device_suggested_area]]</f>
        <v>Kitchen</v>
      </c>
      <c r="AY165" s="21" t="str">
        <f>IF(ISBLANK(Table2[[#This Row],[device_model]]), "", Table2[[#This Row],[device_suggested_area]])</f>
        <v>Kitchen</v>
      </c>
      <c r="AZ165" s="21" t="s">
        <v>1149</v>
      </c>
      <c r="BA165" s="21" t="s">
        <v>634</v>
      </c>
      <c r="BB165" s="21" t="s">
        <v>387</v>
      </c>
      <c r="BC165" s="21" t="s">
        <v>631</v>
      </c>
      <c r="BD165" s="21" t="s">
        <v>208</v>
      </c>
      <c r="BI165" s="21" t="s">
        <v>577</v>
      </c>
      <c r="BJ165" s="21"/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6" spans="1:63" ht="16" customHeight="1">
      <c r="A166" s="21">
        <v>1643</v>
      </c>
      <c r="B166" s="21" t="s">
        <v>26</v>
      </c>
      <c r="C166" s="21" t="s">
        <v>387</v>
      </c>
      <c r="D166" s="21" t="s">
        <v>137</v>
      </c>
      <c r="E166" s="21" t="s">
        <v>1082</v>
      </c>
      <c r="F166" s="25" t="str">
        <f>IF(ISBLANK(Table2[[#This Row],[unique_id]]), "", Table2[[#This Row],[unique_id]])</f>
        <v>kitchen_main_bulb_3</v>
      </c>
      <c r="H166" s="21" t="s">
        <v>139</v>
      </c>
      <c r="O166" s="22" t="s">
        <v>896</v>
      </c>
      <c r="P166" s="21" t="s">
        <v>166</v>
      </c>
      <c r="Q166" s="21" t="s">
        <v>866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Kitchen Lights</v>
      </c>
      <c r="T166" s="26"/>
      <c r="V166" s="22"/>
      <c r="W166" s="22" t="s">
        <v>554</v>
      </c>
      <c r="X166" s="28">
        <v>107</v>
      </c>
      <c r="Y166" s="29" t="s">
        <v>862</v>
      </c>
      <c r="Z166" s="29" t="s">
        <v>1117</v>
      </c>
      <c r="AA166" s="29"/>
      <c r="AG166" s="22"/>
      <c r="AH166" s="22"/>
      <c r="AS166" s="21"/>
      <c r="AT16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6" s="21" t="str">
        <f>Table2[[#This Row],[device_suggested_area]]</f>
        <v>Kitchen</v>
      </c>
      <c r="AY166" s="21" t="str">
        <f>IF(ISBLANK(Table2[[#This Row],[device_model]]), "", Table2[[#This Row],[device_suggested_area]])</f>
        <v>Kitchen</v>
      </c>
      <c r="AZ166" s="21" t="s">
        <v>1150</v>
      </c>
      <c r="BA166" s="21" t="s">
        <v>634</v>
      </c>
      <c r="BB166" s="21" t="s">
        <v>387</v>
      </c>
      <c r="BC166" s="21" t="s">
        <v>631</v>
      </c>
      <c r="BD166" s="21" t="s">
        <v>208</v>
      </c>
      <c r="BI166" s="21" t="s">
        <v>578</v>
      </c>
      <c r="BJ166" s="21"/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7" spans="1:63" ht="16" customHeight="1">
      <c r="A167" s="21">
        <v>1644</v>
      </c>
      <c r="B167" s="21" t="s">
        <v>26</v>
      </c>
      <c r="C167" s="21" t="s">
        <v>387</v>
      </c>
      <c r="D167" s="21" t="s">
        <v>137</v>
      </c>
      <c r="E167" s="21" t="s">
        <v>1083</v>
      </c>
      <c r="F167" s="25" t="str">
        <f>IF(ISBLANK(Table2[[#This Row],[unique_id]]), "", Table2[[#This Row],[unique_id]])</f>
        <v>kitchen_main_bulb_4</v>
      </c>
      <c r="H167" s="21" t="s">
        <v>139</v>
      </c>
      <c r="O167" s="22" t="s">
        <v>896</v>
      </c>
      <c r="P167" s="21" t="s">
        <v>166</v>
      </c>
      <c r="Q167" s="21" t="s">
        <v>866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Kitchen Lights</v>
      </c>
      <c r="T167" s="26"/>
      <c r="V167" s="22"/>
      <c r="W167" s="22" t="s">
        <v>554</v>
      </c>
      <c r="X167" s="28">
        <v>107</v>
      </c>
      <c r="Y167" s="29" t="s">
        <v>862</v>
      </c>
      <c r="Z167" s="29" t="s">
        <v>1117</v>
      </c>
      <c r="AA167" s="29"/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7" s="21" t="str">
        <f>Table2[[#This Row],[device_suggested_area]]</f>
        <v>Kitchen</v>
      </c>
      <c r="AY167" s="21" t="str">
        <f>IF(ISBLANK(Table2[[#This Row],[device_model]]), "", Table2[[#This Row],[device_suggested_area]])</f>
        <v>Kitchen</v>
      </c>
      <c r="AZ167" s="21" t="s">
        <v>1151</v>
      </c>
      <c r="BA167" s="21" t="s">
        <v>634</v>
      </c>
      <c r="BB167" s="21" t="s">
        <v>387</v>
      </c>
      <c r="BC167" s="21" t="s">
        <v>631</v>
      </c>
      <c r="BD167" s="21" t="s">
        <v>208</v>
      </c>
      <c r="BI167" s="21" t="s">
        <v>579</v>
      </c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8" spans="1:63" s="31" customFormat="1" ht="16" customHeight="1">
      <c r="A168" s="21">
        <v>1645</v>
      </c>
      <c r="B168" s="31" t="s">
        <v>26</v>
      </c>
      <c r="C168" s="31" t="s">
        <v>919</v>
      </c>
      <c r="D168" s="31" t="s">
        <v>149</v>
      </c>
      <c r="E168" s="32" t="s">
        <v>1084</v>
      </c>
      <c r="F168" s="33" t="str">
        <f>IF(ISBLANK(Table2[[#This Row],[unique_id]]), "", Table2[[#This Row],[unique_id]])</f>
        <v>template_old_kitchen_downlights_plug_proxy</v>
      </c>
      <c r="G168" s="31" t="s">
        <v>647</v>
      </c>
      <c r="H168" s="31" t="s">
        <v>139</v>
      </c>
      <c r="I168" s="31" t="s">
        <v>132</v>
      </c>
      <c r="O168" s="34" t="s">
        <v>896</v>
      </c>
      <c r="T16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8" s="34"/>
      <c r="W168" s="34"/>
      <c r="X168" s="34"/>
      <c r="Y168" s="34"/>
      <c r="Z168" s="34"/>
      <c r="AA168" s="34"/>
      <c r="AG168" s="34"/>
      <c r="AH168" s="34"/>
      <c r="AT168" s="35"/>
      <c r="AU168" s="31" t="s">
        <v>134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8" s="21" t="str">
        <f>IF(ISBLANK(Table2[[#This Row],[device_model]]), "", Table2[[#This Row],[device_suggested_area]])</f>
        <v>Kitchen</v>
      </c>
      <c r="AZ168" s="31" t="s">
        <v>1171</v>
      </c>
      <c r="BA168" s="31" t="s">
        <v>369</v>
      </c>
      <c r="BB168" s="31" t="s">
        <v>236</v>
      </c>
      <c r="BC168" s="31" t="s">
        <v>372</v>
      </c>
      <c r="BD168" s="31" t="s">
        <v>208</v>
      </c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3" s="31" customFormat="1" ht="16" customHeight="1">
      <c r="A169" s="21">
        <v>1646</v>
      </c>
      <c r="B169" s="31" t="s">
        <v>26</v>
      </c>
      <c r="C169" s="31" t="s">
        <v>236</v>
      </c>
      <c r="D169" s="31" t="s">
        <v>134</v>
      </c>
      <c r="E169" s="31" t="s">
        <v>1051</v>
      </c>
      <c r="F169" s="33" t="str">
        <f>IF(ISBLANK(Table2[[#This Row],[unique_id]]), "", Table2[[#This Row],[unique_id]])</f>
        <v>old_kitchen_downlights_plug</v>
      </c>
      <c r="G169" s="31" t="s">
        <v>647</v>
      </c>
      <c r="H169" s="31" t="s">
        <v>139</v>
      </c>
      <c r="I169" s="31" t="s">
        <v>132</v>
      </c>
      <c r="O169" s="34" t="s">
        <v>896</v>
      </c>
      <c r="T169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9" s="34"/>
      <c r="W169" s="34"/>
      <c r="X169" s="34"/>
      <c r="Y169" s="34"/>
      <c r="Z169" s="34"/>
      <c r="AA169" s="34"/>
      <c r="AE169" s="31" t="s">
        <v>296</v>
      </c>
      <c r="AG169" s="34"/>
      <c r="AH169" s="34"/>
      <c r="AT169" s="35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9" s="21" t="str">
        <f>IF(ISBLANK(Table2[[#This Row],[device_model]]), "", Table2[[#This Row],[device_suggested_area]])</f>
        <v>Kitchen</v>
      </c>
      <c r="AZ169" s="31" t="s">
        <v>1171</v>
      </c>
      <c r="BA169" s="31" t="s">
        <v>369</v>
      </c>
      <c r="BB169" s="31" t="s">
        <v>236</v>
      </c>
      <c r="BC169" s="31" t="s">
        <v>372</v>
      </c>
      <c r="BD169" s="31" t="s">
        <v>208</v>
      </c>
      <c r="BG169" s="31" t="s">
        <v>1123</v>
      </c>
      <c r="BH169" s="31" t="s">
        <v>450</v>
      </c>
      <c r="BI169" s="31" t="s">
        <v>358</v>
      </c>
      <c r="BJ169" s="31" t="s">
        <v>441</v>
      </c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70" spans="1:63" s="36" customFormat="1" ht="16" customHeight="1">
      <c r="A170" s="21">
        <v>1647</v>
      </c>
      <c r="B170" s="36" t="s">
        <v>26</v>
      </c>
      <c r="C170" s="36" t="s">
        <v>796</v>
      </c>
      <c r="D170" s="36" t="s">
        <v>137</v>
      </c>
      <c r="E170" s="36" t="s">
        <v>947</v>
      </c>
      <c r="F170" s="38" t="str">
        <f>IF(ISBLANK(Table2[[#This Row],[unique_id]]), "", Table2[[#This Row],[unique_id]])</f>
        <v>kitchen_downlights_plug</v>
      </c>
      <c r="G170" s="36" t="s">
        <v>647</v>
      </c>
      <c r="H170" s="36" t="s">
        <v>139</v>
      </c>
      <c r="I170" s="36" t="s">
        <v>132</v>
      </c>
      <c r="J170" s="36" t="s">
        <v>830</v>
      </c>
      <c r="M170" s="36" t="s">
        <v>136</v>
      </c>
      <c r="O170" s="39" t="s">
        <v>896</v>
      </c>
      <c r="P170" s="36" t="s">
        <v>166</v>
      </c>
      <c r="Q170" s="36" t="s">
        <v>866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7" t="s">
        <v>1125</v>
      </c>
      <c r="V170" s="39"/>
      <c r="W170" s="39"/>
      <c r="X170" s="39"/>
      <c r="Y170" s="39"/>
      <c r="Z170" s="39"/>
      <c r="AA170" s="39" t="s">
        <v>1289</v>
      </c>
      <c r="AE170" s="36" t="s">
        <v>296</v>
      </c>
      <c r="AF170" s="36">
        <v>10</v>
      </c>
      <c r="AG170" s="39" t="s">
        <v>34</v>
      </c>
      <c r="AH170" s="39" t="s">
        <v>1024</v>
      </c>
      <c r="AJ170" s="36" t="str">
        <f>_xlfn.CONCAT("homeassistant/entity/", Table2[[#This Row],[entity_namespace]], "/tasmota/",Table2[[#This Row],[unique_id]], "/config")</f>
        <v>homeassistant/entity/light/tasmota/kitchen_downlights_plug/config</v>
      </c>
      <c r="AK17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70" s="36" t="str">
        <f>_xlfn.CONCAT("tasmota/device/",Table2[[#This Row],[unique_id]], "/cmnd/POWER")</f>
        <v>tasmota/device/kitchen_downlights_plug/cmnd/POWER</v>
      </c>
      <c r="AM17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70" s="36" t="s">
        <v>1044</v>
      </c>
      <c r="AO170" s="36" t="s">
        <v>1045</v>
      </c>
      <c r="AP170" s="36" t="s">
        <v>1033</v>
      </c>
      <c r="AQ170" s="36" t="s">
        <v>1034</v>
      </c>
      <c r="AR170" s="36" t="s">
        <v>1115</v>
      </c>
      <c r="AS170" s="36">
        <v>1</v>
      </c>
      <c r="AT170" s="41" t="str">
        <f>HYPERLINK(_xlfn.CONCAT("http://", Table2[[#This Row],[connection_ip]], "/?"))</f>
        <v>http://10.0.6.103/?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70" s="21" t="str">
        <f>IF(ISBLANK(Table2[[#This Row],[device_model]]), "", Table2[[#This Row],[device_suggested_area]])</f>
        <v>Kitchen</v>
      </c>
      <c r="AZ170" s="36" t="s">
        <v>1171</v>
      </c>
      <c r="BA170" s="36" t="s">
        <v>873</v>
      </c>
      <c r="BB170" s="36" t="s">
        <v>1293</v>
      </c>
      <c r="BC170" s="36" t="s">
        <v>1012</v>
      </c>
      <c r="BD170" s="36" t="s">
        <v>208</v>
      </c>
      <c r="BH170" s="36" t="s">
        <v>450</v>
      </c>
      <c r="BI170" s="36" t="s">
        <v>1047</v>
      </c>
      <c r="BJ170" s="36" t="s">
        <v>1048</v>
      </c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71" spans="1:63" ht="16" customHeight="1">
      <c r="A171" s="21">
        <v>1648</v>
      </c>
      <c r="B171" s="21" t="s">
        <v>26</v>
      </c>
      <c r="C171" s="21" t="s">
        <v>387</v>
      </c>
      <c r="D171" s="21" t="s">
        <v>137</v>
      </c>
      <c r="E171" s="21" t="s">
        <v>309</v>
      </c>
      <c r="F171" s="25" t="str">
        <f>IF(ISBLANK(Table2[[#This Row],[unique_id]]), "", Table2[[#This Row],[unique_id]])</f>
        <v>laundry_main</v>
      </c>
      <c r="G171" s="21" t="s">
        <v>206</v>
      </c>
      <c r="H171" s="21" t="s">
        <v>139</v>
      </c>
      <c r="I171" s="21" t="s">
        <v>132</v>
      </c>
      <c r="J171" s="21" t="s">
        <v>827</v>
      </c>
      <c r="K171" s="21" t="s">
        <v>1006</v>
      </c>
      <c r="M171" s="21" t="s">
        <v>136</v>
      </c>
      <c r="T171" s="26"/>
      <c r="V171" s="22"/>
      <c r="W171" s="22" t="s">
        <v>555</v>
      </c>
      <c r="X171" s="28">
        <v>108</v>
      </c>
      <c r="Y171" s="29" t="s">
        <v>864</v>
      </c>
      <c r="Z171" s="29" t="s">
        <v>1117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21" t="str">
        <f>Table2[[#This Row],[device_suggested_area]]</f>
        <v>Laundry</v>
      </c>
      <c r="AY171" s="21" t="str">
        <f>IF(ISBLANK(Table2[[#This Row],[device_model]]), "", Table2[[#This Row],[device_suggested_area]])</f>
        <v>Laundry</v>
      </c>
      <c r="AZ171" s="21" t="s">
        <v>1147</v>
      </c>
      <c r="BA171" s="21" t="s">
        <v>552</v>
      </c>
      <c r="BB171" s="21" t="s">
        <v>387</v>
      </c>
      <c r="BC171" s="21" t="s">
        <v>553</v>
      </c>
      <c r="BD171" s="21" t="s">
        <v>216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1649</v>
      </c>
      <c r="B172" s="21" t="s">
        <v>26</v>
      </c>
      <c r="C172" s="21" t="s">
        <v>387</v>
      </c>
      <c r="D172" s="21" t="s">
        <v>137</v>
      </c>
      <c r="E172" s="21" t="s">
        <v>1085</v>
      </c>
      <c r="F172" s="25" t="str">
        <f>IF(ISBLANK(Table2[[#This Row],[unique_id]]), "", Table2[[#This Row],[unique_id]])</f>
        <v>laundry_main_bulb_1</v>
      </c>
      <c r="H172" s="21" t="s">
        <v>139</v>
      </c>
      <c r="O172" s="22" t="s">
        <v>896</v>
      </c>
      <c r="P172" s="21" t="s">
        <v>166</v>
      </c>
      <c r="Q172" s="21" t="s">
        <v>866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Laundry Lights</v>
      </c>
      <c r="T172" s="26"/>
      <c r="V172" s="22"/>
      <c r="W172" s="22" t="s">
        <v>554</v>
      </c>
      <c r="X172" s="28">
        <v>108</v>
      </c>
      <c r="Y172" s="29" t="s">
        <v>862</v>
      </c>
      <c r="Z172" s="29" t="s">
        <v>1117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21" t="str">
        <f>Table2[[#This Row],[device_suggested_area]]</f>
        <v>Laundry</v>
      </c>
      <c r="AY172" s="21" t="str">
        <f>IF(ISBLANK(Table2[[#This Row],[device_model]]), "", Table2[[#This Row],[device_suggested_area]])</f>
        <v>Laundry</v>
      </c>
      <c r="AZ172" s="21" t="s">
        <v>1148</v>
      </c>
      <c r="BA172" s="21" t="s">
        <v>552</v>
      </c>
      <c r="BB172" s="21" t="s">
        <v>387</v>
      </c>
      <c r="BC172" s="21" t="s">
        <v>553</v>
      </c>
      <c r="BD172" s="21" t="s">
        <v>216</v>
      </c>
      <c r="BI172" s="21" t="s">
        <v>580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3" ht="16" customHeight="1">
      <c r="A173" s="21">
        <v>1650</v>
      </c>
      <c r="B173" s="21" t="s">
        <v>26</v>
      </c>
      <c r="C173" s="21" t="s">
        <v>387</v>
      </c>
      <c r="D173" s="21" t="s">
        <v>137</v>
      </c>
      <c r="E173" s="21" t="s">
        <v>310</v>
      </c>
      <c r="F173" s="25" t="str">
        <f>IF(ISBLANK(Table2[[#This Row],[unique_id]]), "", Table2[[#This Row],[unique_id]])</f>
        <v>pantry_main</v>
      </c>
      <c r="G173" s="21" t="s">
        <v>205</v>
      </c>
      <c r="H173" s="21" t="s">
        <v>139</v>
      </c>
      <c r="I173" s="21" t="s">
        <v>132</v>
      </c>
      <c r="J173" s="21" t="s">
        <v>827</v>
      </c>
      <c r="K173" s="21" t="s">
        <v>1006</v>
      </c>
      <c r="M173" s="21" t="s">
        <v>136</v>
      </c>
      <c r="T173" s="26"/>
      <c r="V173" s="22"/>
      <c r="W173" s="22" t="s">
        <v>555</v>
      </c>
      <c r="X173" s="28">
        <v>109</v>
      </c>
      <c r="Y173" s="29" t="s">
        <v>864</v>
      </c>
      <c r="Z173" s="29" t="s">
        <v>1117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21" t="str">
        <f>Table2[[#This Row],[device_suggested_area]]</f>
        <v>Pantry</v>
      </c>
      <c r="AY173" s="21" t="str">
        <f>IF(ISBLANK(Table2[[#This Row],[device_model]]), "", Table2[[#This Row],[device_suggested_area]])</f>
        <v>Pantry</v>
      </c>
      <c r="AZ173" s="21" t="s">
        <v>1147</v>
      </c>
      <c r="BA173" s="21" t="s">
        <v>552</v>
      </c>
      <c r="BB173" s="21" t="s">
        <v>387</v>
      </c>
      <c r="BC173" s="21" t="s">
        <v>553</v>
      </c>
      <c r="BD173" s="21" t="s">
        <v>214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1651</v>
      </c>
      <c r="B174" s="21" t="s">
        <v>26</v>
      </c>
      <c r="C174" s="21" t="s">
        <v>387</v>
      </c>
      <c r="D174" s="21" t="s">
        <v>137</v>
      </c>
      <c r="E174" s="21" t="s">
        <v>1086</v>
      </c>
      <c r="F174" s="25" t="str">
        <f>IF(ISBLANK(Table2[[#This Row],[unique_id]]), "", Table2[[#This Row],[unique_id]])</f>
        <v>pantry_main_bulb_1</v>
      </c>
      <c r="H174" s="21" t="s">
        <v>139</v>
      </c>
      <c r="O174" s="22" t="s">
        <v>896</v>
      </c>
      <c r="P174" s="21" t="s">
        <v>166</v>
      </c>
      <c r="Q174" s="21" t="s">
        <v>866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Pantry Lights</v>
      </c>
      <c r="T174" s="26"/>
      <c r="V174" s="22"/>
      <c r="W174" s="22" t="s">
        <v>554</v>
      </c>
      <c r="X174" s="28">
        <v>109</v>
      </c>
      <c r="Y174" s="29" t="s">
        <v>862</v>
      </c>
      <c r="Z174" s="29" t="s">
        <v>1117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21" t="str">
        <f>Table2[[#This Row],[device_suggested_area]]</f>
        <v>Pantry</v>
      </c>
      <c r="AY174" s="21" t="str">
        <f>IF(ISBLANK(Table2[[#This Row],[device_model]]), "", Table2[[#This Row],[device_suggested_area]])</f>
        <v>Pantry</v>
      </c>
      <c r="AZ174" s="21" t="s">
        <v>1148</v>
      </c>
      <c r="BA174" s="21" t="s">
        <v>552</v>
      </c>
      <c r="BB174" s="21" t="s">
        <v>387</v>
      </c>
      <c r="BC174" s="21" t="s">
        <v>553</v>
      </c>
      <c r="BD174" s="21" t="s">
        <v>214</v>
      </c>
      <c r="BI174" s="21" t="s">
        <v>581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3" ht="16" customHeight="1">
      <c r="A175" s="21">
        <v>1652</v>
      </c>
      <c r="B175" s="21" t="s">
        <v>26</v>
      </c>
      <c r="C175" s="21" t="s">
        <v>387</v>
      </c>
      <c r="D175" s="21" t="s">
        <v>137</v>
      </c>
      <c r="E175" s="21" t="s">
        <v>311</v>
      </c>
      <c r="F175" s="25" t="str">
        <f>IF(ISBLANK(Table2[[#This Row],[unique_id]]), "", Table2[[#This Row],[unique_id]])</f>
        <v>office_main</v>
      </c>
      <c r="G175" s="21" t="s">
        <v>201</v>
      </c>
      <c r="H175" s="21" t="s">
        <v>139</v>
      </c>
      <c r="I175" s="21" t="s">
        <v>132</v>
      </c>
      <c r="J175" s="21" t="s">
        <v>827</v>
      </c>
      <c r="M175" s="21" t="s">
        <v>136</v>
      </c>
      <c r="T175" s="26"/>
      <c r="V175" s="22"/>
      <c r="W175" s="22" t="s">
        <v>555</v>
      </c>
      <c r="X175" s="28">
        <v>110</v>
      </c>
      <c r="Y175" s="29" t="s">
        <v>864</v>
      </c>
      <c r="Z175" s="29" t="s">
        <v>1121</v>
      </c>
      <c r="AA175" s="29"/>
      <c r="AE175" s="21" t="s">
        <v>296</v>
      </c>
      <c r="AG175" s="22"/>
      <c r="AH175" s="22"/>
      <c r="AS175" s="21"/>
      <c r="AT1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21" t="str">
        <f>Table2[[#This Row],[device_suggested_area]]</f>
        <v>Office</v>
      </c>
      <c r="AY175" s="21" t="str">
        <f>IF(ISBLANK(Table2[[#This Row],[device_model]]), "", Table2[[#This Row],[device_suggested_area]])</f>
        <v>Office</v>
      </c>
      <c r="AZ175" s="21" t="s">
        <v>1147</v>
      </c>
      <c r="BA175" s="21" t="s">
        <v>634</v>
      </c>
      <c r="BB175" s="21" t="s">
        <v>387</v>
      </c>
      <c r="BC175" s="21" t="s">
        <v>631</v>
      </c>
      <c r="BD175" s="21" t="s">
        <v>215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1653</v>
      </c>
      <c r="B176" s="21" t="s">
        <v>26</v>
      </c>
      <c r="C176" s="21" t="s">
        <v>387</v>
      </c>
      <c r="D176" s="21" t="s">
        <v>137</v>
      </c>
      <c r="E176" s="21" t="s">
        <v>1087</v>
      </c>
      <c r="F176" s="25" t="str">
        <f>IF(ISBLANK(Table2[[#This Row],[unique_id]]), "", Table2[[#This Row],[unique_id]])</f>
        <v>office_main_bulb_1</v>
      </c>
      <c r="H176" s="21" t="s">
        <v>139</v>
      </c>
      <c r="O176" s="22" t="s">
        <v>896</v>
      </c>
      <c r="P176" s="21" t="s">
        <v>166</v>
      </c>
      <c r="Q176" s="21" t="s">
        <v>866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Office Lights</v>
      </c>
      <c r="T176" s="26"/>
      <c r="V176" s="22"/>
      <c r="W176" s="22" t="s">
        <v>554</v>
      </c>
      <c r="X176" s="28">
        <v>110</v>
      </c>
      <c r="Y176" s="29" t="s">
        <v>862</v>
      </c>
      <c r="Z176" s="29" t="s">
        <v>1121</v>
      </c>
      <c r="AA176" s="29"/>
      <c r="AG176" s="22"/>
      <c r="AH176" s="22"/>
      <c r="AS176" s="21"/>
      <c r="AT1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21" t="str">
        <f>Table2[[#This Row],[device_suggested_area]]</f>
        <v>Office</v>
      </c>
      <c r="AY176" s="21" t="str">
        <f>IF(ISBLANK(Table2[[#This Row],[device_model]]), "", Table2[[#This Row],[device_suggested_area]])</f>
        <v>Office</v>
      </c>
      <c r="AZ176" s="21" t="s">
        <v>1148</v>
      </c>
      <c r="BA176" s="21" t="s">
        <v>634</v>
      </c>
      <c r="BB176" s="21" t="s">
        <v>387</v>
      </c>
      <c r="BC176" s="21" t="s">
        <v>631</v>
      </c>
      <c r="BD176" s="21" t="s">
        <v>215</v>
      </c>
      <c r="BI176" s="21" t="s">
        <v>582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3" ht="16" customHeight="1">
      <c r="A177" s="21">
        <v>1654</v>
      </c>
      <c r="B177" s="21" t="s">
        <v>26</v>
      </c>
      <c r="C177" s="21" t="s">
        <v>387</v>
      </c>
      <c r="D177" s="21" t="s">
        <v>137</v>
      </c>
      <c r="E177" s="21" t="s">
        <v>312</v>
      </c>
      <c r="F177" s="25" t="str">
        <f>IF(ISBLANK(Table2[[#This Row],[unique_id]]), "", Table2[[#This Row],[unique_id]])</f>
        <v>bathroom_main</v>
      </c>
      <c r="G177" s="21" t="s">
        <v>200</v>
      </c>
      <c r="H177" s="21" t="s">
        <v>139</v>
      </c>
      <c r="I177" s="21" t="s">
        <v>132</v>
      </c>
      <c r="J177" s="21" t="s">
        <v>827</v>
      </c>
      <c r="K177" s="21" t="s">
        <v>1009</v>
      </c>
      <c r="M177" s="21" t="s">
        <v>136</v>
      </c>
      <c r="T177" s="26"/>
      <c r="V177" s="22"/>
      <c r="W177" s="22" t="s">
        <v>555</v>
      </c>
      <c r="X177" s="28">
        <v>111</v>
      </c>
      <c r="Y177" s="29" t="s">
        <v>864</v>
      </c>
      <c r="Z177" s="29" t="s">
        <v>1119</v>
      </c>
      <c r="AA177" s="29"/>
      <c r="AE177" s="21" t="s">
        <v>296</v>
      </c>
      <c r="AG177" s="22"/>
      <c r="AH177" s="22"/>
      <c r="AS177" s="21"/>
      <c r="AT1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1147</v>
      </c>
      <c r="BA177" s="21" t="s">
        <v>552</v>
      </c>
      <c r="BB177" s="21" t="s">
        <v>387</v>
      </c>
      <c r="BC177" s="21" t="s">
        <v>553</v>
      </c>
      <c r="BD177" s="21" t="s">
        <v>368</v>
      </c>
      <c r="BI177" s="21"/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3" ht="16" customHeight="1">
      <c r="A178" s="21">
        <v>1655</v>
      </c>
      <c r="B178" s="21" t="s">
        <v>26</v>
      </c>
      <c r="C178" s="21" t="s">
        <v>387</v>
      </c>
      <c r="D178" s="21" t="s">
        <v>137</v>
      </c>
      <c r="E178" s="21" t="s">
        <v>1088</v>
      </c>
      <c r="F178" s="25" t="str">
        <f>IF(ISBLANK(Table2[[#This Row],[unique_id]]), "", Table2[[#This Row],[unique_id]])</f>
        <v>bathroom_main_bulb_1</v>
      </c>
      <c r="H178" s="21" t="s">
        <v>139</v>
      </c>
      <c r="O178" s="22" t="s">
        <v>896</v>
      </c>
      <c r="P178" s="21" t="s">
        <v>166</v>
      </c>
      <c r="Q178" s="21" t="s">
        <v>866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Bathroom Lights</v>
      </c>
      <c r="T178" s="26"/>
      <c r="V178" s="22"/>
      <c r="W178" s="22" t="s">
        <v>554</v>
      </c>
      <c r="X178" s="28">
        <v>111</v>
      </c>
      <c r="Y178" s="29" t="s">
        <v>862</v>
      </c>
      <c r="Z178" s="29" t="s">
        <v>1119</v>
      </c>
      <c r="AA178" s="29"/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21" t="str">
        <f>Table2[[#This Row],[device_suggested_area]]</f>
        <v>Bathroom</v>
      </c>
      <c r="AY178" s="21" t="str">
        <f>IF(ISBLANK(Table2[[#This Row],[device_model]]), "", Table2[[#This Row],[device_suggested_area]])</f>
        <v>Bathroom</v>
      </c>
      <c r="AZ178" s="21" t="s">
        <v>1148</v>
      </c>
      <c r="BA178" s="21" t="s">
        <v>552</v>
      </c>
      <c r="BB178" s="21" t="s">
        <v>387</v>
      </c>
      <c r="BC178" s="21" t="s">
        <v>553</v>
      </c>
      <c r="BD178" s="21" t="s">
        <v>368</v>
      </c>
      <c r="BI178" s="21" t="s">
        <v>583</v>
      </c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3" ht="16" customHeight="1">
      <c r="A179" s="21">
        <v>1656</v>
      </c>
      <c r="B179" s="21" t="s">
        <v>26</v>
      </c>
      <c r="C179" s="21" t="s">
        <v>515</v>
      </c>
      <c r="D179" s="21" t="s">
        <v>137</v>
      </c>
      <c r="E179" s="21" t="s">
        <v>983</v>
      </c>
      <c r="F179" s="25" t="str">
        <f>IF(ISBLANK(Table2[[#This Row],[unique_id]]), "", Table2[[#This Row],[unique_id]])</f>
        <v>bathroom_sconces</v>
      </c>
      <c r="G179" s="21" t="s">
        <v>986</v>
      </c>
      <c r="H179" s="21" t="s">
        <v>139</v>
      </c>
      <c r="I179" s="21" t="s">
        <v>132</v>
      </c>
      <c r="J179" s="21" t="s">
        <v>970</v>
      </c>
      <c r="K179" s="21" t="s">
        <v>1008</v>
      </c>
      <c r="M179" s="21" t="s">
        <v>136</v>
      </c>
      <c r="T179" s="26"/>
      <c r="V179" s="22"/>
      <c r="W179" s="22" t="s">
        <v>555</v>
      </c>
      <c r="X179" s="28">
        <v>121</v>
      </c>
      <c r="Y179" s="29" t="s">
        <v>864</v>
      </c>
      <c r="Z179" s="22" t="s">
        <v>1120</v>
      </c>
      <c r="AE179" s="21" t="s">
        <v>296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21" t="str">
        <f>Table2[[#This Row],[device_suggested_area]]</f>
        <v>Bathroom</v>
      </c>
      <c r="AY179" s="21" t="str">
        <f>IF(ISBLANK(Table2[[#This Row],[device_model]]), "", Table2[[#This Row],[device_suggested_area]])</f>
        <v>Bathroom</v>
      </c>
      <c r="AZ179" s="21" t="s">
        <v>970</v>
      </c>
      <c r="BA179" s="21" t="s">
        <v>973</v>
      </c>
      <c r="BB179" s="21" t="s">
        <v>515</v>
      </c>
      <c r="BC179" s="21" t="s">
        <v>971</v>
      </c>
      <c r="BD179" s="21" t="s">
        <v>368</v>
      </c>
      <c r="BI179" s="21"/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3" ht="16" customHeight="1">
      <c r="A180" s="21">
        <v>1657</v>
      </c>
      <c r="B180" s="21" t="s">
        <v>26</v>
      </c>
      <c r="C180" s="21" t="s">
        <v>515</v>
      </c>
      <c r="D180" s="21" t="s">
        <v>137</v>
      </c>
      <c r="E180" s="21" t="s">
        <v>984</v>
      </c>
      <c r="F180" s="25" t="str">
        <f>IF(ISBLANK(Table2[[#This Row],[unique_id]]), "", Table2[[#This Row],[unique_id]])</f>
        <v>bathroom_sconces_bulb_1</v>
      </c>
      <c r="H180" s="21" t="s">
        <v>139</v>
      </c>
      <c r="O180" s="22" t="s">
        <v>896</v>
      </c>
      <c r="P180" s="21" t="s">
        <v>166</v>
      </c>
      <c r="Q180" s="21" t="s">
        <v>866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Bathroom Lights</v>
      </c>
      <c r="T180" s="26"/>
      <c r="V180" s="22"/>
      <c r="W180" s="22" t="s">
        <v>554</v>
      </c>
      <c r="X180" s="28">
        <v>121</v>
      </c>
      <c r="Y180" s="29" t="s">
        <v>862</v>
      </c>
      <c r="Z180" s="22" t="s">
        <v>1120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21" t="str">
        <f>Table2[[#This Row],[device_suggested_area]]</f>
        <v>Bathroom</v>
      </c>
      <c r="AY180" s="21" t="str">
        <f>IF(ISBLANK(Table2[[#This Row],[device_model]]), "", Table2[[#This Row],[device_suggested_area]])</f>
        <v>Bathroom</v>
      </c>
      <c r="AZ180" s="21" t="s">
        <v>1134</v>
      </c>
      <c r="BA180" s="21" t="s">
        <v>973</v>
      </c>
      <c r="BB180" s="21" t="s">
        <v>515</v>
      </c>
      <c r="BC180" s="21" t="s">
        <v>971</v>
      </c>
      <c r="BD180" s="21" t="s">
        <v>368</v>
      </c>
      <c r="BI180" s="21" t="s">
        <v>987</v>
      </c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3" ht="16" customHeight="1">
      <c r="A181" s="21">
        <v>1658</v>
      </c>
      <c r="B181" s="21" t="s">
        <v>26</v>
      </c>
      <c r="C181" s="21" t="s">
        <v>515</v>
      </c>
      <c r="D181" s="21" t="s">
        <v>137</v>
      </c>
      <c r="E181" s="21" t="s">
        <v>985</v>
      </c>
      <c r="F181" s="25" t="str">
        <f>IF(ISBLANK(Table2[[#This Row],[unique_id]]), "", Table2[[#This Row],[unique_id]])</f>
        <v>bathroom_sconces_bulb_2</v>
      </c>
      <c r="H181" s="21" t="s">
        <v>139</v>
      </c>
      <c r="O181" s="22" t="s">
        <v>896</v>
      </c>
      <c r="P181" s="21" t="s">
        <v>166</v>
      </c>
      <c r="Q181" s="21" t="s">
        <v>866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Bathroom Lights</v>
      </c>
      <c r="T181" s="26"/>
      <c r="V181" s="22"/>
      <c r="W181" s="22" t="s">
        <v>554</v>
      </c>
      <c r="X181" s="28">
        <v>121</v>
      </c>
      <c r="Y181" s="29" t="s">
        <v>862</v>
      </c>
      <c r="Z181" s="22" t="s">
        <v>1120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21" t="str">
        <f>Table2[[#This Row],[device_suggested_area]]</f>
        <v>Bathroom</v>
      </c>
      <c r="AY181" s="21" t="str">
        <f>IF(ISBLANK(Table2[[#This Row],[device_model]]), "", Table2[[#This Row],[device_suggested_area]])</f>
        <v>Bathroom</v>
      </c>
      <c r="AZ181" s="21" t="s">
        <v>1135</v>
      </c>
      <c r="BA181" s="21" t="s">
        <v>973</v>
      </c>
      <c r="BB181" s="21" t="s">
        <v>515</v>
      </c>
      <c r="BC181" s="21" t="s">
        <v>971</v>
      </c>
      <c r="BD181" s="21" t="s">
        <v>368</v>
      </c>
      <c r="BI181" s="21" t="s">
        <v>988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3" ht="16" customHeight="1">
      <c r="A182" s="21">
        <v>1659</v>
      </c>
      <c r="B182" s="21" t="s">
        <v>26</v>
      </c>
      <c r="C182" s="21" t="s">
        <v>387</v>
      </c>
      <c r="D182" s="21" t="s">
        <v>137</v>
      </c>
      <c r="E182" s="21" t="s">
        <v>313</v>
      </c>
      <c r="F182" s="25" t="str">
        <f>IF(ISBLANK(Table2[[#This Row],[unique_id]]), "", Table2[[#This Row],[unique_id]])</f>
        <v>ensuite_main</v>
      </c>
      <c r="G182" s="21" t="s">
        <v>199</v>
      </c>
      <c r="H182" s="21" t="s">
        <v>139</v>
      </c>
      <c r="I182" s="21" t="s">
        <v>132</v>
      </c>
      <c r="J182" s="21" t="s">
        <v>827</v>
      </c>
      <c r="K182" s="21" t="s">
        <v>1009</v>
      </c>
      <c r="M182" s="21" t="s">
        <v>136</v>
      </c>
      <c r="T182" s="26"/>
      <c r="V182" s="22"/>
      <c r="W182" s="22" t="s">
        <v>555</v>
      </c>
      <c r="X182" s="28">
        <v>112</v>
      </c>
      <c r="Y182" s="29" t="s">
        <v>864</v>
      </c>
      <c r="Z182" s="29" t="s">
        <v>1119</v>
      </c>
      <c r="AA182" s="29"/>
      <c r="AE182" s="21" t="s">
        <v>296</v>
      </c>
      <c r="AG182" s="22"/>
      <c r="AH182" s="22"/>
      <c r="AS182" s="21"/>
      <c r="AT1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1147</v>
      </c>
      <c r="BA182" s="21" t="s">
        <v>634</v>
      </c>
      <c r="BB182" s="21" t="s">
        <v>387</v>
      </c>
      <c r="BC182" s="21" t="s">
        <v>631</v>
      </c>
      <c r="BD182" s="21" t="s">
        <v>406</v>
      </c>
      <c r="BI182" s="21"/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3" ht="16" customHeight="1">
      <c r="A183" s="21">
        <v>1660</v>
      </c>
      <c r="B183" s="21" t="s">
        <v>26</v>
      </c>
      <c r="C183" s="21" t="s">
        <v>387</v>
      </c>
      <c r="D183" s="21" t="s">
        <v>137</v>
      </c>
      <c r="E183" s="21" t="s">
        <v>1089</v>
      </c>
      <c r="F183" s="25" t="str">
        <f>IF(ISBLANK(Table2[[#This Row],[unique_id]]), "", Table2[[#This Row],[unique_id]])</f>
        <v>ensuite_main_bulb_1</v>
      </c>
      <c r="H183" s="21" t="s">
        <v>139</v>
      </c>
      <c r="O183" s="22" t="s">
        <v>896</v>
      </c>
      <c r="P183" s="21" t="s">
        <v>166</v>
      </c>
      <c r="Q183" s="21" t="s">
        <v>866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554</v>
      </c>
      <c r="X183" s="28">
        <v>112</v>
      </c>
      <c r="Y183" s="29" t="s">
        <v>862</v>
      </c>
      <c r="Z183" s="29" t="s">
        <v>1119</v>
      </c>
      <c r="AA183" s="29"/>
      <c r="AG183" s="22"/>
      <c r="AH183" s="22"/>
      <c r="AS183" s="21"/>
      <c r="AT1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1148</v>
      </c>
      <c r="BA183" s="21" t="s">
        <v>634</v>
      </c>
      <c r="BB183" s="21" t="s">
        <v>387</v>
      </c>
      <c r="BC183" s="21" t="s">
        <v>631</v>
      </c>
      <c r="BD183" s="21" t="s">
        <v>406</v>
      </c>
      <c r="BI183" s="21" t="s">
        <v>584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3" ht="16" customHeight="1">
      <c r="A184" s="21">
        <v>1661</v>
      </c>
      <c r="B184" s="21" t="s">
        <v>26</v>
      </c>
      <c r="C184" s="21" t="s">
        <v>515</v>
      </c>
      <c r="D184" s="21" t="s">
        <v>137</v>
      </c>
      <c r="E184" s="21" t="s">
        <v>965</v>
      </c>
      <c r="F184" s="25" t="str">
        <f>IF(ISBLANK(Table2[[#This Row],[unique_id]]), "", Table2[[#This Row],[unique_id]])</f>
        <v>ensuite_sconces</v>
      </c>
      <c r="G184" s="21" t="s">
        <v>969</v>
      </c>
      <c r="H184" s="21" t="s">
        <v>139</v>
      </c>
      <c r="I184" s="21" t="s">
        <v>132</v>
      </c>
      <c r="J184" s="21" t="s">
        <v>970</v>
      </c>
      <c r="K184" s="21" t="s">
        <v>1008</v>
      </c>
      <c r="M184" s="21" t="s">
        <v>136</v>
      </c>
      <c r="T184" s="26"/>
      <c r="V184" s="22"/>
      <c r="W184" s="22" t="s">
        <v>555</v>
      </c>
      <c r="X184" s="28">
        <v>118</v>
      </c>
      <c r="Y184" s="29" t="s">
        <v>864</v>
      </c>
      <c r="Z184" s="22" t="s">
        <v>1120</v>
      </c>
      <c r="AE184" s="21" t="s">
        <v>296</v>
      </c>
      <c r="AG184" s="22"/>
      <c r="AH184" s="22"/>
      <c r="AS184" s="21"/>
      <c r="AT184" s="23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21" t="str">
        <f>Table2[[#This Row],[device_suggested_area]]</f>
        <v>Ensuite</v>
      </c>
      <c r="AY184" s="21" t="str">
        <f>IF(ISBLANK(Table2[[#This Row],[device_model]]), "", Table2[[#This Row],[device_suggested_area]])</f>
        <v>Ensuite</v>
      </c>
      <c r="AZ184" s="21" t="s">
        <v>970</v>
      </c>
      <c r="BA184" s="21" t="s">
        <v>973</v>
      </c>
      <c r="BB184" s="21" t="s">
        <v>515</v>
      </c>
      <c r="BC184" s="21" t="s">
        <v>971</v>
      </c>
      <c r="BD184" s="21" t="s">
        <v>406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1662</v>
      </c>
      <c r="B185" s="21" t="s">
        <v>26</v>
      </c>
      <c r="C185" s="21" t="s">
        <v>515</v>
      </c>
      <c r="D185" s="21" t="s">
        <v>137</v>
      </c>
      <c r="E185" s="21" t="s">
        <v>966</v>
      </c>
      <c r="F185" s="25" t="str">
        <f>IF(ISBLANK(Table2[[#This Row],[unique_id]]), "", Table2[[#This Row],[unique_id]])</f>
        <v>ensuite_sconces_bulb_1</v>
      </c>
      <c r="H185" s="21" t="s">
        <v>139</v>
      </c>
      <c r="O185" s="22" t="s">
        <v>896</v>
      </c>
      <c r="P185" s="21" t="s">
        <v>166</v>
      </c>
      <c r="Q185" s="21" t="s">
        <v>866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Ensuite Lights</v>
      </c>
      <c r="T185" s="26"/>
      <c r="V185" s="22"/>
      <c r="W185" s="22" t="s">
        <v>554</v>
      </c>
      <c r="X185" s="28">
        <v>118</v>
      </c>
      <c r="Y185" s="29" t="s">
        <v>862</v>
      </c>
      <c r="Z185" s="22" t="s">
        <v>1120</v>
      </c>
      <c r="AG185" s="22"/>
      <c r="AH185" s="22"/>
      <c r="AS185" s="21"/>
      <c r="AT185" s="23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21" t="str">
        <f>Table2[[#This Row],[device_suggested_area]]</f>
        <v>Ensuite</v>
      </c>
      <c r="AY185" s="21" t="str">
        <f>IF(ISBLANK(Table2[[#This Row],[device_model]]), "", Table2[[#This Row],[device_suggested_area]])</f>
        <v>Ensuite</v>
      </c>
      <c r="AZ185" s="21" t="s">
        <v>1134</v>
      </c>
      <c r="BA185" s="21" t="s">
        <v>973</v>
      </c>
      <c r="BB185" s="21" t="s">
        <v>515</v>
      </c>
      <c r="BC185" s="21" t="s">
        <v>971</v>
      </c>
      <c r="BD185" s="21" t="s">
        <v>406</v>
      </c>
      <c r="BI185" s="21" t="s">
        <v>972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3" ht="16" customHeight="1">
      <c r="A186" s="21">
        <v>1663</v>
      </c>
      <c r="B186" s="21" t="s">
        <v>26</v>
      </c>
      <c r="C186" s="21" t="s">
        <v>515</v>
      </c>
      <c r="D186" s="21" t="s">
        <v>137</v>
      </c>
      <c r="E186" s="21" t="s">
        <v>967</v>
      </c>
      <c r="F186" s="25" t="str">
        <f>IF(ISBLANK(Table2[[#This Row],[unique_id]]), "", Table2[[#This Row],[unique_id]])</f>
        <v>ensuite_sconces_bulb_2</v>
      </c>
      <c r="H186" s="21" t="s">
        <v>139</v>
      </c>
      <c r="O186" s="22" t="s">
        <v>896</v>
      </c>
      <c r="P186" s="21" t="s">
        <v>166</v>
      </c>
      <c r="Q186" s="21" t="s">
        <v>866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Ensuite Lights</v>
      </c>
      <c r="T186" s="26"/>
      <c r="V186" s="22"/>
      <c r="W186" s="22" t="s">
        <v>554</v>
      </c>
      <c r="X186" s="28">
        <v>118</v>
      </c>
      <c r="Y186" s="29" t="s">
        <v>862</v>
      </c>
      <c r="Z186" s="22" t="s">
        <v>1120</v>
      </c>
      <c r="AG186" s="22"/>
      <c r="AH186" s="22"/>
      <c r="AS186" s="21"/>
      <c r="AT186" s="23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21" t="str">
        <f>Table2[[#This Row],[device_suggested_area]]</f>
        <v>Ensuite</v>
      </c>
      <c r="AY186" s="21" t="str">
        <f>IF(ISBLANK(Table2[[#This Row],[device_model]]), "", Table2[[#This Row],[device_suggested_area]])</f>
        <v>Ensuite</v>
      </c>
      <c r="AZ186" s="21" t="s">
        <v>1135</v>
      </c>
      <c r="BA186" s="21" t="s">
        <v>973</v>
      </c>
      <c r="BB186" s="21" t="s">
        <v>515</v>
      </c>
      <c r="BC186" s="21" t="s">
        <v>971</v>
      </c>
      <c r="BD186" s="21" t="s">
        <v>406</v>
      </c>
      <c r="BI186" s="21" t="s">
        <v>974</v>
      </c>
      <c r="BJ186" s="21"/>
      <c r="BK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3" ht="16" customHeight="1">
      <c r="A187" s="21">
        <v>1664</v>
      </c>
      <c r="B187" s="21" t="s">
        <v>26</v>
      </c>
      <c r="C187" s="21" t="s">
        <v>515</v>
      </c>
      <c r="D187" s="21" t="s">
        <v>137</v>
      </c>
      <c r="E187" s="21" t="s">
        <v>968</v>
      </c>
      <c r="F187" s="25" t="str">
        <f>IF(ISBLANK(Table2[[#This Row],[unique_id]]), "", Table2[[#This Row],[unique_id]])</f>
        <v>ensuite_sconces_bulb_3</v>
      </c>
      <c r="H187" s="21" t="s">
        <v>139</v>
      </c>
      <c r="O187" s="22" t="s">
        <v>896</v>
      </c>
      <c r="P187" s="21" t="s">
        <v>166</v>
      </c>
      <c r="Q187" s="21" t="s">
        <v>866</v>
      </c>
      <c r="R187" s="21" t="str">
        <f>Table2[[#This Row],[entity_domain]]</f>
        <v>Lights</v>
      </c>
      <c r="S187" s="21" t="str">
        <f>_xlfn.CONCAT( Table2[[#This Row],[device_suggested_area]], " ",Table2[[#This Row],[powercalc_group_3]])</f>
        <v>Ensuite Lights</v>
      </c>
      <c r="T187" s="26"/>
      <c r="V187" s="22"/>
      <c r="W187" s="22" t="s">
        <v>554</v>
      </c>
      <c r="X187" s="28">
        <v>118</v>
      </c>
      <c r="Y187" s="29" t="s">
        <v>862</v>
      </c>
      <c r="Z187" s="22" t="s">
        <v>1120</v>
      </c>
      <c r="AG187" s="22"/>
      <c r="AH187" s="22"/>
      <c r="AS187" s="21"/>
      <c r="AT187" s="23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21" t="str">
        <f>Table2[[#This Row],[device_suggested_area]]</f>
        <v>Ensuite</v>
      </c>
      <c r="AY187" s="21" t="str">
        <f>IF(ISBLANK(Table2[[#This Row],[device_model]]), "", Table2[[#This Row],[device_suggested_area]])</f>
        <v>Ensuite</v>
      </c>
      <c r="AZ187" s="21" t="s">
        <v>1138</v>
      </c>
      <c r="BA187" s="21" t="s">
        <v>973</v>
      </c>
      <c r="BB187" s="21" t="s">
        <v>515</v>
      </c>
      <c r="BC187" s="21" t="s">
        <v>971</v>
      </c>
      <c r="BD187" s="21" t="s">
        <v>406</v>
      </c>
      <c r="BI187" s="21" t="s">
        <v>975</v>
      </c>
      <c r="BJ187" s="21"/>
      <c r="BK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3" ht="16" customHeight="1">
      <c r="A188" s="21">
        <v>1665</v>
      </c>
      <c r="B188" s="21" t="s">
        <v>26</v>
      </c>
      <c r="C188" s="21" t="s">
        <v>387</v>
      </c>
      <c r="D188" s="21" t="s">
        <v>137</v>
      </c>
      <c r="E188" s="21" t="s">
        <v>314</v>
      </c>
      <c r="F188" s="25" t="str">
        <f>IF(ISBLANK(Table2[[#This Row],[unique_id]]), "", Table2[[#This Row],[unique_id]])</f>
        <v>wardrobe_main</v>
      </c>
      <c r="G188" s="21" t="s">
        <v>203</v>
      </c>
      <c r="H188" s="21" t="s">
        <v>139</v>
      </c>
      <c r="I188" s="21" t="s">
        <v>132</v>
      </c>
      <c r="J188" s="21" t="s">
        <v>827</v>
      </c>
      <c r="K188" s="24" t="s">
        <v>1006</v>
      </c>
      <c r="M188" s="21" t="s">
        <v>136</v>
      </c>
      <c r="T188" s="26"/>
      <c r="V188" s="22"/>
      <c r="W188" s="22" t="s">
        <v>555</v>
      </c>
      <c r="X188" s="28">
        <v>113</v>
      </c>
      <c r="Y188" s="29" t="s">
        <v>864</v>
      </c>
      <c r="Z188" s="29" t="s">
        <v>1117</v>
      </c>
      <c r="AA188" s="29"/>
      <c r="AE188" s="21" t="s">
        <v>296</v>
      </c>
      <c r="AG188" s="22"/>
      <c r="AH188" s="22"/>
      <c r="AS188" s="21"/>
      <c r="AT18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21" t="str">
        <f>Table2[[#This Row],[device_suggested_area]]</f>
        <v>Wardrobe</v>
      </c>
      <c r="AY188" s="21" t="str">
        <f>IF(ISBLANK(Table2[[#This Row],[device_model]]), "", Table2[[#This Row],[device_suggested_area]])</f>
        <v>Wardrobe</v>
      </c>
      <c r="AZ188" s="21" t="s">
        <v>1147</v>
      </c>
      <c r="BA188" s="21" t="s">
        <v>634</v>
      </c>
      <c r="BB188" s="21" t="s">
        <v>387</v>
      </c>
      <c r="BC188" s="21" t="s">
        <v>631</v>
      </c>
      <c r="BD188" s="21" t="s">
        <v>560</v>
      </c>
      <c r="BI188" s="21"/>
      <c r="BJ188" s="21"/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ht="16" customHeight="1">
      <c r="A189" s="21">
        <v>1666</v>
      </c>
      <c r="B189" s="21" t="s">
        <v>26</v>
      </c>
      <c r="C189" s="21" t="s">
        <v>387</v>
      </c>
      <c r="D189" s="21" t="s">
        <v>137</v>
      </c>
      <c r="E189" s="21" t="s">
        <v>1090</v>
      </c>
      <c r="F189" s="25" t="str">
        <f>IF(ISBLANK(Table2[[#This Row],[unique_id]]), "", Table2[[#This Row],[unique_id]])</f>
        <v>wardrobe_main_bulb_1</v>
      </c>
      <c r="H189" s="21" t="s">
        <v>139</v>
      </c>
      <c r="O189" s="22" t="s">
        <v>896</v>
      </c>
      <c r="P189" s="21" t="s">
        <v>166</v>
      </c>
      <c r="Q189" s="21" t="s">
        <v>866</v>
      </c>
      <c r="R189" s="21" t="str">
        <f>Table2[[#This Row],[entity_domain]]</f>
        <v>Lights</v>
      </c>
      <c r="S189" s="21" t="str">
        <f>_xlfn.CONCAT( Table2[[#This Row],[device_suggested_area]], " ",Table2[[#This Row],[powercalc_group_3]])</f>
        <v>Wardrobe Lights</v>
      </c>
      <c r="T189" s="26"/>
      <c r="V189" s="22"/>
      <c r="W189" s="22" t="s">
        <v>554</v>
      </c>
      <c r="X189" s="28">
        <v>113</v>
      </c>
      <c r="Y189" s="29" t="s">
        <v>862</v>
      </c>
      <c r="Z189" s="29" t="s">
        <v>1117</v>
      </c>
      <c r="AA189" s="29"/>
      <c r="AG189" s="22"/>
      <c r="AH189" s="22"/>
      <c r="AS189" s="21"/>
      <c r="AT18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21" t="str">
        <f>Table2[[#This Row],[device_suggested_area]]</f>
        <v>Wardrobe</v>
      </c>
      <c r="AY189" s="21" t="str">
        <f>IF(ISBLANK(Table2[[#This Row],[device_model]]), "", Table2[[#This Row],[device_suggested_area]])</f>
        <v>Wardrobe</v>
      </c>
      <c r="AZ189" s="21" t="s">
        <v>1148</v>
      </c>
      <c r="BA189" s="21" t="s">
        <v>634</v>
      </c>
      <c r="BB189" s="21" t="s">
        <v>387</v>
      </c>
      <c r="BC189" s="21" t="s">
        <v>631</v>
      </c>
      <c r="BD189" s="21" t="s">
        <v>560</v>
      </c>
      <c r="BI189" s="21" t="s">
        <v>585</v>
      </c>
      <c r="BJ189" s="21"/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3" s="31" customFormat="1" ht="16" customHeight="1">
      <c r="A190" s="21">
        <v>1667</v>
      </c>
      <c r="B190" s="31" t="s">
        <v>26</v>
      </c>
      <c r="C190" s="31" t="s">
        <v>919</v>
      </c>
      <c r="D190" s="31" t="s">
        <v>149</v>
      </c>
      <c r="E190" s="32" t="s">
        <v>1213</v>
      </c>
      <c r="F190" s="33" t="str">
        <f>IF(ISBLANK(Table2[[#This Row],[unique_id]]), "", Table2[[#This Row],[unique_id]])</f>
        <v>template_old_deck_festoons_plug_proxy</v>
      </c>
      <c r="G190" s="31" t="s">
        <v>303</v>
      </c>
      <c r="H190" s="31" t="s">
        <v>139</v>
      </c>
      <c r="I190" s="31" t="s">
        <v>132</v>
      </c>
      <c r="O190" s="34" t="s">
        <v>896</v>
      </c>
      <c r="T19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0" s="34"/>
      <c r="W190" s="34"/>
      <c r="X190" s="34"/>
      <c r="Y190" s="34"/>
      <c r="Z190" s="34"/>
      <c r="AA190" s="34"/>
      <c r="AG190" s="34"/>
      <c r="AH190" s="34"/>
      <c r="AT190" s="35"/>
      <c r="AU190" s="31" t="s">
        <v>134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1" t="s">
        <v>832</v>
      </c>
      <c r="BA190" s="31" t="s">
        <v>370</v>
      </c>
      <c r="BB190" s="31" t="s">
        <v>236</v>
      </c>
      <c r="BC190" s="31" t="s">
        <v>371</v>
      </c>
      <c r="BD190" s="31" t="s">
        <v>367</v>
      </c>
      <c r="BK1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1668</v>
      </c>
      <c r="B191" s="31" t="s">
        <v>26</v>
      </c>
      <c r="C191" s="31" t="s">
        <v>236</v>
      </c>
      <c r="D191" s="31" t="s">
        <v>134</v>
      </c>
      <c r="E191" s="31" t="s">
        <v>1212</v>
      </c>
      <c r="F191" s="33" t="str">
        <f>IF(ISBLANK(Table2[[#This Row],[unique_id]]), "", Table2[[#This Row],[unique_id]])</f>
        <v>old_deck_festoons_plug</v>
      </c>
      <c r="G191" s="31" t="s">
        <v>303</v>
      </c>
      <c r="H191" s="31" t="s">
        <v>139</v>
      </c>
      <c r="I191" s="31" t="s">
        <v>132</v>
      </c>
      <c r="O191" s="34" t="s">
        <v>896</v>
      </c>
      <c r="T191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1" s="34"/>
      <c r="W191" s="34"/>
      <c r="X191" s="34"/>
      <c r="Y191" s="34"/>
      <c r="Z191" s="34"/>
      <c r="AA191" s="34"/>
      <c r="AE191" s="31" t="s">
        <v>296</v>
      </c>
      <c r="AG191" s="34"/>
      <c r="AH191" s="34"/>
      <c r="AT191" s="35"/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1" s="21" t="str">
        <f>IF(ISBLANK(Table2[[#This Row],[device_model]]), "", Table2[[#This Row],[device_suggested_area]])</f>
        <v>Deck</v>
      </c>
      <c r="AZ191" s="31" t="s">
        <v>832</v>
      </c>
      <c r="BA191" s="31" t="s">
        <v>370</v>
      </c>
      <c r="BB191" s="31" t="s">
        <v>236</v>
      </c>
      <c r="BC191" s="31" t="s">
        <v>371</v>
      </c>
      <c r="BD191" s="31" t="s">
        <v>367</v>
      </c>
      <c r="BG191" s="31" t="s">
        <v>1123</v>
      </c>
      <c r="BH191" s="31" t="s">
        <v>450</v>
      </c>
      <c r="BI191" s="31" t="s">
        <v>630</v>
      </c>
      <c r="BJ191" s="31" t="s">
        <v>629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92" spans="1:63" s="36" customFormat="1" ht="16" customHeight="1">
      <c r="A192" s="21">
        <v>1669</v>
      </c>
      <c r="B192" s="36" t="s">
        <v>26</v>
      </c>
      <c r="C192" s="36" t="s">
        <v>919</v>
      </c>
      <c r="D192" s="36" t="s">
        <v>149</v>
      </c>
      <c r="E192" s="37" t="s">
        <v>1091</v>
      </c>
      <c r="F192" s="38" t="str">
        <f>IF(ISBLANK(Table2[[#This Row],[unique_id]]), "", Table2[[#This Row],[unique_id]])</f>
        <v>template_deck_festoons_plug_proxy</v>
      </c>
      <c r="G192" s="36" t="s">
        <v>208</v>
      </c>
      <c r="H192" s="36" t="s">
        <v>139</v>
      </c>
      <c r="I192" s="36" t="s">
        <v>132</v>
      </c>
      <c r="O192" s="39" t="s">
        <v>896</v>
      </c>
      <c r="P192" s="36" t="s">
        <v>166</v>
      </c>
      <c r="Q192" s="36" t="s">
        <v>866</v>
      </c>
      <c r="R192" s="36" t="str">
        <f>Table2[[#This Row],[entity_domain]]</f>
        <v>Lights</v>
      </c>
      <c r="S192" s="36" t="str">
        <f>_xlfn.CONCAT( Table2[[#This Row],[device_suggested_area]], " ",Table2[[#This Row],[powercalc_group_3]])</f>
        <v>Deck Lights</v>
      </c>
      <c r="T192" s="37" t="s">
        <v>1246</v>
      </c>
      <c r="V192" s="39"/>
      <c r="W192" s="39"/>
      <c r="X192" s="39"/>
      <c r="Y192" s="39"/>
      <c r="Z192" s="39"/>
      <c r="AA192" s="39"/>
      <c r="AG192" s="39"/>
      <c r="AH192" s="39"/>
      <c r="AT192" s="40"/>
      <c r="AU192" s="36" t="s">
        <v>137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2" s="21" t="str">
        <f>IF(ISBLANK(Table2[[#This Row],[device_model]]), "", Table2[[#This Row],[device_suggested_area]])</f>
        <v>Deck</v>
      </c>
      <c r="AZ192" s="36" t="s">
        <v>832</v>
      </c>
      <c r="BA192" s="36" t="s">
        <v>1294</v>
      </c>
      <c r="BB192" s="36" t="s">
        <v>1293</v>
      </c>
      <c r="BC192" s="36" t="s">
        <v>1012</v>
      </c>
      <c r="BD192" s="36" t="s">
        <v>367</v>
      </c>
      <c r="BK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3" s="36" customFormat="1" ht="16" customHeight="1">
      <c r="A193" s="21">
        <v>1670</v>
      </c>
      <c r="B193" s="36" t="s">
        <v>26</v>
      </c>
      <c r="C193" s="36" t="s">
        <v>796</v>
      </c>
      <c r="D193" s="36" t="s">
        <v>137</v>
      </c>
      <c r="E193" s="36" t="s">
        <v>948</v>
      </c>
      <c r="F193" s="38" t="str">
        <f>IF(ISBLANK(Table2[[#This Row],[unique_id]]), "", Table2[[#This Row],[unique_id]])</f>
        <v>deck_festoons_plug</v>
      </c>
      <c r="G193" s="36" t="s">
        <v>303</v>
      </c>
      <c r="H193" s="36" t="s">
        <v>139</v>
      </c>
      <c r="I193" s="36" t="s">
        <v>132</v>
      </c>
      <c r="J193" s="36" t="s">
        <v>832</v>
      </c>
      <c r="M193" s="36" t="s">
        <v>136</v>
      </c>
      <c r="O193" s="39" t="s">
        <v>896</v>
      </c>
      <c r="P193" s="36" t="s">
        <v>166</v>
      </c>
      <c r="Q193" s="36" t="s">
        <v>866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7" t="s">
        <v>1220</v>
      </c>
      <c r="V193" s="39"/>
      <c r="W193" s="39"/>
      <c r="X193" s="39"/>
      <c r="Y193" s="39"/>
      <c r="Z193" s="39"/>
      <c r="AA193" s="55" t="s">
        <v>1286</v>
      </c>
      <c r="AE193" s="36" t="s">
        <v>296</v>
      </c>
      <c r="AF193" s="36">
        <v>10</v>
      </c>
      <c r="AG193" s="39" t="s">
        <v>34</v>
      </c>
      <c r="AH193" s="39" t="s">
        <v>1024</v>
      </c>
      <c r="AJ193" s="36" t="str">
        <f>_xlfn.CONCAT("homeassistant/entity/", Table2[[#This Row],[entity_namespace]], "/tasmota/",Table2[[#This Row],[unique_id]], "/config")</f>
        <v>homeassistant/entity/light/tasmota/deck_festoons_plug/config</v>
      </c>
      <c r="AK193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6" t="str">
        <f>_xlfn.CONCAT("tasmota/device/",Table2[[#This Row],[unique_id]], "/cmnd/POWER")</f>
        <v>tasmota/device/deck_festoons_plug/cmnd/POWER</v>
      </c>
      <c r="AM193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6" t="s">
        <v>1044</v>
      </c>
      <c r="AO193" s="36" t="s">
        <v>1045</v>
      </c>
      <c r="AP193" s="36" t="s">
        <v>1033</v>
      </c>
      <c r="AQ193" s="36" t="s">
        <v>1034</v>
      </c>
      <c r="AR193" s="36" t="s">
        <v>1115</v>
      </c>
      <c r="AS193" s="36">
        <v>1</v>
      </c>
      <c r="AT193" s="41" t="str">
        <f>HYPERLINK(_xlfn.CONCAT("http://", Table2[[#This Row],[connection_ip]], "/?"))</f>
        <v>http://10.0.6.107/?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3" s="21" t="str">
        <f>IF(ISBLANK(Table2[[#This Row],[device_model]]), "", Table2[[#This Row],[device_suggested_area]])</f>
        <v>Deck</v>
      </c>
      <c r="AZ193" s="36" t="s">
        <v>832</v>
      </c>
      <c r="BA193" s="36" t="s">
        <v>1294</v>
      </c>
      <c r="BB193" s="36" t="s">
        <v>1293</v>
      </c>
      <c r="BC193" s="36" t="s">
        <v>1012</v>
      </c>
      <c r="BD193" s="36" t="s">
        <v>367</v>
      </c>
      <c r="BH193" s="36" t="s">
        <v>450</v>
      </c>
      <c r="BI193" s="36" t="s">
        <v>1224</v>
      </c>
      <c r="BJ193" s="36" t="s">
        <v>1221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4" spans="1:63" s="36" customFormat="1" ht="16" customHeight="1">
      <c r="A194" s="21">
        <v>1671</v>
      </c>
      <c r="B194" s="36" t="s">
        <v>26</v>
      </c>
      <c r="C194" s="36" t="s">
        <v>796</v>
      </c>
      <c r="D194" s="36" t="s">
        <v>27</v>
      </c>
      <c r="E194" s="36" t="s">
        <v>1217</v>
      </c>
      <c r="F194" s="38" t="str">
        <f>IF(ISBLANK(Table2[[#This Row],[unique_id]]), "", Table2[[#This Row],[unique_id]])</f>
        <v>deck_festoons_plug_humidity</v>
      </c>
      <c r="G194" s="36" t="s">
        <v>303</v>
      </c>
      <c r="H194" s="36" t="s">
        <v>139</v>
      </c>
      <c r="I194" s="36" t="s">
        <v>132</v>
      </c>
      <c r="O194" s="39"/>
      <c r="T194" s="37"/>
      <c r="V194" s="39"/>
      <c r="W194" s="39"/>
      <c r="X194" s="39"/>
      <c r="Y194" s="39"/>
      <c r="Z194" s="39"/>
      <c r="AA194" s="39"/>
      <c r="AB194" s="36" t="s">
        <v>31</v>
      </c>
      <c r="AC194" s="36" t="s">
        <v>32</v>
      </c>
      <c r="AD194" s="36" t="s">
        <v>33</v>
      </c>
      <c r="AF194" s="36">
        <v>10</v>
      </c>
      <c r="AG194" s="39" t="s">
        <v>34</v>
      </c>
      <c r="AH194" s="39" t="s">
        <v>1024</v>
      </c>
      <c r="AJ194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1044</v>
      </c>
      <c r="AO194" s="36" t="s">
        <v>1045</v>
      </c>
      <c r="AP194" s="36" t="s">
        <v>1033</v>
      </c>
      <c r="AQ194" s="36" t="s">
        <v>1034</v>
      </c>
      <c r="AR194" s="36" t="s">
        <v>1297</v>
      </c>
      <c r="AS194" s="36">
        <v>1</v>
      </c>
      <c r="AT194" s="41"/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4" s="21" t="str">
        <f>IF(ISBLANK(Table2[[#This Row],[device_model]]), "", Table2[[#This Row],[device_suggested_area]])</f>
        <v>Deck</v>
      </c>
      <c r="AZ194" s="36" t="s">
        <v>832</v>
      </c>
      <c r="BA194" s="36" t="s">
        <v>1294</v>
      </c>
      <c r="BB194" s="36" t="s">
        <v>1293</v>
      </c>
      <c r="BC194" s="36" t="s">
        <v>1012</v>
      </c>
      <c r="BD194" s="36" t="s">
        <v>367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3" s="31" customFormat="1" ht="16" customHeight="1">
      <c r="A195" s="21">
        <v>1672</v>
      </c>
      <c r="B195" s="31" t="s">
        <v>26</v>
      </c>
      <c r="C195" s="31" t="s">
        <v>919</v>
      </c>
      <c r="D195" s="31" t="s">
        <v>149</v>
      </c>
      <c r="E195" s="32" t="s">
        <v>1214</v>
      </c>
      <c r="F195" s="33" t="str">
        <f>IF(ISBLANK(Table2[[#This Row],[unique_id]]), "", Table2[[#This Row],[unique_id]])</f>
        <v>template_old_landing_festoons_plug_proxy</v>
      </c>
      <c r="G195" s="31" t="s">
        <v>625</v>
      </c>
      <c r="H195" s="31" t="s">
        <v>139</v>
      </c>
      <c r="I195" s="31" t="s">
        <v>132</v>
      </c>
      <c r="O195" s="34" t="s">
        <v>896</v>
      </c>
      <c r="T1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34"/>
      <c r="W195" s="34"/>
      <c r="X195" s="34"/>
      <c r="Y195" s="34"/>
      <c r="Z195" s="34"/>
      <c r="AA195" s="34"/>
      <c r="AG195" s="34"/>
      <c r="AH195" s="34"/>
      <c r="AT195" s="35"/>
      <c r="AU195" s="31" t="s">
        <v>134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5" s="21" t="str">
        <f>IF(ISBLANK(Table2[[#This Row],[device_model]]), "", Table2[[#This Row],[device_suggested_area]])</f>
        <v>Landing</v>
      </c>
      <c r="AZ195" s="31" t="s">
        <v>832</v>
      </c>
      <c r="BA195" s="31" t="s">
        <v>370</v>
      </c>
      <c r="BB195" s="31" t="s">
        <v>236</v>
      </c>
      <c r="BC195" s="31" t="s">
        <v>371</v>
      </c>
      <c r="BD195" s="31" t="s">
        <v>626</v>
      </c>
      <c r="BK1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s="31" customFormat="1" ht="16" customHeight="1">
      <c r="A196" s="21">
        <v>1673</v>
      </c>
      <c r="B196" s="31" t="s">
        <v>26</v>
      </c>
      <c r="C196" s="31" t="s">
        <v>236</v>
      </c>
      <c r="D196" s="31" t="s">
        <v>134</v>
      </c>
      <c r="E196" s="31" t="s">
        <v>1215</v>
      </c>
      <c r="F196" s="33" t="str">
        <f>IF(ISBLANK(Table2[[#This Row],[unique_id]]), "", Table2[[#This Row],[unique_id]])</f>
        <v>old_landing_festoons_plug</v>
      </c>
      <c r="G196" s="31" t="s">
        <v>625</v>
      </c>
      <c r="H196" s="31" t="s">
        <v>139</v>
      </c>
      <c r="I196" s="31" t="s">
        <v>132</v>
      </c>
      <c r="O196" s="34" t="s">
        <v>896</v>
      </c>
      <c r="T196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6" s="34"/>
      <c r="W196" s="34"/>
      <c r="X196" s="34"/>
      <c r="Y196" s="34"/>
      <c r="Z196" s="34"/>
      <c r="AA196" s="34"/>
      <c r="AE196" s="31" t="s">
        <v>296</v>
      </c>
      <c r="AG196" s="34"/>
      <c r="AH196" s="34"/>
      <c r="AT196" s="35"/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6" s="21" t="str">
        <f>IF(ISBLANK(Table2[[#This Row],[device_model]]), "", Table2[[#This Row],[device_suggested_area]])</f>
        <v>Landing</v>
      </c>
      <c r="AZ196" s="31" t="s">
        <v>832</v>
      </c>
      <c r="BA196" s="31" t="s">
        <v>370</v>
      </c>
      <c r="BB196" s="31" t="s">
        <v>236</v>
      </c>
      <c r="BC196" s="31" t="s">
        <v>371</v>
      </c>
      <c r="BD196" s="31" t="s">
        <v>626</v>
      </c>
      <c r="BG196" s="31" t="s">
        <v>1123</v>
      </c>
      <c r="BH196" s="31" t="s">
        <v>450</v>
      </c>
      <c r="BI196" s="31" t="s">
        <v>627</v>
      </c>
      <c r="BJ196" s="31" t="s">
        <v>628</v>
      </c>
      <c r="BK1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7" spans="1:63" s="36" customFormat="1" ht="16" customHeight="1">
      <c r="A197" s="21">
        <v>1674</v>
      </c>
      <c r="B197" s="36" t="s">
        <v>26</v>
      </c>
      <c r="C197" s="36" t="s">
        <v>919</v>
      </c>
      <c r="D197" s="36" t="s">
        <v>149</v>
      </c>
      <c r="E197" s="37" t="s">
        <v>1092</v>
      </c>
      <c r="F197" s="38" t="str">
        <f>IF(ISBLANK(Table2[[#This Row],[unique_id]]), "", Table2[[#This Row],[unique_id]])</f>
        <v>template_landing_festoons_plug_proxy</v>
      </c>
      <c r="G197" s="36" t="s">
        <v>208</v>
      </c>
      <c r="H197" s="36" t="s">
        <v>139</v>
      </c>
      <c r="I197" s="36" t="s">
        <v>132</v>
      </c>
      <c r="O197" s="39" t="s">
        <v>896</v>
      </c>
      <c r="P197" s="36" t="s">
        <v>166</v>
      </c>
      <c r="Q197" s="36" t="s">
        <v>866</v>
      </c>
      <c r="R197" s="36" t="str">
        <f>Table2[[#This Row],[entity_domain]]</f>
        <v>Lights</v>
      </c>
      <c r="S197" s="36" t="str">
        <f>_xlfn.CONCAT( Table2[[#This Row],[device_suggested_area]], " ",Table2[[#This Row],[powercalc_group_3]])</f>
        <v>Landing Lights</v>
      </c>
      <c r="T197" s="37" t="s">
        <v>1246</v>
      </c>
      <c r="V197" s="39"/>
      <c r="W197" s="39"/>
      <c r="X197" s="39"/>
      <c r="Y197" s="39"/>
      <c r="Z197" s="39"/>
      <c r="AA197" s="39"/>
      <c r="AG197" s="39"/>
      <c r="AH197" s="39"/>
      <c r="AT197" s="40"/>
      <c r="AU197" s="36" t="s">
        <v>137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7" s="21" t="str">
        <f>IF(ISBLANK(Table2[[#This Row],[device_model]]), "", Table2[[#This Row],[device_suggested_area]])</f>
        <v>Landing</v>
      </c>
      <c r="AZ197" s="36" t="s">
        <v>832</v>
      </c>
      <c r="BA197" s="36" t="s">
        <v>1295</v>
      </c>
      <c r="BB197" s="36" t="s">
        <v>1293</v>
      </c>
      <c r="BC197" s="36" t="s">
        <v>1012</v>
      </c>
      <c r="BD197" s="36" t="s">
        <v>626</v>
      </c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3" s="36" customFormat="1" ht="16" customHeight="1">
      <c r="A198" s="21">
        <v>1675</v>
      </c>
      <c r="B198" s="36" t="s">
        <v>26</v>
      </c>
      <c r="C198" s="36" t="s">
        <v>796</v>
      </c>
      <c r="D198" s="36" t="s">
        <v>137</v>
      </c>
      <c r="E198" s="36" t="s">
        <v>949</v>
      </c>
      <c r="F198" s="38" t="str">
        <f>IF(ISBLANK(Table2[[#This Row],[unique_id]]), "", Table2[[#This Row],[unique_id]])</f>
        <v>landing_festoons_plug</v>
      </c>
      <c r="G198" s="36" t="s">
        <v>625</v>
      </c>
      <c r="H198" s="36" t="s">
        <v>139</v>
      </c>
      <c r="I198" s="36" t="s">
        <v>132</v>
      </c>
      <c r="J198" s="36" t="s">
        <v>832</v>
      </c>
      <c r="M198" s="36" t="s">
        <v>136</v>
      </c>
      <c r="O198" s="39" t="s">
        <v>896</v>
      </c>
      <c r="P198" s="36" t="s">
        <v>166</v>
      </c>
      <c r="Q198" s="36" t="s">
        <v>866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7" t="s">
        <v>1219</v>
      </c>
      <c r="V198" s="39"/>
      <c r="W198" s="39"/>
      <c r="X198" s="39"/>
      <c r="Y198" s="39"/>
      <c r="Z198" s="39"/>
      <c r="AA198" s="55" t="s">
        <v>1286</v>
      </c>
      <c r="AE198" s="36" t="s">
        <v>296</v>
      </c>
      <c r="AF198" s="36">
        <v>10</v>
      </c>
      <c r="AG198" s="39" t="s">
        <v>34</v>
      </c>
      <c r="AH198" s="39" t="s">
        <v>1024</v>
      </c>
      <c r="AJ198" s="36" t="str">
        <f>_xlfn.CONCAT("homeassistant/entity/", Table2[[#This Row],[entity_namespace]], "/tasmota/",Table2[[#This Row],[unique_id]], "/config")</f>
        <v>homeassistant/entity/light/tasmota/landing_festoons_plug/config</v>
      </c>
      <c r="AK198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6" t="str">
        <f>_xlfn.CONCAT("tasmota/device/",Table2[[#This Row],[unique_id]], "/cmnd/POWER")</f>
        <v>tasmota/device/landing_festoons_plug/cmnd/POWER</v>
      </c>
      <c r="AM1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6" t="s">
        <v>1044</v>
      </c>
      <c r="AO198" s="36" t="s">
        <v>1045</v>
      </c>
      <c r="AP198" s="36" t="s">
        <v>1033</v>
      </c>
      <c r="AQ198" s="36" t="s">
        <v>1034</v>
      </c>
      <c r="AR198" s="36" t="s">
        <v>1115</v>
      </c>
      <c r="AS198" s="36">
        <v>1</v>
      </c>
      <c r="AT198" s="41" t="str">
        <f>HYPERLINK(_xlfn.CONCAT("http://", Table2[[#This Row],[connection_ip]], "/?"))</f>
        <v>http://10.0.6.108/?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8" s="21" t="str">
        <f>IF(ISBLANK(Table2[[#This Row],[device_model]]), "", Table2[[#This Row],[device_suggested_area]])</f>
        <v>Landing</v>
      </c>
      <c r="AZ198" s="36" t="s">
        <v>832</v>
      </c>
      <c r="BA198" s="36" t="s">
        <v>1295</v>
      </c>
      <c r="BB198" s="36" t="s">
        <v>1293</v>
      </c>
      <c r="BC198" s="36" t="s">
        <v>1012</v>
      </c>
      <c r="BD198" s="36" t="s">
        <v>626</v>
      </c>
      <c r="BH198" s="36" t="s">
        <v>450</v>
      </c>
      <c r="BI198" s="36" t="s">
        <v>1223</v>
      </c>
      <c r="BJ198" s="36" t="s">
        <v>1222</v>
      </c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9" spans="1:63" ht="16" customHeight="1">
      <c r="A199" s="21">
        <v>1676</v>
      </c>
      <c r="B199" s="21" t="s">
        <v>649</v>
      </c>
      <c r="C199" s="21" t="s">
        <v>387</v>
      </c>
      <c r="D199" s="21" t="s">
        <v>137</v>
      </c>
      <c r="E199" s="21" t="s">
        <v>643</v>
      </c>
      <c r="F199" s="25" t="str">
        <f>IF(ISBLANK(Table2[[#This Row],[unique_id]]), "", Table2[[#This Row],[unique_id]])</f>
        <v>garden_pedestals</v>
      </c>
      <c r="G199" s="21" t="s">
        <v>644</v>
      </c>
      <c r="H199" s="21" t="s">
        <v>139</v>
      </c>
      <c r="I199" s="21" t="s">
        <v>132</v>
      </c>
      <c r="J199" s="21" t="s">
        <v>831</v>
      </c>
      <c r="T199" s="26"/>
      <c r="V199" s="22"/>
      <c r="W199" s="22" t="s">
        <v>555</v>
      </c>
      <c r="X199" s="28">
        <v>115</v>
      </c>
      <c r="Y199" s="29" t="s">
        <v>865</v>
      </c>
      <c r="Z199" s="29"/>
      <c r="AA199" s="29"/>
      <c r="AE199" s="21" t="s">
        <v>296</v>
      </c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831</v>
      </c>
      <c r="BA199" s="21" t="s">
        <v>635</v>
      </c>
      <c r="BB199" s="21" t="s">
        <v>387</v>
      </c>
      <c r="BC199" s="21" t="s">
        <v>633</v>
      </c>
      <c r="BD199" s="21" t="s">
        <v>645</v>
      </c>
      <c r="BI199" s="21"/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3" ht="16" customHeight="1">
      <c r="A200" s="21">
        <v>1677</v>
      </c>
      <c r="B200" s="21" t="s">
        <v>649</v>
      </c>
      <c r="C200" s="21" t="s">
        <v>387</v>
      </c>
      <c r="D200" s="21" t="s">
        <v>137</v>
      </c>
      <c r="E200" s="21" t="s">
        <v>1093</v>
      </c>
      <c r="F200" s="25" t="str">
        <f>IF(ISBLANK(Table2[[#This Row],[unique_id]]), "", Table2[[#This Row],[unique_id]])</f>
        <v>garden_pedestals_bulb_1</v>
      </c>
      <c r="H200" s="21" t="s">
        <v>139</v>
      </c>
      <c r="P200" s="21" t="s">
        <v>166</v>
      </c>
      <c r="Q200" s="21" t="s">
        <v>866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Garden Lights</v>
      </c>
      <c r="T200" s="26"/>
      <c r="V200" s="22"/>
      <c r="W200" s="22" t="s">
        <v>554</v>
      </c>
      <c r="X200" s="28">
        <v>115</v>
      </c>
      <c r="Y200" s="29" t="s">
        <v>862</v>
      </c>
      <c r="Z200" s="29"/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1154</v>
      </c>
      <c r="BA200" s="21" t="s">
        <v>635</v>
      </c>
      <c r="BB200" s="21" t="s">
        <v>387</v>
      </c>
      <c r="BC200" s="21" t="s">
        <v>633</v>
      </c>
      <c r="BD200" s="21" t="s">
        <v>645</v>
      </c>
      <c r="BI200" s="21" t="s">
        <v>632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3" ht="16" customHeight="1">
      <c r="A201" s="21">
        <v>1678</v>
      </c>
      <c r="B201" s="21" t="s">
        <v>649</v>
      </c>
      <c r="C201" s="21" t="s">
        <v>387</v>
      </c>
      <c r="D201" s="21" t="s">
        <v>137</v>
      </c>
      <c r="E201" s="21" t="s">
        <v>1094</v>
      </c>
      <c r="F201" s="25" t="str">
        <f>IF(ISBLANK(Table2[[#This Row],[unique_id]]), "", Table2[[#This Row],[unique_id]])</f>
        <v>garden_pedestals_bulb_2</v>
      </c>
      <c r="H201" s="21" t="s">
        <v>139</v>
      </c>
      <c r="P201" s="21" t="s">
        <v>166</v>
      </c>
      <c r="Q201" s="21" t="s">
        <v>866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Garden Lights</v>
      </c>
      <c r="T201" s="26"/>
      <c r="V201" s="22"/>
      <c r="W201" s="22" t="s">
        <v>554</v>
      </c>
      <c r="X201" s="28">
        <v>115</v>
      </c>
      <c r="Y201" s="29" t="s">
        <v>862</v>
      </c>
      <c r="Z201" s="29"/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1155</v>
      </c>
      <c r="BA201" s="21" t="s">
        <v>635</v>
      </c>
      <c r="BB201" s="21" t="s">
        <v>387</v>
      </c>
      <c r="BC201" s="21" t="s">
        <v>633</v>
      </c>
      <c r="BD201" s="21" t="s">
        <v>645</v>
      </c>
      <c r="BI201" s="21" t="s">
        <v>636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3" ht="16" customHeight="1">
      <c r="A202" s="21">
        <v>1679</v>
      </c>
      <c r="B202" s="21" t="s">
        <v>649</v>
      </c>
      <c r="C202" s="21" t="s">
        <v>387</v>
      </c>
      <c r="D202" s="21" t="s">
        <v>137</v>
      </c>
      <c r="E202" s="21" t="s">
        <v>1095</v>
      </c>
      <c r="F202" s="25" t="str">
        <f>IF(ISBLANK(Table2[[#This Row],[unique_id]]), "", Table2[[#This Row],[unique_id]])</f>
        <v>garden_pedestals_bulb_3</v>
      </c>
      <c r="H202" s="21" t="s">
        <v>139</v>
      </c>
      <c r="P202" s="21" t="s">
        <v>166</v>
      </c>
      <c r="Q202" s="21" t="s">
        <v>866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Garden Lights</v>
      </c>
      <c r="T202" s="26"/>
      <c r="V202" s="22"/>
      <c r="W202" s="22" t="s">
        <v>554</v>
      </c>
      <c r="X202" s="28">
        <v>115</v>
      </c>
      <c r="Y202" s="29" t="s">
        <v>862</v>
      </c>
      <c r="Z202" s="29"/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1156</v>
      </c>
      <c r="BA202" s="21" t="s">
        <v>635</v>
      </c>
      <c r="BB202" s="21" t="s">
        <v>387</v>
      </c>
      <c r="BC202" s="21" t="s">
        <v>633</v>
      </c>
      <c r="BD202" s="21" t="s">
        <v>645</v>
      </c>
      <c r="BI202" s="21" t="s">
        <v>637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3" ht="16" customHeight="1">
      <c r="A203" s="21">
        <v>1680</v>
      </c>
      <c r="B203" s="21" t="s">
        <v>649</v>
      </c>
      <c r="C203" s="21" t="s">
        <v>387</v>
      </c>
      <c r="D203" s="21" t="s">
        <v>137</v>
      </c>
      <c r="E203" s="21" t="s">
        <v>1096</v>
      </c>
      <c r="F203" s="25" t="str">
        <f>IF(ISBLANK(Table2[[#This Row],[unique_id]]), "", Table2[[#This Row],[unique_id]])</f>
        <v>garden_pedestals_bulb_4</v>
      </c>
      <c r="H203" s="21" t="s">
        <v>139</v>
      </c>
      <c r="P203" s="21" t="s">
        <v>166</v>
      </c>
      <c r="Q203" s="21" t="s">
        <v>866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Garden Lights</v>
      </c>
      <c r="T203" s="26"/>
      <c r="V203" s="22"/>
      <c r="W203" s="22" t="s">
        <v>554</v>
      </c>
      <c r="X203" s="28">
        <v>115</v>
      </c>
      <c r="Y203" s="29" t="s">
        <v>862</v>
      </c>
      <c r="Z203" s="29"/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1157</v>
      </c>
      <c r="BA203" s="21" t="s">
        <v>635</v>
      </c>
      <c r="BB203" s="21" t="s">
        <v>387</v>
      </c>
      <c r="BC203" s="21" t="s">
        <v>633</v>
      </c>
      <c r="BD203" s="21" t="s">
        <v>645</v>
      </c>
      <c r="BI203" s="21" t="s">
        <v>638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3" ht="16" customHeight="1">
      <c r="A204" s="21">
        <v>1681</v>
      </c>
      <c r="B204" s="21" t="s">
        <v>649</v>
      </c>
      <c r="C204" s="21" t="s">
        <v>387</v>
      </c>
      <c r="D204" s="21" t="s">
        <v>137</v>
      </c>
      <c r="F204" s="25" t="str">
        <f>IF(ISBLANK(Table2[[#This Row],[unique_id]]), "", Table2[[#This Row],[unique_id]])</f>
        <v/>
      </c>
      <c r="T204" s="26"/>
      <c r="V204" s="22"/>
      <c r="W204" s="22" t="s">
        <v>554</v>
      </c>
      <c r="X204" s="28">
        <v>115</v>
      </c>
      <c r="Y204" s="29" t="s">
        <v>862</v>
      </c>
      <c r="Z204" s="29" t="s">
        <v>1122</v>
      </c>
      <c r="AA204" s="29"/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21" t="str">
        <f>Table2[[#This Row],[device_suggested_area]]</f>
        <v>Garden</v>
      </c>
      <c r="AY204" s="21" t="str">
        <f>IF(ISBLANK(Table2[[#This Row],[device_model]]), "", Table2[[#This Row],[device_suggested_area]])</f>
        <v>Garden</v>
      </c>
      <c r="AZ204" s="21" t="s">
        <v>1158</v>
      </c>
      <c r="BA204" s="21" t="s">
        <v>635</v>
      </c>
      <c r="BB204" s="21" t="s">
        <v>387</v>
      </c>
      <c r="BC204" s="21" t="s">
        <v>633</v>
      </c>
      <c r="BD204" s="21" t="s">
        <v>645</v>
      </c>
      <c r="BI204" s="21" t="s">
        <v>1225</v>
      </c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3" ht="16" customHeight="1">
      <c r="A205" s="21">
        <v>1682</v>
      </c>
      <c r="B205" s="21" t="s">
        <v>649</v>
      </c>
      <c r="C205" s="21" t="s">
        <v>387</v>
      </c>
      <c r="D205" s="21" t="s">
        <v>137</v>
      </c>
      <c r="F205" s="25" t="str">
        <f>IF(ISBLANK(Table2[[#This Row],[unique_id]]), "", Table2[[#This Row],[unique_id]])</f>
        <v/>
      </c>
      <c r="T205" s="26"/>
      <c r="V205" s="22"/>
      <c r="W205" s="22" t="s">
        <v>554</v>
      </c>
      <c r="X205" s="28">
        <v>115</v>
      </c>
      <c r="Y205" s="29" t="s">
        <v>862</v>
      </c>
      <c r="Z205" s="29" t="s">
        <v>1122</v>
      </c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21" t="str">
        <f>Table2[[#This Row],[device_suggested_area]]</f>
        <v>Garden</v>
      </c>
      <c r="AY205" s="21" t="str">
        <f>IF(ISBLANK(Table2[[#This Row],[device_model]]), "", Table2[[#This Row],[device_suggested_area]])</f>
        <v>Garden</v>
      </c>
      <c r="AZ205" s="21" t="s">
        <v>1159</v>
      </c>
      <c r="BA205" s="21" t="s">
        <v>635</v>
      </c>
      <c r="BB205" s="21" t="s">
        <v>387</v>
      </c>
      <c r="BC205" s="21" t="s">
        <v>633</v>
      </c>
      <c r="BD205" s="21" t="s">
        <v>645</v>
      </c>
      <c r="BI205" s="21" t="s">
        <v>1225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3" ht="16" customHeight="1">
      <c r="A206" s="21">
        <v>1683</v>
      </c>
      <c r="B206" s="21" t="s">
        <v>649</v>
      </c>
      <c r="C206" s="21" t="s">
        <v>387</v>
      </c>
      <c r="D206" s="21" t="s">
        <v>137</v>
      </c>
      <c r="F206" s="25" t="str">
        <f>IF(ISBLANK(Table2[[#This Row],[unique_id]]), "", Table2[[#This Row],[unique_id]])</f>
        <v/>
      </c>
      <c r="T206" s="26"/>
      <c r="V206" s="22"/>
      <c r="W206" s="22" t="s">
        <v>554</v>
      </c>
      <c r="X206" s="28">
        <v>115</v>
      </c>
      <c r="Y206" s="29" t="s">
        <v>862</v>
      </c>
      <c r="Z206" s="29" t="s">
        <v>1122</v>
      </c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21" t="str">
        <f>Table2[[#This Row],[device_suggested_area]]</f>
        <v>Garden</v>
      </c>
      <c r="AY206" s="21" t="str">
        <f>IF(ISBLANK(Table2[[#This Row],[device_model]]), "", Table2[[#This Row],[device_suggested_area]])</f>
        <v>Garden</v>
      </c>
      <c r="AZ206" s="21" t="s">
        <v>1160</v>
      </c>
      <c r="BA206" s="21" t="s">
        <v>635</v>
      </c>
      <c r="BB206" s="21" t="s">
        <v>387</v>
      </c>
      <c r="BC206" s="21" t="s">
        <v>633</v>
      </c>
      <c r="BD206" s="21" t="s">
        <v>645</v>
      </c>
      <c r="BI206" s="21" t="s">
        <v>1225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3" ht="16" customHeight="1">
      <c r="A207" s="21">
        <v>1684</v>
      </c>
      <c r="B207" s="21" t="s">
        <v>649</v>
      </c>
      <c r="C207" s="21" t="s">
        <v>387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554</v>
      </c>
      <c r="X207" s="28">
        <v>115</v>
      </c>
      <c r="Y207" s="29" t="s">
        <v>862</v>
      </c>
      <c r="Z207" s="29" t="s">
        <v>1122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21" t="str">
        <f>Table2[[#This Row],[device_suggested_area]]</f>
        <v>Garden</v>
      </c>
      <c r="AY207" s="21" t="str">
        <f>IF(ISBLANK(Table2[[#This Row],[device_model]]), "", Table2[[#This Row],[device_suggested_area]])</f>
        <v>Garden</v>
      </c>
      <c r="AZ207" s="21" t="s">
        <v>1161</v>
      </c>
      <c r="BA207" s="21" t="s">
        <v>635</v>
      </c>
      <c r="BB207" s="21" t="s">
        <v>387</v>
      </c>
      <c r="BC207" s="21" t="s">
        <v>633</v>
      </c>
      <c r="BD207" s="21" t="s">
        <v>645</v>
      </c>
      <c r="BI207" s="21" t="s">
        <v>1225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1685</v>
      </c>
      <c r="B208" s="21" t="s">
        <v>26</v>
      </c>
      <c r="C208" s="21" t="s">
        <v>387</v>
      </c>
      <c r="D208" s="21" t="s">
        <v>137</v>
      </c>
      <c r="E208" s="21" t="s">
        <v>646</v>
      </c>
      <c r="F208" s="25" t="str">
        <f>IF(ISBLANK(Table2[[#This Row],[unique_id]]), "", Table2[[#This Row],[unique_id]])</f>
        <v>tree_spotlights</v>
      </c>
      <c r="G208" s="21" t="s">
        <v>642</v>
      </c>
      <c r="H208" s="21" t="s">
        <v>139</v>
      </c>
      <c r="I208" s="21" t="s">
        <v>132</v>
      </c>
      <c r="J208" s="21" t="s">
        <v>833</v>
      </c>
      <c r="T208" s="26"/>
      <c r="V208" s="22"/>
      <c r="W208" s="22" t="s">
        <v>555</v>
      </c>
      <c r="X208" s="28">
        <v>116</v>
      </c>
      <c r="Y208" s="29" t="s">
        <v>865</v>
      </c>
      <c r="Z208" s="29"/>
      <c r="AA208" s="29"/>
      <c r="AE208" s="21" t="s">
        <v>296</v>
      </c>
      <c r="AG208" s="22"/>
      <c r="AH208" s="22"/>
      <c r="AS208" s="21"/>
      <c r="AT20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21" t="str">
        <f>Table2[[#This Row],[device_suggested_area]]</f>
        <v>Tree</v>
      </c>
      <c r="AY208" s="21" t="str">
        <f>IF(ISBLANK(Table2[[#This Row],[device_model]]), "", Table2[[#This Row],[device_suggested_area]])</f>
        <v>Tree</v>
      </c>
      <c r="AZ208" s="21" t="s">
        <v>833</v>
      </c>
      <c r="BA208" s="21" t="s">
        <v>641</v>
      </c>
      <c r="BB208" s="21" t="s">
        <v>387</v>
      </c>
      <c r="BC208" s="21" t="s">
        <v>633</v>
      </c>
      <c r="BD208" s="21" t="s">
        <v>640</v>
      </c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1686</v>
      </c>
      <c r="B209" s="21" t="s">
        <v>26</v>
      </c>
      <c r="C209" s="21" t="s">
        <v>387</v>
      </c>
      <c r="D209" s="21" t="s">
        <v>137</v>
      </c>
      <c r="E209" s="21" t="s">
        <v>1097</v>
      </c>
      <c r="F209" s="25" t="str">
        <f>IF(ISBLANK(Table2[[#This Row],[unique_id]]), "", Table2[[#This Row],[unique_id]])</f>
        <v>tree_spotlights_bulb_1</v>
      </c>
      <c r="H209" s="21" t="s">
        <v>139</v>
      </c>
      <c r="O209" s="22" t="s">
        <v>896</v>
      </c>
      <c r="P209" s="21" t="s">
        <v>166</v>
      </c>
      <c r="Q209" s="21" t="s">
        <v>866</v>
      </c>
      <c r="R209" s="21" t="str">
        <f>Table2[[#This Row],[entity_domain]]</f>
        <v>Lights</v>
      </c>
      <c r="S209" s="21" t="str">
        <f>_xlfn.CONCAT( Table2[[#This Row],[device_suggested_area]], " ",Table2[[#This Row],[powercalc_group_3]])</f>
        <v>Tree Lights</v>
      </c>
      <c r="T209" s="26"/>
      <c r="V209" s="22"/>
      <c r="W209" s="22" t="s">
        <v>554</v>
      </c>
      <c r="X209" s="28">
        <v>116</v>
      </c>
      <c r="Y209" s="29" t="s">
        <v>862</v>
      </c>
      <c r="Z209" s="29"/>
      <c r="AA209" s="29"/>
      <c r="AG209" s="22"/>
      <c r="AH209" s="22"/>
      <c r="AS209" s="21"/>
      <c r="AT20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21" t="str">
        <f>Table2[[#This Row],[device_suggested_area]]</f>
        <v>Tree</v>
      </c>
      <c r="AY209" s="21" t="str">
        <f>IF(ISBLANK(Table2[[#This Row],[device_model]]), "", Table2[[#This Row],[device_suggested_area]])</f>
        <v>Tree</v>
      </c>
      <c r="AZ209" s="21" t="s">
        <v>1162</v>
      </c>
      <c r="BA209" s="21" t="s">
        <v>641</v>
      </c>
      <c r="BB209" s="21" t="s">
        <v>387</v>
      </c>
      <c r="BC209" s="21" t="s">
        <v>633</v>
      </c>
      <c r="BD209" s="21" t="s">
        <v>640</v>
      </c>
      <c r="BI209" s="21" t="s">
        <v>639</v>
      </c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3" ht="16" customHeight="1">
      <c r="A210" s="21">
        <v>1687</v>
      </c>
      <c r="B210" s="21" t="s">
        <v>26</v>
      </c>
      <c r="C210" s="21" t="s">
        <v>387</v>
      </c>
      <c r="D210" s="21" t="s">
        <v>137</v>
      </c>
      <c r="E210" s="21" t="s">
        <v>1098</v>
      </c>
      <c r="F210" s="25" t="str">
        <f>IF(ISBLANK(Table2[[#This Row],[unique_id]]), "", Table2[[#This Row],[unique_id]])</f>
        <v>tree_spotlights_bulb_2</v>
      </c>
      <c r="H210" s="21" t="s">
        <v>139</v>
      </c>
      <c r="O210" s="22" t="s">
        <v>896</v>
      </c>
      <c r="P210" s="21" t="s">
        <v>166</v>
      </c>
      <c r="Q210" s="21" t="s">
        <v>866</v>
      </c>
      <c r="R210" s="21" t="str">
        <f>Table2[[#This Row],[entity_domain]]</f>
        <v>Lights</v>
      </c>
      <c r="S210" s="21" t="str">
        <f>_xlfn.CONCAT( Table2[[#This Row],[device_suggested_area]], " ",Table2[[#This Row],[powercalc_group_3]])</f>
        <v>Tree Lights</v>
      </c>
      <c r="T210" s="26"/>
      <c r="V210" s="22"/>
      <c r="W210" s="22" t="s">
        <v>554</v>
      </c>
      <c r="X210" s="28">
        <v>116</v>
      </c>
      <c r="Y210" s="29" t="s">
        <v>862</v>
      </c>
      <c r="Z210" s="29"/>
      <c r="AA210" s="29"/>
      <c r="AG210" s="22"/>
      <c r="AH210" s="22"/>
      <c r="AS210" s="21"/>
      <c r="AT21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21" t="str">
        <f>Table2[[#This Row],[device_suggested_area]]</f>
        <v>Tree</v>
      </c>
      <c r="AY210" s="21" t="str">
        <f>IF(ISBLANK(Table2[[#This Row],[device_model]]), "", Table2[[#This Row],[device_suggested_area]])</f>
        <v>Tree</v>
      </c>
      <c r="AZ210" s="21" t="s">
        <v>1163</v>
      </c>
      <c r="BA210" s="21" t="s">
        <v>641</v>
      </c>
      <c r="BB210" s="21" t="s">
        <v>387</v>
      </c>
      <c r="BC210" s="21" t="s">
        <v>633</v>
      </c>
      <c r="BD210" s="21" t="s">
        <v>640</v>
      </c>
      <c r="BI210" s="21" t="s">
        <v>648</v>
      </c>
      <c r="BJ210" s="21"/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3" ht="16" customHeight="1">
      <c r="A211" s="21">
        <v>1688</v>
      </c>
      <c r="B211" s="21" t="s">
        <v>649</v>
      </c>
      <c r="C211" s="21" t="s">
        <v>387</v>
      </c>
      <c r="D211" s="21" t="s">
        <v>137</v>
      </c>
      <c r="F211" s="25" t="str">
        <f>IF(ISBLANK(Table2[[#This Row],[unique_id]]), "", Table2[[#This Row],[unique_id]])</f>
        <v/>
      </c>
      <c r="T211" s="26"/>
      <c r="V211" s="22"/>
      <c r="W211" s="22" t="s">
        <v>554</v>
      </c>
      <c r="X211" s="28">
        <v>116</v>
      </c>
      <c r="Y211" s="29" t="s">
        <v>862</v>
      </c>
      <c r="Z211" s="29" t="s">
        <v>1122</v>
      </c>
      <c r="AA211" s="29"/>
      <c r="AG211" s="22"/>
      <c r="AH211" s="22"/>
      <c r="AS211" s="21"/>
      <c r="AT21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21" t="str">
        <f>Table2[[#This Row],[device_suggested_area]]</f>
        <v>Tree</v>
      </c>
      <c r="AY211" s="21" t="str">
        <f>IF(ISBLANK(Table2[[#This Row],[device_model]]), "", Table2[[#This Row],[device_suggested_area]])</f>
        <v>Tree</v>
      </c>
      <c r="AZ211" s="21" t="s">
        <v>1164</v>
      </c>
      <c r="BA211" s="21" t="s">
        <v>641</v>
      </c>
      <c r="BB211" s="21" t="s">
        <v>387</v>
      </c>
      <c r="BC211" s="21" t="s">
        <v>633</v>
      </c>
      <c r="BD211" s="21" t="s">
        <v>640</v>
      </c>
      <c r="BI211" s="21" t="s">
        <v>1225</v>
      </c>
      <c r="BJ211" s="21"/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3" ht="16" customHeight="1">
      <c r="A212" s="21">
        <v>1800</v>
      </c>
      <c r="B212" s="21" t="s">
        <v>26</v>
      </c>
      <c r="C212" s="21" t="s">
        <v>505</v>
      </c>
      <c r="D212" s="21" t="s">
        <v>342</v>
      </c>
      <c r="E212" s="21" t="s">
        <v>341</v>
      </c>
      <c r="F212" s="25" t="str">
        <f>IF(ISBLANK(Table2[[#This Row],[unique_id]]), "", Table2[[#This Row],[unique_id]])</f>
        <v>column_break</v>
      </c>
      <c r="G212" s="21" t="s">
        <v>338</v>
      </c>
      <c r="H212" s="21" t="s">
        <v>751</v>
      </c>
      <c r="I212" s="21" t="s">
        <v>132</v>
      </c>
      <c r="M212" s="21" t="s">
        <v>339</v>
      </c>
      <c r="N212" s="21" t="s">
        <v>340</v>
      </c>
      <c r="T212" s="26"/>
      <c r="V212" s="22"/>
      <c r="W212" s="22"/>
      <c r="X212" s="22"/>
      <c r="Y212" s="22"/>
      <c r="AG212" s="22"/>
      <c r="AH212" s="22"/>
      <c r="AS212" s="21"/>
      <c r="AT212" s="23"/>
      <c r="AU212" s="2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2" s="21" t="str">
        <f>IF(ISBLANK(Table2[[#This Row],[device_model]]), "", Table2[[#This Row],[device_suggested_area]])</f>
        <v/>
      </c>
      <c r="BC212" s="22"/>
      <c r="BI212" s="21"/>
      <c r="BJ212" s="21"/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3" ht="16" customHeight="1">
      <c r="A213" s="21">
        <v>1801</v>
      </c>
      <c r="B213" s="21" t="s">
        <v>26</v>
      </c>
      <c r="C213" s="21" t="s">
        <v>919</v>
      </c>
      <c r="D213" s="21" t="s">
        <v>149</v>
      </c>
      <c r="E213" s="26" t="s">
        <v>1099</v>
      </c>
      <c r="F213" s="25" t="str">
        <f>IF(ISBLANK(Table2[[#This Row],[unique_id]]), "", Table2[[#This Row],[unique_id]])</f>
        <v>template_bathroom_rails_plug_proxy</v>
      </c>
      <c r="G213" s="21" t="s">
        <v>513</v>
      </c>
      <c r="H213" s="21" t="s">
        <v>751</v>
      </c>
      <c r="I213" s="21" t="s">
        <v>132</v>
      </c>
      <c r="O213" s="22" t="s">
        <v>896</v>
      </c>
      <c r="P213" s="21" t="s">
        <v>166</v>
      </c>
      <c r="Q213" s="24" t="s">
        <v>867</v>
      </c>
      <c r="R213" s="21" t="str">
        <f>Table2[[#This Row],[entity_domain]]</f>
        <v>Heating &amp; Cooling</v>
      </c>
      <c r="S213" s="21" t="s">
        <v>513</v>
      </c>
      <c r="T213" s="26" t="s">
        <v>1245</v>
      </c>
      <c r="V213" s="22"/>
      <c r="W213" s="22"/>
      <c r="X213" s="22"/>
      <c r="Y213" s="22"/>
      <c r="AG213" s="22"/>
      <c r="AH213" s="22"/>
      <c r="AS213" s="21"/>
      <c r="AT213" s="23"/>
      <c r="AU213" s="21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3" s="21" t="str">
        <f>IF(ISBLANK(Table2[[#This Row],[device_model]]), "", Table2[[#This Row],[device_suggested_area]])</f>
        <v>Bathroom</v>
      </c>
      <c r="AZ213" s="21" t="s">
        <v>1172</v>
      </c>
      <c r="BA213" s="21" t="s">
        <v>369</v>
      </c>
      <c r="BB213" s="21" t="s">
        <v>236</v>
      </c>
      <c r="BC213" s="21" t="s">
        <v>372</v>
      </c>
      <c r="BD213" s="21" t="s">
        <v>368</v>
      </c>
      <c r="BI213" s="21"/>
      <c r="BJ213" s="21"/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ht="16" customHeight="1">
      <c r="A214" s="21">
        <v>1802</v>
      </c>
      <c r="B214" s="21" t="s">
        <v>26</v>
      </c>
      <c r="C214" s="21" t="s">
        <v>236</v>
      </c>
      <c r="D214" s="21" t="s">
        <v>134</v>
      </c>
      <c r="E214" s="21" t="s">
        <v>950</v>
      </c>
      <c r="F214" s="25" t="str">
        <f>IF(ISBLANK(Table2[[#This Row],[unique_id]]), "", Table2[[#This Row],[unique_id]])</f>
        <v>bathroom_rails_plug</v>
      </c>
      <c r="G214" s="21" t="s">
        <v>513</v>
      </c>
      <c r="H214" s="21" t="s">
        <v>751</v>
      </c>
      <c r="I214" s="21" t="s">
        <v>132</v>
      </c>
      <c r="J214" s="21" t="s">
        <v>513</v>
      </c>
      <c r="M214" s="21" t="s">
        <v>261</v>
      </c>
      <c r="O214" s="22" t="s">
        <v>896</v>
      </c>
      <c r="P214" s="21" t="s">
        <v>166</v>
      </c>
      <c r="Q214" s="24" t="s">
        <v>867</v>
      </c>
      <c r="R214" s="21" t="str">
        <f>Table2[[#This Row],[entity_domain]]</f>
        <v>Heating &amp; Cooling</v>
      </c>
      <c r="S214" s="21" t="s">
        <v>513</v>
      </c>
      <c r="T214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4" s="22"/>
      <c r="W214" s="22"/>
      <c r="X214" s="22"/>
      <c r="Y214" s="22"/>
      <c r="AE214" s="21" t="s">
        <v>260</v>
      </c>
      <c r="AG214" s="22"/>
      <c r="AH214" s="22"/>
      <c r="AS214" s="21"/>
      <c r="AT214" s="23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4" s="21" t="str">
        <f>IF(ISBLANK(Table2[[#This Row],[device_model]]), "", Table2[[#This Row],[device_suggested_area]])</f>
        <v>Bathroom</v>
      </c>
      <c r="AZ214" s="21" t="s">
        <v>1172</v>
      </c>
      <c r="BA214" s="21" t="s">
        <v>369</v>
      </c>
      <c r="BB214" s="21" t="s">
        <v>236</v>
      </c>
      <c r="BC214" s="21" t="s">
        <v>372</v>
      </c>
      <c r="BD214" s="21" t="s">
        <v>368</v>
      </c>
      <c r="BG214" s="21" t="s">
        <v>1123</v>
      </c>
      <c r="BH214" s="21" t="s">
        <v>450</v>
      </c>
      <c r="BI214" s="21" t="s">
        <v>360</v>
      </c>
      <c r="BJ214" s="21" t="s">
        <v>443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5" spans="1:63" s="36" customFormat="1" ht="16" customHeight="1">
      <c r="A215" s="21">
        <v>1803</v>
      </c>
      <c r="B215" s="36" t="s">
        <v>26</v>
      </c>
      <c r="C215" s="36" t="s">
        <v>919</v>
      </c>
      <c r="D215" s="36" t="s">
        <v>149</v>
      </c>
      <c r="E215" s="37" t="s">
        <v>1273</v>
      </c>
      <c r="F215" s="38" t="str">
        <f>IF(ISBLANK(Table2[[#This Row],[unique_id]]), "", Table2[[#This Row],[unique_id]])</f>
        <v>template_ceiling_water_booster_plug_proxy</v>
      </c>
      <c r="G215" s="36" t="s">
        <v>1374</v>
      </c>
      <c r="H215" s="36" t="s">
        <v>751</v>
      </c>
      <c r="I215" s="36" t="s">
        <v>132</v>
      </c>
      <c r="O215" s="39" t="s">
        <v>896</v>
      </c>
      <c r="P215" s="36" t="s">
        <v>166</v>
      </c>
      <c r="Q215" s="42" t="s">
        <v>867</v>
      </c>
      <c r="R215" s="36" t="str">
        <f>Table2[[#This Row],[entity_domain]]</f>
        <v>Heating &amp; Cooling</v>
      </c>
      <c r="S215" s="36" t="s">
        <v>510</v>
      </c>
      <c r="T215" s="37" t="s">
        <v>1245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5" s="21" t="str">
        <f>IF(ISBLANK(Table2[[#This Row],[device_model]]), "", Table2[[#This Row],[device_suggested_area]])</f>
        <v>Ceiling</v>
      </c>
      <c r="AZ215" s="36" t="s">
        <v>510</v>
      </c>
      <c r="BA215" s="36" t="s">
        <v>508</v>
      </c>
      <c r="BB215" s="36" t="s">
        <v>1293</v>
      </c>
      <c r="BC215" s="36" t="s">
        <v>1012</v>
      </c>
      <c r="BD215" s="36" t="s">
        <v>420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1804</v>
      </c>
      <c r="B216" s="36" t="s">
        <v>26</v>
      </c>
      <c r="C216" s="36" t="s">
        <v>796</v>
      </c>
      <c r="D216" s="36" t="s">
        <v>134</v>
      </c>
      <c r="E216" s="36" t="s">
        <v>1274</v>
      </c>
      <c r="F216" s="38" t="str">
        <f>IF(ISBLANK(Table2[[#This Row],[unique_id]]), "", Table2[[#This Row],[unique_id]])</f>
        <v>ceiling_water_booster_plug</v>
      </c>
      <c r="G216" s="36" t="s">
        <v>1374</v>
      </c>
      <c r="H216" s="36" t="s">
        <v>751</v>
      </c>
      <c r="I216" s="36" t="s">
        <v>132</v>
      </c>
      <c r="J216" s="36" t="str">
        <f>Table2[[#This Row],[friendly_name]]</f>
        <v>Hot Water Booster</v>
      </c>
      <c r="M216" s="36" t="s">
        <v>261</v>
      </c>
      <c r="O216" s="39" t="s">
        <v>896</v>
      </c>
      <c r="P216" s="36" t="s">
        <v>166</v>
      </c>
      <c r="Q216" s="36" t="s">
        <v>867</v>
      </c>
      <c r="R216" s="36" t="str">
        <f>Table2[[#This Row],[entity_domain]]</f>
        <v>Heating &amp; Cooling</v>
      </c>
      <c r="S216" s="36" t="s">
        <v>510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6" s="39"/>
      <c r="W216" s="39"/>
      <c r="X216" s="39"/>
      <c r="Y216" s="39"/>
      <c r="Z216" s="39"/>
      <c r="AA216" s="55" t="s">
        <v>1290</v>
      </c>
      <c r="AE216" s="36" t="s">
        <v>509</v>
      </c>
      <c r="AF216" s="36">
        <v>10</v>
      </c>
      <c r="AG216" s="39" t="s">
        <v>34</v>
      </c>
      <c r="AH216" s="39" t="s">
        <v>1024</v>
      </c>
      <c r="AJ216" s="36" t="str">
        <f>_xlfn.CONCAT("homeassistant/entity/", Table2[[#This Row],[entity_namespace]], "/tasmota/",Table2[[#This Row],[unique_id]], "/config")</f>
        <v>homeassistant/entity/switch/tasmota/ceiling_water_booster_plug/config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6" t="str">
        <f>_xlfn.CONCAT("tasmota/device/",Table2[[#This Row],[unique_id]], "/cmnd/POWER")</f>
        <v>tasmota/device/ceiling_water_booster_plug/cmnd/POWER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1044</v>
      </c>
      <c r="AO216" s="36" t="s">
        <v>1045</v>
      </c>
      <c r="AP216" s="36" t="s">
        <v>1033</v>
      </c>
      <c r="AQ216" s="36" t="s">
        <v>1034</v>
      </c>
      <c r="AR216" s="36" t="s">
        <v>1115</v>
      </c>
      <c r="AS216" s="36">
        <v>1</v>
      </c>
      <c r="AT216" s="41" t="str">
        <f>HYPERLINK(_xlfn.CONCAT("http://", Table2[[#This Row],[connection_ip]], "/?"))</f>
        <v>http://10.0.6.100/?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6" s="21" t="str">
        <f>IF(ISBLANK(Table2[[#This Row],[device_model]]), "", Table2[[#This Row],[device_suggested_area]])</f>
        <v>Ceiling</v>
      </c>
      <c r="AZ216" s="36" t="s">
        <v>510</v>
      </c>
      <c r="BA216" s="36" t="s">
        <v>508</v>
      </c>
      <c r="BB216" s="36" t="s">
        <v>1293</v>
      </c>
      <c r="BC216" s="36" t="s">
        <v>1012</v>
      </c>
      <c r="BD216" s="36" t="s">
        <v>420</v>
      </c>
      <c r="BH216" s="36" t="s">
        <v>450</v>
      </c>
      <c r="BI216" s="36" t="s">
        <v>507</v>
      </c>
      <c r="BJ216" s="36" t="s">
        <v>1013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7" spans="1:63" s="36" customFormat="1" ht="16" customHeight="1">
      <c r="A217" s="21">
        <v>1805</v>
      </c>
      <c r="B217" s="36" t="s">
        <v>26</v>
      </c>
      <c r="C217" s="36" t="s">
        <v>796</v>
      </c>
      <c r="D217" s="36" t="s">
        <v>27</v>
      </c>
      <c r="E217" s="36" t="s">
        <v>1275</v>
      </c>
      <c r="F217" s="38" t="str">
        <f>IF(ISBLANK(Table2[[#This Row],[unique_id]]), "", Table2[[#This Row],[unique_id]])</f>
        <v>ceiling_water_booster_plug_energy_power</v>
      </c>
      <c r="G217" s="36" t="s">
        <v>1027</v>
      </c>
      <c r="H217" s="36" t="s">
        <v>751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336</v>
      </c>
      <c r="AD217" s="36" t="s">
        <v>1025</v>
      </c>
      <c r="AF217" s="36">
        <v>10</v>
      </c>
      <c r="AG217" s="39" t="s">
        <v>34</v>
      </c>
      <c r="AH217" s="39" t="s">
        <v>1024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1044</v>
      </c>
      <c r="AO217" s="36" t="s">
        <v>1045</v>
      </c>
      <c r="AP217" s="36" t="s">
        <v>1033</v>
      </c>
      <c r="AQ217" s="36" t="s">
        <v>1034</v>
      </c>
      <c r="AR217" s="36" t="s">
        <v>1287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7" s="21" t="str">
        <f>IF(ISBLANK(Table2[[#This Row],[device_model]]), "", Table2[[#This Row],[device_suggested_area]])</f>
        <v>Ceiling</v>
      </c>
      <c r="AZ217" s="36" t="s">
        <v>510</v>
      </c>
      <c r="BA217" s="36" t="s">
        <v>508</v>
      </c>
      <c r="BB217" s="36" t="s">
        <v>1293</v>
      </c>
      <c r="BC217" s="36" t="s">
        <v>1012</v>
      </c>
      <c r="BD217" s="36" t="s">
        <v>420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1806</v>
      </c>
      <c r="B218" s="36" t="s">
        <v>26</v>
      </c>
      <c r="C218" s="36" t="s">
        <v>796</v>
      </c>
      <c r="D218" s="36" t="s">
        <v>27</v>
      </c>
      <c r="E218" s="36" t="s">
        <v>1276</v>
      </c>
      <c r="F218" s="38" t="str">
        <f>IF(ISBLANK(Table2[[#This Row],[unique_id]]), "", Table2[[#This Row],[unique_id]])</f>
        <v>ceiling_water_booster_plug_energy_total</v>
      </c>
      <c r="G218" s="36" t="s">
        <v>1028</v>
      </c>
      <c r="H218" s="36" t="s">
        <v>751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337</v>
      </c>
      <c r="AD218" s="36" t="s">
        <v>1026</v>
      </c>
      <c r="AF218" s="36">
        <v>10</v>
      </c>
      <c r="AG218" s="39" t="s">
        <v>34</v>
      </c>
      <c r="AH218" s="39" t="s">
        <v>1024</v>
      </c>
      <c r="AJ218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1044</v>
      </c>
      <c r="AO218" s="36" t="s">
        <v>1045</v>
      </c>
      <c r="AP218" s="36" t="s">
        <v>1033</v>
      </c>
      <c r="AQ218" s="36" t="s">
        <v>1034</v>
      </c>
      <c r="AR218" s="36" t="s">
        <v>1288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8" s="21" t="str">
        <f>IF(ISBLANK(Table2[[#This Row],[device_model]]), "", Table2[[#This Row],[device_suggested_area]])</f>
        <v>Ceiling</v>
      </c>
      <c r="AZ218" s="36" t="s">
        <v>510</v>
      </c>
      <c r="BA218" s="36" t="s">
        <v>508</v>
      </c>
      <c r="BB218" s="36" t="s">
        <v>1293</v>
      </c>
      <c r="BC218" s="36" t="s">
        <v>1012</v>
      </c>
      <c r="BD218" s="36" t="s">
        <v>420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s="36" customFormat="1" ht="16" customHeight="1">
      <c r="A219" s="21">
        <v>1807</v>
      </c>
      <c r="B219" s="36" t="s">
        <v>26</v>
      </c>
      <c r="C219" s="36" t="s">
        <v>919</v>
      </c>
      <c r="D219" s="36" t="s">
        <v>149</v>
      </c>
      <c r="E219" s="37" t="s">
        <v>1281</v>
      </c>
      <c r="F219" s="38" t="str">
        <f>IF(ISBLANK(Table2[[#This Row],[unique_id]]), "", Table2[[#This Row],[unique_id]])</f>
        <v>template_garden_pool_filter_plug_proxy</v>
      </c>
      <c r="G219" s="36" t="s">
        <v>328</v>
      </c>
      <c r="H219" s="36" t="s">
        <v>751</v>
      </c>
      <c r="I219" s="36" t="s">
        <v>132</v>
      </c>
      <c r="O219" s="39" t="s">
        <v>896</v>
      </c>
      <c r="P219" s="36" t="s">
        <v>166</v>
      </c>
      <c r="Q219" s="42" t="s">
        <v>867</v>
      </c>
      <c r="R219" s="36" t="str">
        <f>Table2[[#This Row],[entity_domain]]</f>
        <v>Heating &amp; Cooling</v>
      </c>
      <c r="S219" s="36" t="s">
        <v>328</v>
      </c>
      <c r="T219" s="37" t="s">
        <v>1245</v>
      </c>
      <c r="V219" s="39"/>
      <c r="W219" s="39"/>
      <c r="X219" s="39"/>
      <c r="Y219" s="39"/>
      <c r="Z219" s="39"/>
      <c r="AA219" s="39"/>
      <c r="AG219" s="39"/>
      <c r="AH219" s="39"/>
      <c r="AT219" s="40"/>
      <c r="AU219" s="36" t="s">
        <v>134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9" s="21" t="str">
        <f>IF(ISBLANK(Table2[[#This Row],[device_model]]), "", Table2[[#This Row],[device_suggested_area]])</f>
        <v>Garden</v>
      </c>
      <c r="AZ219" s="36" t="s">
        <v>328</v>
      </c>
      <c r="BA219" s="36" t="s">
        <v>508</v>
      </c>
      <c r="BB219" s="36" t="s">
        <v>1293</v>
      </c>
      <c r="BC219" s="36" t="s">
        <v>1012</v>
      </c>
      <c r="BD219" s="36" t="s">
        <v>645</v>
      </c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s="36" customFormat="1" ht="16" customHeight="1">
      <c r="A220" s="21">
        <v>1808</v>
      </c>
      <c r="B220" s="36" t="s">
        <v>26</v>
      </c>
      <c r="C220" s="36" t="s">
        <v>796</v>
      </c>
      <c r="D220" s="36" t="s">
        <v>134</v>
      </c>
      <c r="E220" s="36" t="s">
        <v>1282</v>
      </c>
      <c r="F220" s="38" t="str">
        <f>IF(ISBLANK(Table2[[#This Row],[unique_id]]), "", Table2[[#This Row],[unique_id]])</f>
        <v>garden_pool_filter_plug</v>
      </c>
      <c r="G220" s="36" t="s">
        <v>328</v>
      </c>
      <c r="H220" s="36" t="s">
        <v>751</v>
      </c>
      <c r="I220" s="36" t="s">
        <v>132</v>
      </c>
      <c r="J220" s="36" t="str">
        <f>Table2[[#This Row],[friendly_name]]</f>
        <v>Pool Filter</v>
      </c>
      <c r="M220" s="36" t="s">
        <v>261</v>
      </c>
      <c r="O220" s="39" t="s">
        <v>896</v>
      </c>
      <c r="P220" s="36" t="s">
        <v>166</v>
      </c>
      <c r="Q220" s="36" t="s">
        <v>867</v>
      </c>
      <c r="R220" s="36" t="str">
        <f>Table2[[#This Row],[entity_domain]]</f>
        <v>Heating &amp; Cooling</v>
      </c>
      <c r="S220" s="36" t="s">
        <v>328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0" s="39"/>
      <c r="W220" s="39"/>
      <c r="X220" s="39"/>
      <c r="Y220" s="39"/>
      <c r="Z220" s="39"/>
      <c r="AA220" s="55" t="s">
        <v>1290</v>
      </c>
      <c r="AE220" s="36" t="s">
        <v>1285</v>
      </c>
      <c r="AF220" s="36">
        <v>10</v>
      </c>
      <c r="AG220" s="39" t="s">
        <v>34</v>
      </c>
      <c r="AH220" s="39" t="s">
        <v>1024</v>
      </c>
      <c r="AJ220" s="36" t="str">
        <f>_xlfn.CONCAT("homeassistant/entity/", Table2[[#This Row],[entity_namespace]], "/tasmota/",Table2[[#This Row],[unique_id]], "/config")</f>
        <v>homeassistant/entity/switch/tasmota/garden_pool_filter_plug/config</v>
      </c>
      <c r="AK220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6" t="str">
        <f>_xlfn.CONCAT("tasmota/device/",Table2[[#This Row],[unique_id]], "/cmnd/POWER")</f>
        <v>tasmota/device/garden_pool_filter_plug/cmnd/POWER</v>
      </c>
      <c r="AM22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6" t="s">
        <v>1044</v>
      </c>
      <c r="AO220" s="36" t="s">
        <v>1045</v>
      </c>
      <c r="AP220" s="36" t="s">
        <v>1033</v>
      </c>
      <c r="AQ220" s="36" t="s">
        <v>1034</v>
      </c>
      <c r="AR220" s="36" t="s">
        <v>1115</v>
      </c>
      <c r="AS220" s="36">
        <v>1</v>
      </c>
      <c r="AT220" s="41" t="str">
        <f>HYPERLINK(_xlfn.CONCAT("http://", Table2[[#This Row],[connection_ip]], "/?"))</f>
        <v>http://10.0.6.106/?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0" s="21" t="str">
        <f>IF(ISBLANK(Table2[[#This Row],[device_model]]), "", Table2[[#This Row],[device_suggested_area]])</f>
        <v>Garden</v>
      </c>
      <c r="AZ220" s="36" t="s">
        <v>328</v>
      </c>
      <c r="BA220" s="36" t="s">
        <v>508</v>
      </c>
      <c r="BB220" s="36" t="s">
        <v>1293</v>
      </c>
      <c r="BC220" s="36" t="s">
        <v>1012</v>
      </c>
      <c r="BD220" s="36" t="s">
        <v>645</v>
      </c>
      <c r="BH220" s="36" t="s">
        <v>450</v>
      </c>
      <c r="BI220" s="36" t="s">
        <v>1211</v>
      </c>
      <c r="BJ220" s="36" t="s">
        <v>1210</v>
      </c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21" spans="1:63" s="36" customFormat="1" ht="16" customHeight="1">
      <c r="A221" s="21">
        <v>1809</v>
      </c>
      <c r="B221" s="36" t="s">
        <v>26</v>
      </c>
      <c r="C221" s="36" t="s">
        <v>796</v>
      </c>
      <c r="D221" s="36" t="s">
        <v>27</v>
      </c>
      <c r="E221" s="36" t="s">
        <v>1283</v>
      </c>
      <c r="F221" s="38" t="str">
        <f>IF(ISBLANK(Table2[[#This Row],[unique_id]]), "", Table2[[#This Row],[unique_id]])</f>
        <v>garden_pool_filter_plug_energy_power</v>
      </c>
      <c r="G221" s="36" t="s">
        <v>1027</v>
      </c>
      <c r="H221" s="36" t="s">
        <v>751</v>
      </c>
      <c r="I221" s="36" t="s">
        <v>132</v>
      </c>
      <c r="O221" s="39"/>
      <c r="T221" s="37"/>
      <c r="V221" s="39"/>
      <c r="W221" s="39"/>
      <c r="X221" s="39"/>
      <c r="Y221" s="39"/>
      <c r="Z221" s="39"/>
      <c r="AA221" s="39"/>
      <c r="AB221" s="36" t="s">
        <v>31</v>
      </c>
      <c r="AC221" s="36" t="s">
        <v>336</v>
      </c>
      <c r="AD221" s="36" t="s">
        <v>1025</v>
      </c>
      <c r="AF221" s="36">
        <v>10</v>
      </c>
      <c r="AG221" s="39" t="s">
        <v>34</v>
      </c>
      <c r="AH221" s="39" t="s">
        <v>1024</v>
      </c>
      <c r="AJ221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2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1044</v>
      </c>
      <c r="AO221" s="36" t="s">
        <v>1045</v>
      </c>
      <c r="AP221" s="36" t="s">
        <v>1033</v>
      </c>
      <c r="AQ221" s="36" t="s">
        <v>1034</v>
      </c>
      <c r="AR221" s="36" t="s">
        <v>1287</v>
      </c>
      <c r="AS221" s="36">
        <v>1</v>
      </c>
      <c r="AT221" s="41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1" s="21" t="str">
        <f>IF(ISBLANK(Table2[[#This Row],[device_model]]), "", Table2[[#This Row],[device_suggested_area]])</f>
        <v>Garden</v>
      </c>
      <c r="AZ221" s="36" t="s">
        <v>328</v>
      </c>
      <c r="BA221" s="36" t="s">
        <v>508</v>
      </c>
      <c r="BB221" s="36" t="s">
        <v>1293</v>
      </c>
      <c r="BC221" s="36" t="s">
        <v>1012</v>
      </c>
      <c r="BD221" s="36" t="s">
        <v>645</v>
      </c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s="36" customFormat="1" ht="16" customHeight="1">
      <c r="A222" s="21">
        <v>1810</v>
      </c>
      <c r="B222" s="36" t="s">
        <v>26</v>
      </c>
      <c r="C222" s="36" t="s">
        <v>796</v>
      </c>
      <c r="D222" s="36" t="s">
        <v>27</v>
      </c>
      <c r="E222" s="36" t="s">
        <v>1284</v>
      </c>
      <c r="F222" s="38" t="str">
        <f>IF(ISBLANK(Table2[[#This Row],[unique_id]]), "", Table2[[#This Row],[unique_id]])</f>
        <v>garden_pool_filter_plug_energy_total</v>
      </c>
      <c r="G222" s="36" t="s">
        <v>1028</v>
      </c>
      <c r="H222" s="36" t="s">
        <v>751</v>
      </c>
      <c r="I222" s="36" t="s">
        <v>132</v>
      </c>
      <c r="O222" s="39"/>
      <c r="T222" s="37"/>
      <c r="V222" s="39"/>
      <c r="W222" s="39"/>
      <c r="X222" s="39"/>
      <c r="Y222" s="39"/>
      <c r="Z222" s="39"/>
      <c r="AA222" s="39"/>
      <c r="AB222" s="36" t="s">
        <v>76</v>
      </c>
      <c r="AC222" s="36" t="s">
        <v>337</v>
      </c>
      <c r="AD222" s="36" t="s">
        <v>1026</v>
      </c>
      <c r="AF222" s="36">
        <v>10</v>
      </c>
      <c r="AG222" s="39" t="s">
        <v>34</v>
      </c>
      <c r="AH222" s="39" t="s">
        <v>1024</v>
      </c>
      <c r="AJ222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1044</v>
      </c>
      <c r="AO222" s="36" t="s">
        <v>1045</v>
      </c>
      <c r="AP222" s="36" t="s">
        <v>1033</v>
      </c>
      <c r="AQ222" s="36" t="s">
        <v>1034</v>
      </c>
      <c r="AR222" s="36" t="s">
        <v>1288</v>
      </c>
      <c r="AS222" s="36">
        <v>1</v>
      </c>
      <c r="AT222" s="41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2" s="21" t="str">
        <f>IF(ISBLANK(Table2[[#This Row],[device_model]]), "", Table2[[#This Row],[device_suggested_area]])</f>
        <v>Garden</v>
      </c>
      <c r="AZ222" s="36" t="s">
        <v>328</v>
      </c>
      <c r="BA222" s="36" t="s">
        <v>508</v>
      </c>
      <c r="BB222" s="36" t="s">
        <v>1293</v>
      </c>
      <c r="BC222" s="36" t="s">
        <v>1012</v>
      </c>
      <c r="BD222" s="36" t="s">
        <v>645</v>
      </c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3" ht="16" customHeight="1">
      <c r="A223" s="21">
        <v>2000</v>
      </c>
      <c r="B223" s="21" t="s">
        <v>26</v>
      </c>
      <c r="C223" s="21" t="s">
        <v>919</v>
      </c>
      <c r="D223" s="21" t="s">
        <v>149</v>
      </c>
      <c r="E223" s="43" t="s">
        <v>917</v>
      </c>
      <c r="F223" s="25" t="str">
        <f>IF(ISBLANK(Table2[[#This Row],[unique_id]]), "", Table2[[#This Row],[unique_id]])</f>
        <v>template_lounge_air_purifier_proxy</v>
      </c>
      <c r="G223" s="21" t="s">
        <v>196</v>
      </c>
      <c r="H223" s="21" t="s">
        <v>516</v>
      </c>
      <c r="I223" s="21" t="s">
        <v>132</v>
      </c>
      <c r="O223" s="22" t="s">
        <v>896</v>
      </c>
      <c r="P223" s="21" t="s">
        <v>166</v>
      </c>
      <c r="Q223" s="21" t="s">
        <v>866</v>
      </c>
      <c r="R223" s="21" t="s">
        <v>131</v>
      </c>
      <c r="S223" s="21" t="str">
        <f>_xlfn.CONCAT( Table2[[#This Row],[device_suggested_area]], " ",Table2[[#This Row],[powercalc_group_3]])</f>
        <v>Lounge Fans</v>
      </c>
      <c r="T223" s="26" t="s">
        <v>920</v>
      </c>
      <c r="V223" s="22"/>
      <c r="W223" s="22"/>
      <c r="X223" s="22"/>
      <c r="Y223" s="29"/>
      <c r="Z223" s="29"/>
      <c r="AA223" s="29"/>
      <c r="AG223" s="22"/>
      <c r="AH223" s="22"/>
      <c r="AS223" s="21"/>
      <c r="AT223" s="30"/>
      <c r="AU223" s="21" t="s">
        <v>129</v>
      </c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3" s="21" t="str">
        <f>Table2[[#This Row],[device_suggested_area]]</f>
        <v>Lounge</v>
      </c>
      <c r="AY223" s="21" t="str">
        <f>IF(ISBLANK(Table2[[#This Row],[device_model]]), "", Table2[[#This Row],[device_suggested_area]])</f>
        <v>Lounge</v>
      </c>
      <c r="AZ223" s="21" t="s">
        <v>537</v>
      </c>
      <c r="BA223" s="21" t="s">
        <v>532</v>
      </c>
      <c r="BB223" s="21" t="s">
        <v>515</v>
      </c>
      <c r="BC223" s="21" t="s">
        <v>531</v>
      </c>
      <c r="BD223" s="21" t="s">
        <v>196</v>
      </c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2001</v>
      </c>
      <c r="B224" s="21" t="s">
        <v>26</v>
      </c>
      <c r="C224" s="21" t="s">
        <v>515</v>
      </c>
      <c r="D224" s="21" t="s">
        <v>129</v>
      </c>
      <c r="E224" s="43" t="s">
        <v>520</v>
      </c>
      <c r="F224" s="25" t="str">
        <f>IF(ISBLANK(Table2[[#This Row],[unique_id]]), "", Table2[[#This Row],[unique_id]])</f>
        <v>lounge_air_purifier</v>
      </c>
      <c r="G224" s="21" t="s">
        <v>196</v>
      </c>
      <c r="H224" s="21" t="s">
        <v>516</v>
      </c>
      <c r="I224" s="21" t="s">
        <v>132</v>
      </c>
      <c r="J224" s="21" t="s">
        <v>537</v>
      </c>
      <c r="M224" s="21" t="s">
        <v>136</v>
      </c>
      <c r="T224" s="26"/>
      <c r="V224" s="22"/>
      <c r="W224" s="22" t="s">
        <v>554</v>
      </c>
      <c r="X224" s="22"/>
      <c r="Y224" s="29" t="s">
        <v>862</v>
      </c>
      <c r="Z224" s="29"/>
      <c r="AA224" s="29"/>
      <c r="AE224" s="21" t="s">
        <v>517</v>
      </c>
      <c r="AG224" s="22"/>
      <c r="AH224" s="22"/>
      <c r="AS224" s="21"/>
      <c r="AT2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4" s="21" t="str">
        <f>Table2[[#This Row],[device_suggested_area]]</f>
        <v>Lounge</v>
      </c>
      <c r="AY224" s="21" t="str">
        <f>IF(ISBLANK(Table2[[#This Row],[device_model]]), "", Table2[[#This Row],[device_suggested_area]])</f>
        <v>Lounge</v>
      </c>
      <c r="AZ224" s="21" t="s">
        <v>537</v>
      </c>
      <c r="BA224" s="21" t="s">
        <v>532</v>
      </c>
      <c r="BB224" s="21" t="s">
        <v>515</v>
      </c>
      <c r="BC224" s="21" t="s">
        <v>531</v>
      </c>
      <c r="BD224" s="21" t="s">
        <v>196</v>
      </c>
      <c r="BI224" s="21" t="s">
        <v>544</v>
      </c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5" spans="1:63" ht="16" customHeight="1">
      <c r="A225" s="21">
        <v>2002</v>
      </c>
      <c r="B225" s="21" t="s">
        <v>26</v>
      </c>
      <c r="C225" s="21" t="s">
        <v>919</v>
      </c>
      <c r="D225" s="21" t="s">
        <v>149</v>
      </c>
      <c r="E225" s="43" t="s">
        <v>918</v>
      </c>
      <c r="F225" s="25" t="str">
        <f>IF(ISBLANK(Table2[[#This Row],[unique_id]]), "", Table2[[#This Row],[unique_id]])</f>
        <v>template_dining_air_purifier_proxy</v>
      </c>
      <c r="G225" s="21" t="s">
        <v>195</v>
      </c>
      <c r="H225" s="21" t="s">
        <v>516</v>
      </c>
      <c r="I225" s="21" t="s">
        <v>132</v>
      </c>
      <c r="O225" s="22" t="s">
        <v>896</v>
      </c>
      <c r="P225" s="21" t="s">
        <v>166</v>
      </c>
      <c r="Q225" s="21" t="s">
        <v>866</v>
      </c>
      <c r="R225" s="21" t="s">
        <v>131</v>
      </c>
      <c r="S225" s="21" t="str">
        <f>_xlfn.CONCAT( Table2[[#This Row],[device_suggested_area]], " ",Table2[[#This Row],[powercalc_group_3]])</f>
        <v>Dining Fans</v>
      </c>
      <c r="T225" s="26" t="s">
        <v>920</v>
      </c>
      <c r="V225" s="22"/>
      <c r="W225" s="22"/>
      <c r="X225" s="22"/>
      <c r="Y225" s="29"/>
      <c r="Z225" s="29"/>
      <c r="AA225" s="29"/>
      <c r="AG225" s="22"/>
      <c r="AH225" s="22"/>
      <c r="AS225" s="21"/>
      <c r="AT225" s="30"/>
      <c r="AU225" s="21" t="s">
        <v>129</v>
      </c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5" s="21" t="str">
        <f>Table2[[#This Row],[device_suggested_area]]</f>
        <v>Dining</v>
      </c>
      <c r="AY225" s="21" t="str">
        <f>IF(ISBLANK(Table2[[#This Row],[device_model]]), "", Table2[[#This Row],[device_suggested_area]])</f>
        <v>Dining</v>
      </c>
      <c r="AZ225" s="21" t="s">
        <v>537</v>
      </c>
      <c r="BA225" s="21" t="s">
        <v>532</v>
      </c>
      <c r="BB225" s="21" t="s">
        <v>515</v>
      </c>
      <c r="BC225" s="21" t="s">
        <v>531</v>
      </c>
      <c r="BD225" s="21" t="s">
        <v>195</v>
      </c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2003</v>
      </c>
      <c r="B226" s="21" t="s">
        <v>26</v>
      </c>
      <c r="C226" s="21" t="s">
        <v>515</v>
      </c>
      <c r="D226" s="21" t="s">
        <v>129</v>
      </c>
      <c r="E226" s="43" t="s">
        <v>593</v>
      </c>
      <c r="F226" s="25" t="str">
        <f>IF(ISBLANK(Table2[[#This Row],[unique_id]]), "", Table2[[#This Row],[unique_id]])</f>
        <v>dining_air_purifier</v>
      </c>
      <c r="G226" s="21" t="s">
        <v>195</v>
      </c>
      <c r="H226" s="21" t="s">
        <v>516</v>
      </c>
      <c r="I226" s="21" t="s">
        <v>132</v>
      </c>
      <c r="J226" s="21" t="s">
        <v>537</v>
      </c>
      <c r="M226" s="21" t="s">
        <v>136</v>
      </c>
      <c r="T226" s="26"/>
      <c r="V226" s="22"/>
      <c r="W226" s="22" t="s">
        <v>554</v>
      </c>
      <c r="X226" s="22"/>
      <c r="Y226" s="29" t="s">
        <v>862</v>
      </c>
      <c r="Z226" s="29"/>
      <c r="AA226" s="29"/>
      <c r="AE226" s="21" t="s">
        <v>517</v>
      </c>
      <c r="AG226" s="22"/>
      <c r="AH226" s="22"/>
      <c r="AS226" s="21"/>
      <c r="AT2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6" s="21" t="str">
        <f>Table2[[#This Row],[device_suggested_area]]</f>
        <v>Dining</v>
      </c>
      <c r="AY226" s="21" t="str">
        <f>IF(ISBLANK(Table2[[#This Row],[device_model]]), "", Table2[[#This Row],[device_suggested_area]])</f>
        <v>Dining</v>
      </c>
      <c r="AZ226" s="21" t="s">
        <v>537</v>
      </c>
      <c r="BA226" s="21" t="s">
        <v>532</v>
      </c>
      <c r="BB226" s="21" t="s">
        <v>515</v>
      </c>
      <c r="BC226" s="21" t="s">
        <v>531</v>
      </c>
      <c r="BD226" s="21" t="s">
        <v>195</v>
      </c>
      <c r="BI226" s="21" t="s">
        <v>594</v>
      </c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7" spans="1:63" ht="16" customHeight="1">
      <c r="A227" s="21">
        <v>2100</v>
      </c>
      <c r="B227" s="21" t="s">
        <v>26</v>
      </c>
      <c r="C227" s="21" t="s">
        <v>885</v>
      </c>
      <c r="D227" s="21" t="s">
        <v>27</v>
      </c>
      <c r="E227" s="21" t="s">
        <v>235</v>
      </c>
      <c r="F227" s="25" t="str">
        <f>IF(ISBLANK(Table2[[#This Row],[unique_id]]), "", Table2[[#This Row],[unique_id]])</f>
        <v>home_power</v>
      </c>
      <c r="G227" s="21" t="s">
        <v>333</v>
      </c>
      <c r="H227" s="21" t="s">
        <v>243</v>
      </c>
      <c r="I227" s="21" t="s">
        <v>141</v>
      </c>
      <c r="M227" s="21" t="s">
        <v>90</v>
      </c>
      <c r="T227" s="26"/>
      <c r="U227" s="21" t="s">
        <v>502</v>
      </c>
      <c r="V227" s="22"/>
      <c r="W227" s="22"/>
      <c r="X227" s="22"/>
      <c r="Y227" s="22"/>
      <c r="AC227" s="21" t="s">
        <v>336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2101</v>
      </c>
      <c r="B228" s="21" t="s">
        <v>26</v>
      </c>
      <c r="C228" s="21" t="s">
        <v>885</v>
      </c>
      <c r="D228" s="21" t="s">
        <v>27</v>
      </c>
      <c r="E228" s="21" t="s">
        <v>330</v>
      </c>
      <c r="F228" s="25" t="str">
        <f>IF(ISBLANK(Table2[[#This Row],[unique_id]]), "", Table2[[#This Row],[unique_id]])</f>
        <v>home_base_power</v>
      </c>
      <c r="G228" s="21" t="s">
        <v>331</v>
      </c>
      <c r="H228" s="21" t="s">
        <v>243</v>
      </c>
      <c r="I228" s="21" t="s">
        <v>141</v>
      </c>
      <c r="M228" s="21" t="s">
        <v>90</v>
      </c>
      <c r="T228" s="26"/>
      <c r="U228" s="21" t="s">
        <v>502</v>
      </c>
      <c r="V228" s="22"/>
      <c r="W228" s="22"/>
      <c r="X228" s="22"/>
      <c r="Y228" s="22"/>
      <c r="AC228" s="21" t="s">
        <v>336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2102</v>
      </c>
      <c r="B229" s="21" t="s">
        <v>26</v>
      </c>
      <c r="C229" s="21" t="s">
        <v>885</v>
      </c>
      <c r="D229" s="21" t="s">
        <v>27</v>
      </c>
      <c r="E229" s="21" t="s">
        <v>329</v>
      </c>
      <c r="F229" s="25" t="str">
        <f>IF(ISBLANK(Table2[[#This Row],[unique_id]]), "", Table2[[#This Row],[unique_id]])</f>
        <v>home_peak_power</v>
      </c>
      <c r="G229" s="21" t="s">
        <v>332</v>
      </c>
      <c r="H229" s="21" t="s">
        <v>243</v>
      </c>
      <c r="I229" s="21" t="s">
        <v>141</v>
      </c>
      <c r="M229" s="21" t="s">
        <v>90</v>
      </c>
      <c r="T229" s="26"/>
      <c r="U229" s="21" t="s">
        <v>502</v>
      </c>
      <c r="V229" s="22"/>
      <c r="W229" s="22"/>
      <c r="X229" s="22"/>
      <c r="Y229" s="22"/>
      <c r="AC229" s="21" t="s">
        <v>336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2103</v>
      </c>
      <c r="B230" s="21" t="s">
        <v>26</v>
      </c>
      <c r="C230" s="21" t="s">
        <v>505</v>
      </c>
      <c r="D230" s="21" t="s">
        <v>342</v>
      </c>
      <c r="E230" s="21" t="s">
        <v>503</v>
      </c>
      <c r="F230" s="25" t="str">
        <f>IF(ISBLANK(Table2[[#This Row],[unique_id]]), "", Table2[[#This Row],[unique_id]])</f>
        <v>graph_break</v>
      </c>
      <c r="G230" s="21" t="s">
        <v>504</v>
      </c>
      <c r="H230" s="21" t="s">
        <v>243</v>
      </c>
      <c r="I230" s="21" t="s">
        <v>141</v>
      </c>
      <c r="T230" s="26"/>
      <c r="U230" s="21" t="s">
        <v>502</v>
      </c>
      <c r="V230" s="22"/>
      <c r="W230" s="22"/>
      <c r="X230" s="22"/>
      <c r="Y230" s="22"/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2104</v>
      </c>
      <c r="B231" s="21" t="s">
        <v>26</v>
      </c>
      <c r="C231" s="21" t="s">
        <v>885</v>
      </c>
      <c r="D231" s="21" t="s">
        <v>27</v>
      </c>
      <c r="E231" s="21" t="s">
        <v>869</v>
      </c>
      <c r="F231" s="25" t="str">
        <f>IF(ISBLANK(Table2[[#This Row],[unique_id]]), "", Table2[[#This Row],[unique_id]])</f>
        <v>lights_power</v>
      </c>
      <c r="G231" s="21" t="s">
        <v>898</v>
      </c>
      <c r="H231" s="21" t="s">
        <v>243</v>
      </c>
      <c r="I231" s="21" t="s">
        <v>141</v>
      </c>
      <c r="M231" s="21" t="s">
        <v>136</v>
      </c>
      <c r="T231" s="26"/>
      <c r="U231" s="21" t="s">
        <v>502</v>
      </c>
      <c r="V231" s="22"/>
      <c r="W231" s="22"/>
      <c r="X231" s="22"/>
      <c r="Y231" s="22"/>
      <c r="AC231" s="21" t="s">
        <v>336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2105</v>
      </c>
      <c r="B232" s="21" t="s">
        <v>26</v>
      </c>
      <c r="C232" s="21" t="s">
        <v>885</v>
      </c>
      <c r="D232" s="21" t="s">
        <v>27</v>
      </c>
      <c r="E232" s="21" t="s">
        <v>870</v>
      </c>
      <c r="F232" s="25" t="str">
        <f>IF(ISBLANK(Table2[[#This Row],[unique_id]]), "", Table2[[#This Row],[unique_id]])</f>
        <v>fans_power</v>
      </c>
      <c r="G232" s="21" t="s">
        <v>897</v>
      </c>
      <c r="H232" s="21" t="s">
        <v>243</v>
      </c>
      <c r="I232" s="21" t="s">
        <v>141</v>
      </c>
      <c r="M232" s="21" t="s">
        <v>136</v>
      </c>
      <c r="T232" s="26"/>
      <c r="U232" s="21" t="s">
        <v>502</v>
      </c>
      <c r="V232" s="22"/>
      <c r="W232" s="22"/>
      <c r="X232" s="22"/>
      <c r="Y232" s="22"/>
      <c r="AC232" s="21" t="s">
        <v>336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2106</v>
      </c>
      <c r="B233" s="21" t="s">
        <v>26</v>
      </c>
      <c r="C233" s="21" t="s">
        <v>885</v>
      </c>
      <c r="D233" s="21" t="s">
        <v>27</v>
      </c>
      <c r="E233" s="21" t="s">
        <v>940</v>
      </c>
      <c r="F233" s="25" t="str">
        <f>IF(ISBLANK(Table2[[#This Row],[unique_id]]), "", Table2[[#This Row],[unique_id]])</f>
        <v>all_standby_power</v>
      </c>
      <c r="G233" s="21" t="s">
        <v>964</v>
      </c>
      <c r="H233" s="21" t="s">
        <v>243</v>
      </c>
      <c r="I233" s="21" t="s">
        <v>141</v>
      </c>
      <c r="M233" s="21" t="s">
        <v>136</v>
      </c>
      <c r="T233" s="26"/>
      <c r="U233" s="21" t="s">
        <v>502</v>
      </c>
      <c r="V233" s="22"/>
      <c r="W233" s="22"/>
      <c r="X233" s="22"/>
      <c r="Y233" s="22"/>
      <c r="AC233" s="21" t="s">
        <v>336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2107</v>
      </c>
      <c r="B234" s="21" t="s">
        <v>26</v>
      </c>
      <c r="C234" s="21" t="s">
        <v>885</v>
      </c>
      <c r="D234" s="21" t="s">
        <v>27</v>
      </c>
      <c r="E234" s="21" t="s">
        <v>1255</v>
      </c>
      <c r="F234" s="25" t="str">
        <f>IF(ISBLANK(Table2[[#This Row],[unique_id]]), "", Table2[[#This Row],[unique_id]])</f>
        <v>coffee_machine_power</v>
      </c>
      <c r="G234" s="21" t="s">
        <v>135</v>
      </c>
      <c r="H234" s="21" t="s">
        <v>243</v>
      </c>
      <c r="I234" s="21" t="s">
        <v>141</v>
      </c>
      <c r="M234" s="21" t="s">
        <v>136</v>
      </c>
      <c r="T234" s="26"/>
      <c r="U234" s="21" t="s">
        <v>502</v>
      </c>
      <c r="V234" s="22"/>
      <c r="W234" s="22"/>
      <c r="X234" s="22"/>
      <c r="Y234" s="22"/>
      <c r="AC234" s="21" t="s">
        <v>336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2108</v>
      </c>
      <c r="B235" s="21" t="s">
        <v>26</v>
      </c>
      <c r="C235" s="21" t="s">
        <v>885</v>
      </c>
      <c r="D235" s="21" t="s">
        <v>27</v>
      </c>
      <c r="E235" s="21" t="s">
        <v>1256</v>
      </c>
      <c r="F235" s="25" t="str">
        <f>IF(ISBLANK(Table2[[#This Row],[unique_id]]), "", Table2[[#This Row],[unique_id]])</f>
        <v>battery_charger_power</v>
      </c>
      <c r="G235" s="21" t="s">
        <v>234</v>
      </c>
      <c r="H235" s="21" t="s">
        <v>243</v>
      </c>
      <c r="I235" s="21" t="s">
        <v>141</v>
      </c>
      <c r="M235" s="21" t="s">
        <v>136</v>
      </c>
      <c r="T235" s="26"/>
      <c r="U235" s="21" t="s">
        <v>502</v>
      </c>
      <c r="V235" s="22"/>
      <c r="W235" s="22"/>
      <c r="X235" s="22"/>
      <c r="Y235" s="22"/>
      <c r="AC235" s="21" t="s">
        <v>336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2109</v>
      </c>
      <c r="B236" s="21" t="s">
        <v>26</v>
      </c>
      <c r="C236" s="21" t="s">
        <v>885</v>
      </c>
      <c r="D236" s="21" t="s">
        <v>27</v>
      </c>
      <c r="E236" s="21" t="s">
        <v>1257</v>
      </c>
      <c r="F236" s="25" t="str">
        <f>IF(ISBLANK(Table2[[#This Row],[unique_id]]), "", Table2[[#This Row],[unique_id]])</f>
        <v>vacuum_charger_power</v>
      </c>
      <c r="G236" s="21" t="s">
        <v>233</v>
      </c>
      <c r="H236" s="21" t="s">
        <v>243</v>
      </c>
      <c r="I236" s="21" t="s">
        <v>141</v>
      </c>
      <c r="M236" s="21" t="s">
        <v>136</v>
      </c>
      <c r="T236" s="26"/>
      <c r="U236" s="21" t="s">
        <v>502</v>
      </c>
      <c r="V236" s="22"/>
      <c r="W236" s="22"/>
      <c r="X236" s="22"/>
      <c r="Y236" s="22"/>
      <c r="AC236" s="21" t="s">
        <v>336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2110</v>
      </c>
      <c r="B237" s="21" t="s">
        <v>26</v>
      </c>
      <c r="C237" s="21" t="s">
        <v>885</v>
      </c>
      <c r="D237" s="21" t="s">
        <v>27</v>
      </c>
      <c r="E237" s="21" t="s">
        <v>1258</v>
      </c>
      <c r="F237" s="25" t="str">
        <f>IF(ISBLANK(Table2[[#This Row],[unique_id]]), "", Table2[[#This Row],[unique_id]])</f>
        <v>pool_filter_power</v>
      </c>
      <c r="G237" s="21" t="s">
        <v>328</v>
      </c>
      <c r="H237" s="21" t="s">
        <v>243</v>
      </c>
      <c r="I237" s="21" t="s">
        <v>141</v>
      </c>
      <c r="M237" s="21" t="s">
        <v>136</v>
      </c>
      <c r="T237" s="26"/>
      <c r="U237" s="21" t="s">
        <v>502</v>
      </c>
      <c r="V237" s="22"/>
      <c r="W237" s="22"/>
      <c r="X237" s="22"/>
      <c r="Y237" s="22"/>
      <c r="AC237" s="21" t="s">
        <v>336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2111</v>
      </c>
      <c r="B238" s="21" t="s">
        <v>26</v>
      </c>
      <c r="C238" s="21" t="s">
        <v>885</v>
      </c>
      <c r="D238" s="21" t="s">
        <v>27</v>
      </c>
      <c r="E238" s="21" t="s">
        <v>1259</v>
      </c>
      <c r="F238" s="25" t="str">
        <f>IF(ISBLANK(Table2[[#This Row],[unique_id]]), "", Table2[[#This Row],[unique_id]])</f>
        <v>water_booster_power</v>
      </c>
      <c r="G238" s="21" t="s">
        <v>1374</v>
      </c>
      <c r="H238" s="21" t="s">
        <v>243</v>
      </c>
      <c r="I238" s="21" t="s">
        <v>141</v>
      </c>
      <c r="M238" s="21" t="s">
        <v>136</v>
      </c>
      <c r="T238" s="26"/>
      <c r="U238" s="21" t="s">
        <v>502</v>
      </c>
      <c r="V238" s="22"/>
      <c r="W238" s="22"/>
      <c r="X238" s="22"/>
      <c r="Y238" s="22"/>
      <c r="AC238" s="21" t="s">
        <v>336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2112</v>
      </c>
      <c r="B239" s="21" t="s">
        <v>26</v>
      </c>
      <c r="C239" s="21" t="s">
        <v>885</v>
      </c>
      <c r="D239" s="21" t="s">
        <v>27</v>
      </c>
      <c r="E239" s="21" t="s">
        <v>1260</v>
      </c>
      <c r="F239" s="25" t="str">
        <f>IF(ISBLANK(Table2[[#This Row],[unique_id]]), "", Table2[[#This Row],[unique_id]])</f>
        <v>dish_washer_power</v>
      </c>
      <c r="G239" s="21" t="s">
        <v>231</v>
      </c>
      <c r="H239" s="21" t="s">
        <v>243</v>
      </c>
      <c r="I239" s="21" t="s">
        <v>141</v>
      </c>
      <c r="M239" s="21" t="s">
        <v>136</v>
      </c>
      <c r="T239" s="26"/>
      <c r="U239" s="21" t="s">
        <v>502</v>
      </c>
      <c r="V239" s="22"/>
      <c r="W239" s="22"/>
      <c r="X239" s="22"/>
      <c r="Y239" s="22"/>
      <c r="AC239" s="21" t="s">
        <v>336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2113</v>
      </c>
      <c r="B240" s="21" t="s">
        <v>26</v>
      </c>
      <c r="C240" s="21" t="s">
        <v>885</v>
      </c>
      <c r="D240" s="21" t="s">
        <v>27</v>
      </c>
      <c r="E240" s="21" t="s">
        <v>1261</v>
      </c>
      <c r="F240" s="25" t="str">
        <f>IF(ISBLANK(Table2[[#This Row],[unique_id]]), "", Table2[[#This Row],[unique_id]])</f>
        <v>clothes_dryer_power</v>
      </c>
      <c r="G240" s="21" t="s">
        <v>232</v>
      </c>
      <c r="H240" s="21" t="s">
        <v>243</v>
      </c>
      <c r="I240" s="21" t="s">
        <v>141</v>
      </c>
      <c r="M240" s="21" t="s">
        <v>136</v>
      </c>
      <c r="T240" s="26"/>
      <c r="U240" s="21" t="s">
        <v>502</v>
      </c>
      <c r="V240" s="22"/>
      <c r="W240" s="22"/>
      <c r="X240" s="22"/>
      <c r="Y240" s="22"/>
      <c r="AC240" s="21" t="s">
        <v>336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2114</v>
      </c>
      <c r="B241" s="21" t="s">
        <v>26</v>
      </c>
      <c r="C241" s="21" t="s">
        <v>885</v>
      </c>
      <c r="D241" s="21" t="s">
        <v>27</v>
      </c>
      <c r="E241" s="21" t="s">
        <v>1262</v>
      </c>
      <c r="F241" s="25" t="str">
        <f>IF(ISBLANK(Table2[[#This Row],[unique_id]]), "", Table2[[#This Row],[unique_id]])</f>
        <v>washing_machine_power</v>
      </c>
      <c r="G241" s="21" t="s">
        <v>230</v>
      </c>
      <c r="H241" s="21" t="s">
        <v>243</v>
      </c>
      <c r="I241" s="21" t="s">
        <v>141</v>
      </c>
      <c r="M241" s="21" t="s">
        <v>136</v>
      </c>
      <c r="T241" s="26"/>
      <c r="U241" s="21" t="s">
        <v>502</v>
      </c>
      <c r="V241" s="22"/>
      <c r="W241" s="22"/>
      <c r="X241" s="22"/>
      <c r="Y241" s="22"/>
      <c r="AC241" s="21" t="s">
        <v>336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2115</v>
      </c>
      <c r="B242" s="21" t="s">
        <v>26</v>
      </c>
      <c r="C242" s="21" t="s">
        <v>885</v>
      </c>
      <c r="D242" s="21" t="s">
        <v>27</v>
      </c>
      <c r="E242" s="21" t="s">
        <v>886</v>
      </c>
      <c r="F242" s="25" t="str">
        <f>IF(ISBLANK(Table2[[#This Row],[unique_id]]), "", Table2[[#This Row],[unique_id]])</f>
        <v>kitchen_fridge_power</v>
      </c>
      <c r="G242" s="21" t="s">
        <v>226</v>
      </c>
      <c r="H242" s="21" t="s">
        <v>243</v>
      </c>
      <c r="I242" s="21" t="s">
        <v>141</v>
      </c>
      <c r="M242" s="21" t="s">
        <v>136</v>
      </c>
      <c r="T242" s="26"/>
      <c r="U242" s="21" t="s">
        <v>502</v>
      </c>
      <c r="V242" s="22"/>
      <c r="W242" s="22"/>
      <c r="X242" s="22"/>
      <c r="Y242" s="22"/>
      <c r="AC242" s="21" t="s">
        <v>336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2116</v>
      </c>
      <c r="B243" s="21" t="s">
        <v>26</v>
      </c>
      <c r="C243" s="21" t="s">
        <v>885</v>
      </c>
      <c r="D243" s="21" t="s">
        <v>27</v>
      </c>
      <c r="E243" s="21" t="s">
        <v>887</v>
      </c>
      <c r="F243" s="25" t="str">
        <f>IF(ISBLANK(Table2[[#This Row],[unique_id]]), "", Table2[[#This Row],[unique_id]])</f>
        <v>deck_freezer_power</v>
      </c>
      <c r="G243" s="21" t="s">
        <v>227</v>
      </c>
      <c r="H243" s="21" t="s">
        <v>243</v>
      </c>
      <c r="I243" s="21" t="s">
        <v>141</v>
      </c>
      <c r="M243" s="21" t="s">
        <v>136</v>
      </c>
      <c r="T243" s="26"/>
      <c r="U243" s="21" t="s">
        <v>502</v>
      </c>
      <c r="V243" s="22"/>
      <c r="W243" s="22"/>
      <c r="X243" s="22"/>
      <c r="Y243" s="22"/>
      <c r="AC243" s="21" t="s">
        <v>336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2117</v>
      </c>
      <c r="B244" s="21" t="s">
        <v>26</v>
      </c>
      <c r="C244" s="21" t="s">
        <v>885</v>
      </c>
      <c r="D244" s="21" t="s">
        <v>27</v>
      </c>
      <c r="E244" s="21" t="s">
        <v>1263</v>
      </c>
      <c r="F244" s="25" t="str">
        <f>IF(ISBLANK(Table2[[#This Row],[unique_id]]), "", Table2[[#This Row],[unique_id]])</f>
        <v>towel_rails_power</v>
      </c>
      <c r="G244" s="21" t="s">
        <v>513</v>
      </c>
      <c r="H244" s="21" t="s">
        <v>243</v>
      </c>
      <c r="I244" s="21" t="s">
        <v>141</v>
      </c>
      <c r="M244" s="21" t="s">
        <v>136</v>
      </c>
      <c r="T244" s="26"/>
      <c r="U244" s="21" t="s">
        <v>502</v>
      </c>
      <c r="V244" s="22"/>
      <c r="W244" s="22"/>
      <c r="X244" s="22"/>
      <c r="Y244" s="22"/>
      <c r="AC244" s="21" t="s">
        <v>336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2118</v>
      </c>
      <c r="B245" s="21" t="s">
        <v>26</v>
      </c>
      <c r="C245" s="21" t="s">
        <v>885</v>
      </c>
      <c r="D245" s="21" t="s">
        <v>27</v>
      </c>
      <c r="E245" s="21" t="s">
        <v>888</v>
      </c>
      <c r="F245" s="25" t="str">
        <f>IF(ISBLANK(Table2[[#This Row],[unique_id]]), "", Table2[[#This Row],[unique_id]])</f>
        <v>study_outlet_power</v>
      </c>
      <c r="G245" s="21" t="s">
        <v>229</v>
      </c>
      <c r="H245" s="21" t="s">
        <v>243</v>
      </c>
      <c r="I245" s="21" t="s">
        <v>141</v>
      </c>
      <c r="M245" s="21" t="s">
        <v>136</v>
      </c>
      <c r="T245" s="26"/>
      <c r="U245" s="21" t="s">
        <v>502</v>
      </c>
      <c r="V245" s="22"/>
      <c r="W245" s="22"/>
      <c r="X245" s="22"/>
      <c r="Y245" s="22"/>
      <c r="AC245" s="21" t="s">
        <v>336</v>
      </c>
      <c r="AE245" s="21" t="s">
        <v>244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2119</v>
      </c>
      <c r="B246" s="21" t="s">
        <v>26</v>
      </c>
      <c r="C246" s="21" t="s">
        <v>885</v>
      </c>
      <c r="D246" s="21" t="s">
        <v>27</v>
      </c>
      <c r="E246" s="21" t="s">
        <v>889</v>
      </c>
      <c r="F246" s="25" t="str">
        <f>IF(ISBLANK(Table2[[#This Row],[unique_id]]), "", Table2[[#This Row],[unique_id]])</f>
        <v>office_outlet_power</v>
      </c>
      <c r="G246" s="21" t="s">
        <v>228</v>
      </c>
      <c r="H246" s="21" t="s">
        <v>243</v>
      </c>
      <c r="I246" s="21" t="s">
        <v>141</v>
      </c>
      <c r="M246" s="21" t="s">
        <v>136</v>
      </c>
      <c r="T246" s="26"/>
      <c r="U246" s="21" t="s">
        <v>502</v>
      </c>
      <c r="V246" s="22"/>
      <c r="W246" s="22"/>
      <c r="X246" s="22"/>
      <c r="Y246" s="22"/>
      <c r="AC246" s="21" t="s">
        <v>336</v>
      </c>
      <c r="AE246" s="21" t="s">
        <v>244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2120</v>
      </c>
      <c r="B247" s="21" t="s">
        <v>26</v>
      </c>
      <c r="C247" s="21" t="s">
        <v>885</v>
      </c>
      <c r="D247" s="21" t="s">
        <v>27</v>
      </c>
      <c r="E247" s="21" t="s">
        <v>902</v>
      </c>
      <c r="F247" s="25" t="str">
        <f>IF(ISBLANK(Table2[[#This Row],[unique_id]]), "", Table2[[#This Row],[unique_id]])</f>
        <v>audio_visual_devices_power</v>
      </c>
      <c r="G247" s="21" t="s">
        <v>903</v>
      </c>
      <c r="H247" s="21" t="s">
        <v>243</v>
      </c>
      <c r="I247" s="21" t="s">
        <v>141</v>
      </c>
      <c r="M247" s="21" t="s">
        <v>136</v>
      </c>
      <c r="T247" s="26"/>
      <c r="U247" s="21" t="s">
        <v>502</v>
      </c>
      <c r="V247" s="22"/>
      <c r="W247" s="22"/>
      <c r="X247" s="22"/>
      <c r="Y247" s="22"/>
      <c r="AC247" s="21" t="s">
        <v>336</v>
      </c>
      <c r="AE247" s="21" t="s">
        <v>244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2121</v>
      </c>
      <c r="B248" s="21" t="s">
        <v>26</v>
      </c>
      <c r="C248" s="21" t="s">
        <v>885</v>
      </c>
      <c r="D248" s="21" t="s">
        <v>27</v>
      </c>
      <c r="E248" s="21" t="s">
        <v>874</v>
      </c>
      <c r="F248" s="25" t="str">
        <f>IF(ISBLANK(Table2[[#This Row],[unique_id]]), "", Table2[[#This Row],[unique_id]])</f>
        <v>servers_network_power</v>
      </c>
      <c r="G248" s="21" t="s">
        <v>868</v>
      </c>
      <c r="H248" s="21" t="s">
        <v>243</v>
      </c>
      <c r="I248" s="21" t="s">
        <v>141</v>
      </c>
      <c r="M248" s="21" t="s">
        <v>136</v>
      </c>
      <c r="T248" s="26"/>
      <c r="U248" s="21" t="s">
        <v>502</v>
      </c>
      <c r="V248" s="22"/>
      <c r="W248" s="22"/>
      <c r="X248" s="22"/>
      <c r="Y248" s="22"/>
      <c r="AC248" s="21" t="s">
        <v>336</v>
      </c>
      <c r="AE248" s="21" t="s">
        <v>244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2122</v>
      </c>
      <c r="B249" s="21" t="s">
        <v>26</v>
      </c>
      <c r="C249" s="21" t="s">
        <v>505</v>
      </c>
      <c r="D249" s="21" t="s">
        <v>342</v>
      </c>
      <c r="E249" s="21" t="s">
        <v>341</v>
      </c>
      <c r="F249" s="25" t="str">
        <f>IF(ISBLANK(Table2[[#This Row],[unique_id]]), "", Table2[[#This Row],[unique_id]])</f>
        <v>column_break</v>
      </c>
      <c r="G249" s="21" t="s">
        <v>338</v>
      </c>
      <c r="H249" s="21" t="s">
        <v>243</v>
      </c>
      <c r="I249" s="21" t="s">
        <v>141</v>
      </c>
      <c r="M249" s="21" t="s">
        <v>339</v>
      </c>
      <c r="N249" s="21" t="s">
        <v>340</v>
      </c>
      <c r="T249" s="26"/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2123</v>
      </c>
      <c r="B250" s="21" t="s">
        <v>26</v>
      </c>
      <c r="C250" s="21" t="s">
        <v>885</v>
      </c>
      <c r="D250" s="21" t="s">
        <v>27</v>
      </c>
      <c r="E250" s="21" t="s">
        <v>242</v>
      </c>
      <c r="F250" s="25" t="str">
        <f>IF(ISBLANK(Table2[[#This Row],[unique_id]]), "", Table2[[#This Row],[unique_id]])</f>
        <v>home_energy_daily</v>
      </c>
      <c r="G250" s="21" t="s">
        <v>333</v>
      </c>
      <c r="H250" s="21" t="s">
        <v>222</v>
      </c>
      <c r="I250" s="21" t="s">
        <v>141</v>
      </c>
      <c r="M250" s="21" t="s">
        <v>90</v>
      </c>
      <c r="T250" s="26"/>
      <c r="U250" s="21" t="s">
        <v>501</v>
      </c>
      <c r="V250" s="22"/>
      <c r="W250" s="22"/>
      <c r="X250" s="22"/>
      <c r="Y250" s="22"/>
      <c r="AC250" s="21" t="s">
        <v>337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2124</v>
      </c>
      <c r="B251" s="21" t="s">
        <v>26</v>
      </c>
      <c r="C251" s="21" t="s">
        <v>885</v>
      </c>
      <c r="D251" s="21" t="s">
        <v>27</v>
      </c>
      <c r="E251" s="21" t="s">
        <v>335</v>
      </c>
      <c r="F251" s="25" t="str">
        <f>IF(ISBLANK(Table2[[#This Row],[unique_id]]), "", Table2[[#This Row],[unique_id]])</f>
        <v>home_base_energy_daily</v>
      </c>
      <c r="G251" s="21" t="s">
        <v>331</v>
      </c>
      <c r="H251" s="21" t="s">
        <v>222</v>
      </c>
      <c r="I251" s="21" t="s">
        <v>141</v>
      </c>
      <c r="M251" s="21" t="s">
        <v>90</v>
      </c>
      <c r="T251" s="26"/>
      <c r="U251" s="21" t="s">
        <v>501</v>
      </c>
      <c r="V251" s="22"/>
      <c r="W251" s="22"/>
      <c r="X251" s="22"/>
      <c r="Y251" s="22"/>
      <c r="AC251" s="21" t="s">
        <v>337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2125</v>
      </c>
      <c r="B252" s="21" t="s">
        <v>26</v>
      </c>
      <c r="C252" s="21" t="s">
        <v>885</v>
      </c>
      <c r="D252" s="21" t="s">
        <v>27</v>
      </c>
      <c r="E252" s="21" t="s">
        <v>334</v>
      </c>
      <c r="F252" s="25" t="str">
        <f>IF(ISBLANK(Table2[[#This Row],[unique_id]]), "", Table2[[#This Row],[unique_id]])</f>
        <v>home_peak_energy_daily</v>
      </c>
      <c r="G252" s="21" t="s">
        <v>332</v>
      </c>
      <c r="H252" s="21" t="s">
        <v>222</v>
      </c>
      <c r="I252" s="21" t="s">
        <v>141</v>
      </c>
      <c r="M252" s="21" t="s">
        <v>90</v>
      </c>
      <c r="T252" s="26"/>
      <c r="U252" s="21" t="s">
        <v>501</v>
      </c>
      <c r="V252" s="22"/>
      <c r="W252" s="22"/>
      <c r="X252" s="22"/>
      <c r="Y252" s="22"/>
      <c r="AC252" s="21" t="s">
        <v>337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2126</v>
      </c>
      <c r="B253" s="21" t="s">
        <v>26</v>
      </c>
      <c r="C253" s="21" t="s">
        <v>505</v>
      </c>
      <c r="D253" s="21" t="s">
        <v>342</v>
      </c>
      <c r="E253" s="21" t="s">
        <v>503</v>
      </c>
      <c r="F253" s="25" t="str">
        <f>IF(ISBLANK(Table2[[#This Row],[unique_id]]), "", Table2[[#This Row],[unique_id]])</f>
        <v>graph_break</v>
      </c>
      <c r="G253" s="21" t="s">
        <v>504</v>
      </c>
      <c r="H253" s="21" t="s">
        <v>222</v>
      </c>
      <c r="I253" s="21" t="s">
        <v>141</v>
      </c>
      <c r="T253" s="26"/>
      <c r="U253" s="21" t="s">
        <v>501</v>
      </c>
      <c r="V253" s="22"/>
      <c r="W253" s="22"/>
      <c r="X253" s="22"/>
      <c r="Y253" s="22"/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2127</v>
      </c>
      <c r="B254" s="21" t="s">
        <v>26</v>
      </c>
      <c r="C254" s="21" t="s">
        <v>885</v>
      </c>
      <c r="D254" s="21" t="s">
        <v>27</v>
      </c>
      <c r="E254" s="21" t="s">
        <v>871</v>
      </c>
      <c r="F254" s="25" t="str">
        <f>IF(ISBLANK(Table2[[#This Row],[unique_id]]), "", Table2[[#This Row],[unique_id]])</f>
        <v>lights_energy_daily</v>
      </c>
      <c r="G254" s="21" t="s">
        <v>898</v>
      </c>
      <c r="H254" s="21" t="s">
        <v>222</v>
      </c>
      <c r="I254" s="21" t="s">
        <v>141</v>
      </c>
      <c r="M254" s="21" t="s">
        <v>136</v>
      </c>
      <c r="T254" s="26"/>
      <c r="U254" s="21" t="s">
        <v>501</v>
      </c>
      <c r="V254" s="22"/>
      <c r="W254" s="22"/>
      <c r="X254" s="22"/>
      <c r="Y254" s="22"/>
      <c r="AC254" s="21" t="s">
        <v>337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2128</v>
      </c>
      <c r="B255" s="21" t="s">
        <v>26</v>
      </c>
      <c r="C255" s="21" t="s">
        <v>885</v>
      </c>
      <c r="D255" s="21" t="s">
        <v>27</v>
      </c>
      <c r="E255" s="21" t="s">
        <v>872</v>
      </c>
      <c r="F255" s="25" t="str">
        <f>IF(ISBLANK(Table2[[#This Row],[unique_id]]), "", Table2[[#This Row],[unique_id]])</f>
        <v>fans_energy_daily</v>
      </c>
      <c r="G255" s="21" t="s">
        <v>897</v>
      </c>
      <c r="H255" s="21" t="s">
        <v>222</v>
      </c>
      <c r="I255" s="21" t="s">
        <v>141</v>
      </c>
      <c r="M255" s="21" t="s">
        <v>136</v>
      </c>
      <c r="T255" s="26"/>
      <c r="U255" s="21" t="s">
        <v>501</v>
      </c>
      <c r="V255" s="22"/>
      <c r="W255" s="22"/>
      <c r="X255" s="22"/>
      <c r="Y255" s="22"/>
      <c r="AC255" s="21" t="s">
        <v>337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2129</v>
      </c>
      <c r="B256" s="21" t="s">
        <v>26</v>
      </c>
      <c r="C256" s="21" t="s">
        <v>885</v>
      </c>
      <c r="D256" s="21" t="s">
        <v>27</v>
      </c>
      <c r="E256" s="21" t="s">
        <v>944</v>
      </c>
      <c r="F256" s="25" t="str">
        <f>IF(ISBLANK(Table2[[#This Row],[unique_id]]), "", Table2[[#This Row],[unique_id]])</f>
        <v>all_standby_energy_daily</v>
      </c>
      <c r="G256" s="21" t="s">
        <v>964</v>
      </c>
      <c r="H256" s="21" t="s">
        <v>222</v>
      </c>
      <c r="I256" s="21" t="s">
        <v>141</v>
      </c>
      <c r="M256" s="21" t="s">
        <v>136</v>
      </c>
      <c r="T256" s="26"/>
      <c r="U256" s="21" t="s">
        <v>501</v>
      </c>
      <c r="V256" s="22"/>
      <c r="W256" s="22"/>
      <c r="X256" s="22"/>
      <c r="Y256" s="22"/>
      <c r="AC256" s="21" t="s">
        <v>337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2130</v>
      </c>
      <c r="B257" s="21" t="s">
        <v>26</v>
      </c>
      <c r="C257" s="21" t="s">
        <v>885</v>
      </c>
      <c r="D257" s="21" t="s">
        <v>27</v>
      </c>
      <c r="E257" s="21" t="s">
        <v>1264</v>
      </c>
      <c r="F257" s="25" t="str">
        <f>IF(ISBLANK(Table2[[#This Row],[unique_id]]), "", Table2[[#This Row],[unique_id]])</f>
        <v>coffee_machine_energy_daily</v>
      </c>
      <c r="G257" s="21" t="s">
        <v>135</v>
      </c>
      <c r="H257" s="21" t="s">
        <v>222</v>
      </c>
      <c r="I257" s="21" t="s">
        <v>141</v>
      </c>
      <c r="M257" s="21" t="s">
        <v>136</v>
      </c>
      <c r="T257" s="26"/>
      <c r="U257" s="21" t="s">
        <v>501</v>
      </c>
      <c r="V257" s="22"/>
      <c r="W257" s="22"/>
      <c r="X257" s="22"/>
      <c r="Y257" s="22"/>
      <c r="AC257" s="21" t="s">
        <v>337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2131</v>
      </c>
      <c r="B258" s="21" t="s">
        <v>26</v>
      </c>
      <c r="C258" s="21" t="s">
        <v>885</v>
      </c>
      <c r="D258" s="21" t="s">
        <v>27</v>
      </c>
      <c r="E258" s="21" t="s">
        <v>1265</v>
      </c>
      <c r="F258" s="25" t="str">
        <f>IF(ISBLANK(Table2[[#This Row],[unique_id]]), "", Table2[[#This Row],[unique_id]])</f>
        <v>battery_charger_energy_daily</v>
      </c>
      <c r="G258" s="21" t="s">
        <v>234</v>
      </c>
      <c r="H258" s="21" t="s">
        <v>222</v>
      </c>
      <c r="I258" s="21" t="s">
        <v>141</v>
      </c>
      <c r="M258" s="21" t="s">
        <v>136</v>
      </c>
      <c r="T258" s="26"/>
      <c r="U258" s="21" t="s">
        <v>501</v>
      </c>
      <c r="V258" s="22"/>
      <c r="W258" s="22"/>
      <c r="X258" s="22"/>
      <c r="Y258" s="22"/>
      <c r="AC258" s="21" t="s">
        <v>337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2132</v>
      </c>
      <c r="B259" s="21" t="s">
        <v>26</v>
      </c>
      <c r="C259" s="21" t="s">
        <v>885</v>
      </c>
      <c r="D259" s="21" t="s">
        <v>27</v>
      </c>
      <c r="E259" s="21" t="s">
        <v>1266</v>
      </c>
      <c r="F259" s="25" t="str">
        <f>IF(ISBLANK(Table2[[#This Row],[unique_id]]), "", Table2[[#This Row],[unique_id]])</f>
        <v>vacuum_charger_energy_daily</v>
      </c>
      <c r="G259" s="21" t="s">
        <v>233</v>
      </c>
      <c r="H259" s="21" t="s">
        <v>222</v>
      </c>
      <c r="I259" s="21" t="s">
        <v>141</v>
      </c>
      <c r="M259" s="21" t="s">
        <v>136</v>
      </c>
      <c r="T259" s="26"/>
      <c r="U259" s="21" t="s">
        <v>501</v>
      </c>
      <c r="V259" s="22"/>
      <c r="W259" s="22"/>
      <c r="X259" s="22"/>
      <c r="Y259" s="22"/>
      <c r="AC259" s="21" t="s">
        <v>337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2133</v>
      </c>
      <c r="B260" s="21" t="s">
        <v>26</v>
      </c>
      <c r="C260" s="21" t="s">
        <v>885</v>
      </c>
      <c r="D260" s="21" t="s">
        <v>27</v>
      </c>
      <c r="E260" s="21" t="s">
        <v>1267</v>
      </c>
      <c r="F260" s="25" t="str">
        <f>IF(ISBLANK(Table2[[#This Row],[unique_id]]), "", Table2[[#This Row],[unique_id]])</f>
        <v>pool_filter_energy_daily</v>
      </c>
      <c r="G260" s="21" t="s">
        <v>328</v>
      </c>
      <c r="H260" s="21" t="s">
        <v>222</v>
      </c>
      <c r="I260" s="21" t="s">
        <v>141</v>
      </c>
      <c r="M260" s="21" t="s">
        <v>136</v>
      </c>
      <c r="T260" s="26"/>
      <c r="U260" s="21" t="s">
        <v>501</v>
      </c>
      <c r="V260" s="22"/>
      <c r="W260" s="22"/>
      <c r="X260" s="22"/>
      <c r="Y260" s="22"/>
      <c r="AC260" s="21" t="s">
        <v>337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2134</v>
      </c>
      <c r="B261" s="21" t="s">
        <v>26</v>
      </c>
      <c r="C261" s="21" t="s">
        <v>885</v>
      </c>
      <c r="D261" s="21" t="s">
        <v>27</v>
      </c>
      <c r="E261" s="21" t="s">
        <v>1268</v>
      </c>
      <c r="F261" s="25" t="str">
        <f>IF(ISBLANK(Table2[[#This Row],[unique_id]]), "", Table2[[#This Row],[unique_id]])</f>
        <v>water_booster_energy_daily</v>
      </c>
      <c r="G261" s="21" t="s">
        <v>1374</v>
      </c>
      <c r="H261" s="21" t="s">
        <v>222</v>
      </c>
      <c r="I261" s="21" t="s">
        <v>141</v>
      </c>
      <c r="M261" s="21" t="s">
        <v>136</v>
      </c>
      <c r="T261" s="26"/>
      <c r="U261" s="21" t="s">
        <v>501</v>
      </c>
      <c r="V261" s="22"/>
      <c r="W261" s="22"/>
      <c r="X261" s="22"/>
      <c r="Y261" s="22"/>
      <c r="AC261" s="21" t="s">
        <v>337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2135</v>
      </c>
      <c r="B262" s="21" t="s">
        <v>26</v>
      </c>
      <c r="C262" s="21" t="s">
        <v>885</v>
      </c>
      <c r="D262" s="21" t="s">
        <v>27</v>
      </c>
      <c r="E262" s="21" t="s">
        <v>1269</v>
      </c>
      <c r="F262" s="25" t="str">
        <f>IF(ISBLANK(Table2[[#This Row],[unique_id]]), "", Table2[[#This Row],[unique_id]])</f>
        <v>dish_washer_energy_daily</v>
      </c>
      <c r="G262" s="21" t="s">
        <v>231</v>
      </c>
      <c r="H262" s="21" t="s">
        <v>222</v>
      </c>
      <c r="I262" s="21" t="s">
        <v>141</v>
      </c>
      <c r="M262" s="21" t="s">
        <v>136</v>
      </c>
      <c r="T262" s="26"/>
      <c r="U262" s="21" t="s">
        <v>501</v>
      </c>
      <c r="V262" s="22"/>
      <c r="W262" s="22"/>
      <c r="X262" s="22"/>
      <c r="Y262" s="22"/>
      <c r="AC262" s="21" t="s">
        <v>337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2136</v>
      </c>
      <c r="B263" s="21" t="s">
        <v>26</v>
      </c>
      <c r="C263" s="21" t="s">
        <v>885</v>
      </c>
      <c r="D263" s="21" t="s">
        <v>27</v>
      </c>
      <c r="E263" s="21" t="s">
        <v>1270</v>
      </c>
      <c r="F263" s="25" t="str">
        <f>IF(ISBLANK(Table2[[#This Row],[unique_id]]), "", Table2[[#This Row],[unique_id]])</f>
        <v>clothes_dryer_energy_daily</v>
      </c>
      <c r="G263" s="21" t="s">
        <v>232</v>
      </c>
      <c r="H263" s="21" t="s">
        <v>222</v>
      </c>
      <c r="I263" s="21" t="s">
        <v>141</v>
      </c>
      <c r="M263" s="21" t="s">
        <v>136</v>
      </c>
      <c r="T263" s="26"/>
      <c r="U263" s="21" t="s">
        <v>501</v>
      </c>
      <c r="V263" s="22"/>
      <c r="W263" s="22"/>
      <c r="X263" s="22"/>
      <c r="Y263" s="22"/>
      <c r="AC263" s="21" t="s">
        <v>337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2137</v>
      </c>
      <c r="B264" s="21" t="s">
        <v>26</v>
      </c>
      <c r="C264" s="21" t="s">
        <v>885</v>
      </c>
      <c r="D264" s="21" t="s">
        <v>27</v>
      </c>
      <c r="E264" s="21" t="s">
        <v>1271</v>
      </c>
      <c r="F264" s="25" t="str">
        <f>IF(ISBLANK(Table2[[#This Row],[unique_id]]), "", Table2[[#This Row],[unique_id]])</f>
        <v>washing_machine_energy_daily</v>
      </c>
      <c r="G264" s="21" t="s">
        <v>230</v>
      </c>
      <c r="H264" s="21" t="s">
        <v>222</v>
      </c>
      <c r="I264" s="21" t="s">
        <v>141</v>
      </c>
      <c r="M264" s="21" t="s">
        <v>136</v>
      </c>
      <c r="T264" s="26"/>
      <c r="U264" s="21" t="s">
        <v>501</v>
      </c>
      <c r="V264" s="22"/>
      <c r="W264" s="22"/>
      <c r="X264" s="22"/>
      <c r="Y264" s="22"/>
      <c r="AC264" s="21" t="s">
        <v>337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2138</v>
      </c>
      <c r="B265" s="21" t="s">
        <v>26</v>
      </c>
      <c r="C265" s="21" t="s">
        <v>885</v>
      </c>
      <c r="D265" s="21" t="s">
        <v>27</v>
      </c>
      <c r="E265" s="21" t="s">
        <v>890</v>
      </c>
      <c r="F265" s="25" t="str">
        <f>IF(ISBLANK(Table2[[#This Row],[unique_id]]), "", Table2[[#This Row],[unique_id]])</f>
        <v>kitchen_fridge_energy_daily</v>
      </c>
      <c r="G265" s="21" t="s">
        <v>226</v>
      </c>
      <c r="H265" s="21" t="s">
        <v>222</v>
      </c>
      <c r="I265" s="21" t="s">
        <v>141</v>
      </c>
      <c r="M265" s="21" t="s">
        <v>136</v>
      </c>
      <c r="T265" s="26"/>
      <c r="U265" s="21" t="s">
        <v>501</v>
      </c>
      <c r="V265" s="22"/>
      <c r="W265" s="22"/>
      <c r="X265" s="22"/>
      <c r="Y265" s="22"/>
      <c r="AC265" s="21" t="s">
        <v>337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2139</v>
      </c>
      <c r="B266" s="21" t="s">
        <v>26</v>
      </c>
      <c r="C266" s="21" t="s">
        <v>885</v>
      </c>
      <c r="D266" s="21" t="s">
        <v>27</v>
      </c>
      <c r="E266" s="21" t="s">
        <v>891</v>
      </c>
      <c r="F266" s="25" t="str">
        <f>IF(ISBLANK(Table2[[#This Row],[unique_id]]), "", Table2[[#This Row],[unique_id]])</f>
        <v>deck_freezer_energy_daily</v>
      </c>
      <c r="G266" s="21" t="s">
        <v>227</v>
      </c>
      <c r="H266" s="21" t="s">
        <v>222</v>
      </c>
      <c r="I266" s="21" t="s">
        <v>141</v>
      </c>
      <c r="M266" s="21" t="s">
        <v>136</v>
      </c>
      <c r="T266" s="26"/>
      <c r="U266" s="21" t="s">
        <v>501</v>
      </c>
      <c r="V266" s="22"/>
      <c r="W266" s="22"/>
      <c r="X266" s="22"/>
      <c r="Y266" s="22"/>
      <c r="AC266" s="21" t="s">
        <v>337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2140</v>
      </c>
      <c r="B267" s="21" t="s">
        <v>26</v>
      </c>
      <c r="C267" s="21" t="s">
        <v>885</v>
      </c>
      <c r="D267" s="21" t="s">
        <v>27</v>
      </c>
      <c r="E267" s="21" t="s">
        <v>1272</v>
      </c>
      <c r="F267" s="25" t="str">
        <f>IF(ISBLANK(Table2[[#This Row],[unique_id]]), "", Table2[[#This Row],[unique_id]])</f>
        <v>towel_rails_energy_daily</v>
      </c>
      <c r="G267" s="21" t="s">
        <v>513</v>
      </c>
      <c r="H267" s="21" t="s">
        <v>222</v>
      </c>
      <c r="I267" s="21" t="s">
        <v>141</v>
      </c>
      <c r="M267" s="21" t="s">
        <v>136</v>
      </c>
      <c r="T267" s="26"/>
      <c r="U267" s="21" t="s">
        <v>501</v>
      </c>
      <c r="V267" s="22"/>
      <c r="W267" s="22"/>
      <c r="X267" s="22"/>
      <c r="Y267" s="22"/>
      <c r="AC267" s="21" t="s">
        <v>337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2141</v>
      </c>
      <c r="B268" s="21" t="s">
        <v>26</v>
      </c>
      <c r="C268" s="21" t="s">
        <v>885</v>
      </c>
      <c r="D268" s="21" t="s">
        <v>27</v>
      </c>
      <c r="E268" s="21" t="s">
        <v>892</v>
      </c>
      <c r="F268" s="25" t="str">
        <f>IF(ISBLANK(Table2[[#This Row],[unique_id]]), "", Table2[[#This Row],[unique_id]])</f>
        <v>study_outlet_energy_daily</v>
      </c>
      <c r="G268" s="21" t="s">
        <v>229</v>
      </c>
      <c r="H268" s="21" t="s">
        <v>222</v>
      </c>
      <c r="I268" s="21" t="s">
        <v>141</v>
      </c>
      <c r="M268" s="21" t="s">
        <v>136</v>
      </c>
      <c r="T268" s="26"/>
      <c r="U268" s="21" t="s">
        <v>501</v>
      </c>
      <c r="V268" s="22"/>
      <c r="W268" s="22"/>
      <c r="X268" s="22"/>
      <c r="Y268" s="22"/>
      <c r="AC268" s="21" t="s">
        <v>337</v>
      </c>
      <c r="AE268" s="21" t="s">
        <v>245</v>
      </c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2142</v>
      </c>
      <c r="B269" s="21" t="s">
        <v>26</v>
      </c>
      <c r="C269" s="21" t="s">
        <v>885</v>
      </c>
      <c r="D269" s="21" t="s">
        <v>27</v>
      </c>
      <c r="E269" s="21" t="s">
        <v>893</v>
      </c>
      <c r="F269" s="25" t="str">
        <f>IF(ISBLANK(Table2[[#This Row],[unique_id]]), "", Table2[[#This Row],[unique_id]])</f>
        <v>office_outlet_energy_daily</v>
      </c>
      <c r="G269" s="21" t="s">
        <v>228</v>
      </c>
      <c r="H269" s="21" t="s">
        <v>222</v>
      </c>
      <c r="I269" s="21" t="s">
        <v>141</v>
      </c>
      <c r="M269" s="21" t="s">
        <v>136</v>
      </c>
      <c r="T269" s="26"/>
      <c r="U269" s="21" t="s">
        <v>501</v>
      </c>
      <c r="V269" s="22"/>
      <c r="W269" s="22"/>
      <c r="X269" s="22"/>
      <c r="Y269" s="22"/>
      <c r="AC269" s="21" t="s">
        <v>337</v>
      </c>
      <c r="AE269" s="21" t="s">
        <v>245</v>
      </c>
      <c r="AG269" s="22"/>
      <c r="AH269" s="22"/>
      <c r="AS269" s="21"/>
      <c r="AT269" s="23"/>
      <c r="AU269" s="22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9" s="21" t="str">
        <f>IF(ISBLANK(Table2[[#This Row],[device_model]]), "", Table2[[#This Row],[device_suggested_area]])</f>
        <v/>
      </c>
      <c r="BC269" s="22"/>
      <c r="BI269" s="21"/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3" ht="16" customHeight="1">
      <c r="A270" s="21">
        <v>2143</v>
      </c>
      <c r="B270" s="21" t="s">
        <v>26</v>
      </c>
      <c r="C270" s="21" t="s">
        <v>885</v>
      </c>
      <c r="D270" s="21" t="s">
        <v>27</v>
      </c>
      <c r="E270" s="21" t="s">
        <v>904</v>
      </c>
      <c r="F270" s="25" t="str">
        <f>IF(ISBLANK(Table2[[#This Row],[unique_id]]), "", Table2[[#This Row],[unique_id]])</f>
        <v>audio_visual_devices_energy_daily</v>
      </c>
      <c r="G270" s="21" t="s">
        <v>903</v>
      </c>
      <c r="H270" s="21" t="s">
        <v>222</v>
      </c>
      <c r="I270" s="21" t="s">
        <v>141</v>
      </c>
      <c r="M270" s="21" t="s">
        <v>136</v>
      </c>
      <c r="T270" s="26"/>
      <c r="U270" s="21" t="s">
        <v>501</v>
      </c>
      <c r="V270" s="22"/>
      <c r="W270" s="22"/>
      <c r="X270" s="22"/>
      <c r="Y270" s="22"/>
      <c r="AC270" s="21" t="s">
        <v>337</v>
      </c>
      <c r="AE270" s="21" t="s">
        <v>245</v>
      </c>
      <c r="AG270" s="22"/>
      <c r="AH270" s="22"/>
      <c r="AS270" s="21"/>
      <c r="AT270" s="23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2144</v>
      </c>
      <c r="B271" s="21" t="s">
        <v>26</v>
      </c>
      <c r="C271" s="21" t="s">
        <v>885</v>
      </c>
      <c r="D271" s="21" t="s">
        <v>27</v>
      </c>
      <c r="E271" s="21" t="s">
        <v>875</v>
      </c>
      <c r="F271" s="25" t="str">
        <f>IF(ISBLANK(Table2[[#This Row],[unique_id]]), "", Table2[[#This Row],[unique_id]])</f>
        <v>servers_network_energy_daily</v>
      </c>
      <c r="G271" s="21" t="s">
        <v>868</v>
      </c>
      <c r="H271" s="21" t="s">
        <v>222</v>
      </c>
      <c r="I271" s="21" t="s">
        <v>141</v>
      </c>
      <c r="M271" s="21" t="s">
        <v>136</v>
      </c>
      <c r="T271" s="26"/>
      <c r="U271" s="21" t="s">
        <v>501</v>
      </c>
      <c r="V271" s="22"/>
      <c r="W271" s="22"/>
      <c r="X271" s="22"/>
      <c r="Y271" s="22"/>
      <c r="AC271" s="21" t="s">
        <v>337</v>
      </c>
      <c r="AE271" s="21" t="s">
        <v>245</v>
      </c>
      <c r="AG271" s="22"/>
      <c r="AH271" s="22"/>
      <c r="AS271" s="21"/>
      <c r="AT271" s="23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2145</v>
      </c>
      <c r="B272" s="21" t="s">
        <v>26</v>
      </c>
      <c r="C272" s="21" t="s">
        <v>505</v>
      </c>
      <c r="D272" s="21" t="s">
        <v>342</v>
      </c>
      <c r="E272" s="21" t="s">
        <v>341</v>
      </c>
      <c r="F272" s="25" t="str">
        <f>IF(ISBLANK(Table2[[#This Row],[unique_id]]), "", Table2[[#This Row],[unique_id]])</f>
        <v>column_break</v>
      </c>
      <c r="G272" s="21" t="s">
        <v>338</v>
      </c>
      <c r="H272" s="21" t="s">
        <v>222</v>
      </c>
      <c r="I272" s="21" t="s">
        <v>141</v>
      </c>
      <c r="M272" s="21" t="s">
        <v>339</v>
      </c>
      <c r="N272" s="21" t="s">
        <v>340</v>
      </c>
      <c r="T272" s="26"/>
      <c r="V272" s="22"/>
      <c r="W272" s="22"/>
      <c r="X272" s="22"/>
      <c r="Y272" s="22"/>
      <c r="AG272" s="22"/>
      <c r="AH272" s="22"/>
      <c r="AS272" s="21"/>
      <c r="AT272" s="23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2400</v>
      </c>
      <c r="B273" s="21" t="s">
        <v>26</v>
      </c>
      <c r="C273" s="21" t="s">
        <v>182</v>
      </c>
      <c r="D273" s="21" t="s">
        <v>27</v>
      </c>
      <c r="E273" s="21" t="s">
        <v>142</v>
      </c>
      <c r="F273" s="25" t="str">
        <f>IF(ISBLANK(Table2[[#This Row],[unique_id]]), "", Table2[[#This Row],[unique_id]])</f>
        <v>withings_weight_kg_graham</v>
      </c>
      <c r="G273" s="21" t="s">
        <v>297</v>
      </c>
      <c r="H273" s="21" t="s">
        <v>298</v>
      </c>
      <c r="I273" s="21" t="s">
        <v>143</v>
      </c>
      <c r="T273" s="26"/>
      <c r="V273" s="22"/>
      <c r="W273" s="22"/>
      <c r="X273" s="22"/>
      <c r="Y273" s="22"/>
      <c r="AG273" s="22"/>
      <c r="AH273" s="22"/>
      <c r="AS273" s="21"/>
      <c r="AT273" s="23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73" s="21" t="str">
        <f>IF(ISBLANK(Table2[[#This Row],[device_model]]), "", Table2[[#This Row],[device_suggested_area]])</f>
        <v>Ensuite</v>
      </c>
      <c r="AZ273" s="21" t="s">
        <v>1185</v>
      </c>
      <c r="BA273" s="21" t="s">
        <v>407</v>
      </c>
      <c r="BB273" s="21" t="s">
        <v>182</v>
      </c>
      <c r="BC273" s="21" t="s">
        <v>408</v>
      </c>
      <c r="BD273" s="21" t="s">
        <v>406</v>
      </c>
      <c r="BH273" s="21" t="s">
        <v>418</v>
      </c>
      <c r="BI273" s="27" t="s">
        <v>487</v>
      </c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3" ht="16" customHeight="1">
      <c r="A274" s="21">
        <v>2500</v>
      </c>
      <c r="B274" s="21" t="s">
        <v>649</v>
      </c>
      <c r="C274" s="21" t="s">
        <v>287</v>
      </c>
      <c r="D274" s="21" t="s">
        <v>27</v>
      </c>
      <c r="E274" s="21" t="s">
        <v>283</v>
      </c>
      <c r="F274" s="25" t="str">
        <f>IF(ISBLANK(Table2[[#This Row],[unique_id]]), "", Table2[[#This Row],[unique_id]])</f>
        <v>network_internet_uptime</v>
      </c>
      <c r="G274" s="21" t="s">
        <v>290</v>
      </c>
      <c r="H274" s="21" t="s">
        <v>823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292</v>
      </c>
      <c r="AF274" s="21">
        <v>200</v>
      </c>
      <c r="AG274" s="22" t="s">
        <v>34</v>
      </c>
      <c r="AH274" s="22"/>
      <c r="AI274" s="21" t="s">
        <v>1330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4" s="63" t="str">
        <f>IF(ISBLANK(Table2[[#This Row],[index]]),  "", _xlfn.CONCAT("telegraf/macmini-meg/", LOWER(Table2[[#This Row],[device_via_device]])))</f>
        <v>telegraf/macmini-meg/internet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1309</v>
      </c>
      <c r="BA274" s="21" t="s">
        <v>1311</v>
      </c>
      <c r="BB274" s="21" t="s">
        <v>1310</v>
      </c>
      <c r="BC274" s="21" t="s">
        <v>1140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2501</v>
      </c>
      <c r="B275" s="21" t="s">
        <v>26</v>
      </c>
      <c r="C275" s="21" t="s">
        <v>287</v>
      </c>
      <c r="D275" s="21" t="s">
        <v>27</v>
      </c>
      <c r="E275" s="21" t="s">
        <v>279</v>
      </c>
      <c r="F275" s="25" t="str">
        <f>IF(ISBLANK(Table2[[#This Row],[unique_id]]), "", Table2[[#This Row],[unique_id]])</f>
        <v>network_internet_ping</v>
      </c>
      <c r="G275" s="21" t="s">
        <v>280</v>
      </c>
      <c r="H275" s="21" t="s">
        <v>823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285</v>
      </c>
      <c r="AE275" s="21" t="s">
        <v>291</v>
      </c>
      <c r="AF275" s="21">
        <v>200</v>
      </c>
      <c r="AG275" s="22" t="s">
        <v>34</v>
      </c>
      <c r="AH275" s="22"/>
      <c r="AI275" s="21" t="s">
        <v>1330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5" s="63" t="str">
        <f>IF(ISBLANK(Table2[[#This Row],[index]]),  "", _xlfn.CONCAT("telegraf/macmini-meg/", LOWER(Table2[[#This Row],[device_via_device]])))</f>
        <v>telegraf/macmini-meg/internet</v>
      </c>
      <c r="AR275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1309</v>
      </c>
      <c r="BA275" s="21" t="s">
        <v>1311</v>
      </c>
      <c r="BB275" s="21" t="s">
        <v>1310</v>
      </c>
      <c r="BC275" s="21" t="s">
        <v>1140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2502</v>
      </c>
      <c r="B276" s="21" t="s">
        <v>26</v>
      </c>
      <c r="C276" s="21" t="s">
        <v>287</v>
      </c>
      <c r="D276" s="21" t="s">
        <v>27</v>
      </c>
      <c r="E276" s="21" t="s">
        <v>277</v>
      </c>
      <c r="F276" s="25" t="str">
        <f>IF(ISBLANK(Table2[[#This Row],[unique_id]]), "", Table2[[#This Row],[unique_id]])</f>
        <v>network_internet_upload</v>
      </c>
      <c r="G276" s="21" t="s">
        <v>281</v>
      </c>
      <c r="H276" s="21" t="s">
        <v>823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286</v>
      </c>
      <c r="AD276" s="21" t="s">
        <v>822</v>
      </c>
      <c r="AE276" s="21" t="s">
        <v>293</v>
      </c>
      <c r="AF276" s="21">
        <v>200</v>
      </c>
      <c r="AG276" s="22" t="s">
        <v>34</v>
      </c>
      <c r="AH276" s="22"/>
      <c r="AI276" s="21" t="s">
        <v>1330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6" s="63" t="str">
        <f>IF(ISBLANK(Table2[[#This Row],[index]]),  "", _xlfn.CONCAT("telegraf/macmini-meg/", LOWER(Table2[[#This Row],[device_via_device]])))</f>
        <v>telegraf/macmini-meg/internet</v>
      </c>
      <c r="AR276" s="44" t="s">
        <v>1304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1309</v>
      </c>
      <c r="BA276" s="21" t="s">
        <v>1311</v>
      </c>
      <c r="BB276" s="21" t="s">
        <v>1310</v>
      </c>
      <c r="BC276" s="21" t="s">
        <v>1140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2503</v>
      </c>
      <c r="B277" s="21" t="s">
        <v>26</v>
      </c>
      <c r="C277" s="21" t="s">
        <v>287</v>
      </c>
      <c r="D277" s="21" t="s">
        <v>27</v>
      </c>
      <c r="E277" s="21" t="s">
        <v>278</v>
      </c>
      <c r="F277" s="25" t="str">
        <f>IF(ISBLANK(Table2[[#This Row],[unique_id]]), "", Table2[[#This Row],[unique_id]])</f>
        <v>network_internet_download</v>
      </c>
      <c r="G277" s="21" t="s">
        <v>282</v>
      </c>
      <c r="H277" s="21" t="s">
        <v>823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B277" s="21" t="s">
        <v>31</v>
      </c>
      <c r="AC277" s="21" t="s">
        <v>286</v>
      </c>
      <c r="AD277" s="21" t="s">
        <v>822</v>
      </c>
      <c r="AE277" s="21" t="s">
        <v>294</v>
      </c>
      <c r="AF277" s="21">
        <v>200</v>
      </c>
      <c r="AG277" s="22" t="s">
        <v>34</v>
      </c>
      <c r="AH277" s="22"/>
      <c r="AI277" s="21" t="s">
        <v>1330</v>
      </c>
      <c r="AJ27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7" s="63" t="str">
        <f>IF(ISBLANK(Table2[[#This Row],[index]]),  "", _xlfn.CONCAT("telegraf/macmini-meg/", LOWER(Table2[[#This Row],[device_via_device]])))</f>
        <v>telegraf/macmini-meg/internet</v>
      </c>
      <c r="AR277" s="44" t="s">
        <v>1305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7" s="21" t="str">
        <f>IF(ISBLANK(Table2[[#This Row],[device_model]]), "", Table2[[#This Row],[device_suggested_area]])</f>
        <v>Rack</v>
      </c>
      <c r="AZ277" s="21" t="s">
        <v>1309</v>
      </c>
      <c r="BA277" s="21" t="s">
        <v>1311</v>
      </c>
      <c r="BB277" s="21" t="s">
        <v>1310</v>
      </c>
      <c r="BC277" s="21" t="s">
        <v>1140</v>
      </c>
      <c r="BD277" s="21" t="s">
        <v>28</v>
      </c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2504</v>
      </c>
      <c r="B278" s="21" t="s">
        <v>26</v>
      </c>
      <c r="C278" s="21" t="s">
        <v>287</v>
      </c>
      <c r="D278" s="21" t="s">
        <v>27</v>
      </c>
      <c r="E278" s="21" t="s">
        <v>819</v>
      </c>
      <c r="F278" s="25" t="str">
        <f>IF(ISBLANK(Table2[[#This Row],[unique_id]]), "", Table2[[#This Row],[unique_id]])</f>
        <v>network_certifcate_expiry</v>
      </c>
      <c r="G278" s="21" t="s">
        <v>820</v>
      </c>
      <c r="H278" s="21" t="s">
        <v>823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B278" s="21" t="s">
        <v>31</v>
      </c>
      <c r="AC278" s="21" t="s">
        <v>284</v>
      </c>
      <c r="AE278" s="21" t="s">
        <v>821</v>
      </c>
      <c r="AF278" s="21">
        <v>200</v>
      </c>
      <c r="AG278" s="22" t="s">
        <v>34</v>
      </c>
      <c r="AH278" s="22"/>
      <c r="AI278" s="21" t="s">
        <v>1330</v>
      </c>
      <c r="AJ27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8" s="63" t="str">
        <f>IF(ISBLANK(Table2[[#This Row],[index]]),  "", _xlfn.CONCAT("telegraf/macmini-meg/", LOWER(Table2[[#This Row],[device_via_device]])))</f>
        <v>telegraf/macmini-meg/internet</v>
      </c>
      <c r="AR278" s="44" t="s">
        <v>1306</v>
      </c>
      <c r="AS278" s="21">
        <v>1</v>
      </c>
      <c r="AT278" s="14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8" s="21" t="str">
        <f>IF(ISBLANK(Table2[[#This Row],[device_model]]), "", Table2[[#This Row],[device_suggested_area]])</f>
        <v>Rack</v>
      </c>
      <c r="AZ278" s="21" t="s">
        <v>1309</v>
      </c>
      <c r="BA278" s="21" t="s">
        <v>1311</v>
      </c>
      <c r="BB278" s="21" t="s">
        <v>1310</v>
      </c>
      <c r="BC278" s="21" t="s">
        <v>1140</v>
      </c>
      <c r="BD278" s="21" t="s">
        <v>28</v>
      </c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2505</v>
      </c>
      <c r="B279" s="21" t="s">
        <v>649</v>
      </c>
      <c r="C279" s="21" t="s">
        <v>151</v>
      </c>
      <c r="D279" s="21" t="s">
        <v>318</v>
      </c>
      <c r="E279" s="21" t="s">
        <v>816</v>
      </c>
      <c r="F279" s="25" t="str">
        <f>IF(ISBLANK(Table2[[#This Row],[unique_id]]), "", Table2[[#This Row],[unique_id]])</f>
        <v>network_refresh_zigbee_router_lqi</v>
      </c>
      <c r="G279" s="21" t="s">
        <v>817</v>
      </c>
      <c r="H279" s="21" t="s">
        <v>814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E279" s="21" t="s">
        <v>818</v>
      </c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2506</v>
      </c>
      <c r="B280" s="21" t="s">
        <v>26</v>
      </c>
      <c r="C280" s="21" t="s">
        <v>515</v>
      </c>
      <c r="D280" s="21" t="s">
        <v>27</v>
      </c>
      <c r="E280" s="21" t="s">
        <v>808</v>
      </c>
      <c r="F280" s="25" t="str">
        <f>IF(ISBLANK(Table2[[#This Row],[unique_id]]), "", Table2[[#This Row],[unique_id]])</f>
        <v>template_driveway_repeater_linkquality_percentage</v>
      </c>
      <c r="G280" s="21" t="s">
        <v>801</v>
      </c>
      <c r="H280" s="21" t="s">
        <v>814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2507</v>
      </c>
      <c r="B281" s="21" t="s">
        <v>26</v>
      </c>
      <c r="C281" s="21" t="s">
        <v>515</v>
      </c>
      <c r="D281" s="21" t="s">
        <v>27</v>
      </c>
      <c r="E281" s="21" t="s">
        <v>809</v>
      </c>
      <c r="F281" s="25" t="str">
        <f>IF(ISBLANK(Table2[[#This Row],[unique_id]]), "", Table2[[#This Row],[unique_id]])</f>
        <v>template_landing_repeater_linkquality_percentage</v>
      </c>
      <c r="G281" s="21" t="s">
        <v>802</v>
      </c>
      <c r="H281" s="21" t="s">
        <v>814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2508</v>
      </c>
      <c r="B282" s="21" t="s">
        <v>26</v>
      </c>
      <c r="C282" s="21" t="s">
        <v>515</v>
      </c>
      <c r="D282" s="21" t="s">
        <v>27</v>
      </c>
      <c r="E282" s="21" t="s">
        <v>810</v>
      </c>
      <c r="F282" s="25" t="str">
        <f>IF(ISBLANK(Table2[[#This Row],[unique_id]]), "", Table2[[#This Row],[unique_id]])</f>
        <v>template_garden_repeater_linkquality_percentage</v>
      </c>
      <c r="G282" s="21" t="s">
        <v>800</v>
      </c>
      <c r="H282" s="21" t="s">
        <v>814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2509</v>
      </c>
      <c r="B283" s="21" t="s">
        <v>26</v>
      </c>
      <c r="C283" s="21" t="s">
        <v>387</v>
      </c>
      <c r="D283" s="21" t="s">
        <v>27</v>
      </c>
      <c r="E283" s="21" t="s">
        <v>812</v>
      </c>
      <c r="F283" s="25" t="str">
        <f>IF(ISBLANK(Table2[[#This Row],[unique_id]]), "", Table2[[#This Row],[unique_id]])</f>
        <v>template_kitchen_fan_outlet_linkquality_percentage</v>
      </c>
      <c r="G283" s="21" t="s">
        <v>709</v>
      </c>
      <c r="H283" s="21" t="s">
        <v>814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2510</v>
      </c>
      <c r="B284" s="21" t="s">
        <v>26</v>
      </c>
      <c r="C284" s="21" t="s">
        <v>387</v>
      </c>
      <c r="D284" s="21" t="s">
        <v>27</v>
      </c>
      <c r="E284" s="21" t="s">
        <v>811</v>
      </c>
      <c r="F284" s="25" t="str">
        <f>IF(ISBLANK(Table2[[#This Row],[unique_id]]), "", Table2[[#This Row],[unique_id]])</f>
        <v>template_deck_fans_outlet_linkquality_percentage</v>
      </c>
      <c r="G284" s="21" t="s">
        <v>710</v>
      </c>
      <c r="H284" s="21" t="s">
        <v>814</v>
      </c>
      <c r="I284" s="21" t="s">
        <v>295</v>
      </c>
      <c r="M284" s="21" t="s">
        <v>261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2511</v>
      </c>
      <c r="B285" s="21" t="s">
        <v>26</v>
      </c>
      <c r="C285" s="21" t="s">
        <v>387</v>
      </c>
      <c r="D285" s="21" t="s">
        <v>27</v>
      </c>
      <c r="E285" s="21" t="s">
        <v>813</v>
      </c>
      <c r="F285" s="25" t="str">
        <f>IF(ISBLANK(Table2[[#This Row],[unique_id]]), "", Table2[[#This Row],[unique_id]])</f>
        <v>template_edwin_wardrobe_outlet_linkquality_percentage</v>
      </c>
      <c r="G285" s="21" t="s">
        <v>806</v>
      </c>
      <c r="H285" s="21" t="s">
        <v>814</v>
      </c>
      <c r="I285" s="21" t="s">
        <v>295</v>
      </c>
      <c r="M285" s="21" t="s">
        <v>261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5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2512</v>
      </c>
      <c r="B286" s="21" t="s">
        <v>26</v>
      </c>
      <c r="C286" s="21" t="s">
        <v>39</v>
      </c>
      <c r="D286" s="21" t="s">
        <v>27</v>
      </c>
      <c r="E286" s="21" t="s">
        <v>172</v>
      </c>
      <c r="F286" s="25" t="str">
        <f>IF(ISBLANK(Table2[[#This Row],[unique_id]]), "", Table2[[#This Row],[unique_id]])</f>
        <v>weatherstation_coms_signal_quality</v>
      </c>
      <c r="G286" s="21" t="s">
        <v>754</v>
      </c>
      <c r="H286" s="21" t="s">
        <v>815</v>
      </c>
      <c r="I286" s="21" t="s">
        <v>295</v>
      </c>
      <c r="T286" s="26"/>
      <c r="V286" s="22"/>
      <c r="W286" s="22"/>
      <c r="X286" s="22"/>
      <c r="Y286" s="22"/>
      <c r="AF286" s="21">
        <v>300</v>
      </c>
      <c r="AG286" s="22" t="s">
        <v>34</v>
      </c>
      <c r="AH286" s="22"/>
      <c r="AI286" s="21" t="s">
        <v>86</v>
      </c>
      <c r="AJ28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6" s="21" t="str">
        <f>IF(ISBLANK(Table2[[#This Row],[index]]),  "", _xlfn.CONCAT(LOWER(Table2[[#This Row],[device_via_device]]), "/", Table2[[#This Row],[unique_id]]))</f>
        <v>weewx/weatherstation_coms_signal_quality</v>
      </c>
      <c r="AR286" s="24" t="s">
        <v>300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478</v>
      </c>
      <c r="BA286" s="21" t="s">
        <v>36</v>
      </c>
      <c r="BB286" s="21" t="s">
        <v>37</v>
      </c>
      <c r="BC286" s="21" t="s">
        <v>1241</v>
      </c>
      <c r="BD286" s="21" t="s">
        <v>28</v>
      </c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customHeight="1">
      <c r="A287" s="21">
        <v>2513</v>
      </c>
      <c r="B287" s="21" t="s">
        <v>26</v>
      </c>
      <c r="C287" s="21" t="s">
        <v>39</v>
      </c>
      <c r="D287" s="21" t="s">
        <v>27</v>
      </c>
      <c r="E287" s="21" t="s">
        <v>807</v>
      </c>
      <c r="F287" s="25" t="str">
        <f>IF(ISBLANK(Table2[[#This Row],[unique_id]]), "", Table2[[#This Row],[unique_id]])</f>
        <v>template_weatherstation_coms_signal_quality_percentage</v>
      </c>
      <c r="G287" s="21" t="s">
        <v>754</v>
      </c>
      <c r="H287" s="21" t="s">
        <v>815</v>
      </c>
      <c r="I287" s="21" t="s">
        <v>295</v>
      </c>
      <c r="M287" s="21" t="s">
        <v>136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4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ht="16" customHeight="1">
      <c r="A288" s="21">
        <v>2514</v>
      </c>
      <c r="B288" s="21" t="s">
        <v>26</v>
      </c>
      <c r="C288" s="21" t="s">
        <v>505</v>
      </c>
      <c r="D288" s="21" t="s">
        <v>342</v>
      </c>
      <c r="E288" s="21" t="s">
        <v>341</v>
      </c>
      <c r="F288" s="25" t="str">
        <f>IF(ISBLANK(Table2[[#This Row],[unique_id]]), "", Table2[[#This Row],[unique_id]])</f>
        <v>column_break</v>
      </c>
      <c r="G288" s="21" t="s">
        <v>338</v>
      </c>
      <c r="H288" s="21" t="s">
        <v>815</v>
      </c>
      <c r="I288" s="21" t="s">
        <v>295</v>
      </c>
      <c r="M288" s="21" t="s">
        <v>339</v>
      </c>
      <c r="N288" s="21" t="s">
        <v>340</v>
      </c>
      <c r="T288" s="26"/>
      <c r="V288" s="22"/>
      <c r="W288" s="22"/>
      <c r="X288" s="22"/>
      <c r="Y288" s="22"/>
      <c r="AG288" s="22"/>
      <c r="AH288" s="22"/>
      <c r="AR288" s="24"/>
      <c r="AS288" s="21"/>
      <c r="AT288" s="15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I288" s="21"/>
      <c r="BJ288" s="21"/>
      <c r="BK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ht="16" customHeight="1">
      <c r="A289" s="21">
        <v>2520</v>
      </c>
      <c r="B289" s="21" t="s">
        <v>26</v>
      </c>
      <c r="C289" s="21" t="s">
        <v>718</v>
      </c>
      <c r="D289" s="21" t="s">
        <v>27</v>
      </c>
      <c r="E289" s="21" t="s">
        <v>759</v>
      </c>
      <c r="F289" s="25" t="str">
        <f>IF(ISBLANK(Table2[[#This Row],[unique_id]]), "", Table2[[#This Row],[unique_id]])</f>
        <v>back_door_lock_battery</v>
      </c>
      <c r="G289" s="21" t="s">
        <v>745</v>
      </c>
      <c r="H289" s="21" t="s">
        <v>591</v>
      </c>
      <c r="I289" s="21" t="s">
        <v>295</v>
      </c>
      <c r="M289" s="21" t="s">
        <v>136</v>
      </c>
      <c r="T289" s="26"/>
      <c r="V289" s="22"/>
      <c r="W289" s="22"/>
      <c r="X289" s="22"/>
      <c r="Y289" s="22"/>
      <c r="AG289" s="22"/>
      <c r="AH289" s="22"/>
      <c r="AS289" s="21"/>
      <c r="AT289" s="23"/>
      <c r="AU289" s="22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9" s="21" t="str">
        <f>IF(ISBLANK(Table2[[#This Row],[device_model]]), "", Table2[[#This Row],[device_suggested_area]])</f>
        <v/>
      </c>
      <c r="BC289" s="22"/>
      <c r="BI289" s="21"/>
      <c r="BJ289" s="21"/>
      <c r="BK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ht="16" customHeight="1">
      <c r="A290" s="21">
        <v>2521</v>
      </c>
      <c r="B290" s="21" t="s">
        <v>26</v>
      </c>
      <c r="C290" s="21" t="s">
        <v>718</v>
      </c>
      <c r="D290" s="21" t="s">
        <v>27</v>
      </c>
      <c r="E290" s="21" t="s">
        <v>760</v>
      </c>
      <c r="F290" s="25" t="str">
        <f>IF(ISBLANK(Table2[[#This Row],[unique_id]]), "", Table2[[#This Row],[unique_id]])</f>
        <v>front_door_lock_battery</v>
      </c>
      <c r="G290" s="21" t="s">
        <v>744</v>
      </c>
      <c r="H290" s="21" t="s">
        <v>591</v>
      </c>
      <c r="I290" s="21" t="s">
        <v>295</v>
      </c>
      <c r="M290" s="21" t="s">
        <v>136</v>
      </c>
      <c r="T290" s="26"/>
      <c r="V290" s="22"/>
      <c r="W290" s="22"/>
      <c r="X290" s="22"/>
      <c r="Y290" s="22"/>
      <c r="AG290" s="22"/>
      <c r="AH290" s="22"/>
      <c r="AS290" s="21"/>
      <c r="AT290" s="23"/>
      <c r="AU290" s="22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0" s="21" t="str">
        <f>IF(ISBLANK(Table2[[#This Row],[device_model]]), "", Table2[[#This Row],[device_suggested_area]])</f>
        <v/>
      </c>
      <c r="BC290" s="22"/>
      <c r="BI290" s="21"/>
      <c r="BJ290" s="21"/>
      <c r="BK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ht="16" customHeight="1">
      <c r="A291" s="21">
        <v>2522</v>
      </c>
      <c r="B291" s="21" t="s">
        <v>26</v>
      </c>
      <c r="C291" s="21" t="s">
        <v>343</v>
      </c>
      <c r="D291" s="21" t="s">
        <v>27</v>
      </c>
      <c r="E291" s="21" t="s">
        <v>762</v>
      </c>
      <c r="F291" s="25" t="str">
        <f>IF(ISBLANK(Table2[[#This Row],[unique_id]]), "", Table2[[#This Row],[unique_id]])</f>
        <v>template_back_door_sensor_battery_last</v>
      </c>
      <c r="G291" s="21" t="s">
        <v>747</v>
      </c>
      <c r="H291" s="21" t="s">
        <v>591</v>
      </c>
      <c r="I291" s="21" t="s">
        <v>295</v>
      </c>
      <c r="M291" s="21" t="s">
        <v>136</v>
      </c>
      <c r="T291" s="26"/>
      <c r="V291" s="22"/>
      <c r="W291" s="22"/>
      <c r="X291" s="22"/>
      <c r="Y291" s="22"/>
      <c r="AG291" s="22"/>
      <c r="AH291" s="22"/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I291" s="21"/>
      <c r="BJ291" s="21"/>
      <c r="BK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customHeight="1">
      <c r="A292" s="21">
        <v>2523</v>
      </c>
      <c r="B292" s="21" t="s">
        <v>26</v>
      </c>
      <c r="C292" s="21" t="s">
        <v>343</v>
      </c>
      <c r="D292" s="21" t="s">
        <v>27</v>
      </c>
      <c r="E292" s="21" t="s">
        <v>761</v>
      </c>
      <c r="F292" s="25" t="str">
        <f>IF(ISBLANK(Table2[[#This Row],[unique_id]]), "", Table2[[#This Row],[unique_id]])</f>
        <v>template_front_door_sensor_battery_last</v>
      </c>
      <c r="G292" s="21" t="s">
        <v>746</v>
      </c>
      <c r="H292" s="21" t="s">
        <v>591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customHeight="1">
      <c r="A293" s="21">
        <v>2524</v>
      </c>
      <c r="B293" s="21" t="s">
        <v>649</v>
      </c>
      <c r="C293" s="21" t="s">
        <v>522</v>
      </c>
      <c r="D293" s="21" t="s">
        <v>27</v>
      </c>
      <c r="E293" s="21" t="s">
        <v>550</v>
      </c>
      <c r="F293" s="25" t="str">
        <f>IF(ISBLANK(Table2[[#This Row],[unique_id]]), "", Table2[[#This Row],[unique_id]])</f>
        <v>home_cube_remote_battery</v>
      </c>
      <c r="G293" s="21" t="s">
        <v>530</v>
      </c>
      <c r="H293" s="21" t="s">
        <v>591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customHeight="1">
      <c r="A294" s="21">
        <v>2525</v>
      </c>
      <c r="B294" s="21" t="s">
        <v>26</v>
      </c>
      <c r="C294" s="21" t="s">
        <v>151</v>
      </c>
      <c r="D294" s="21" t="s">
        <v>27</v>
      </c>
      <c r="E294" s="21" t="s">
        <v>756</v>
      </c>
      <c r="F294" s="25" t="str">
        <f>IF(ISBLANK(Table2[[#This Row],[unique_id]]), "", Table2[[#This Row],[unique_id]])</f>
        <v>template_weatherstation_console_battery_percent_int</v>
      </c>
      <c r="G294" s="21" t="s">
        <v>754</v>
      </c>
      <c r="H294" s="21" t="s">
        <v>591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B294" s="21" t="s">
        <v>31</v>
      </c>
      <c r="AC294" s="21" t="s">
        <v>32</v>
      </c>
      <c r="AD294" s="21" t="s">
        <v>755</v>
      </c>
      <c r="AG294" s="22"/>
      <c r="AH294" s="22"/>
      <c r="AR294" s="24"/>
      <c r="AS294" s="21"/>
      <c r="AT294" s="14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customHeight="1">
      <c r="A295" s="21">
        <v>2526</v>
      </c>
      <c r="B295" s="21" t="s">
        <v>26</v>
      </c>
      <c r="C295" s="21" t="s">
        <v>39</v>
      </c>
      <c r="D295" s="21" t="s">
        <v>27</v>
      </c>
      <c r="E295" s="21" t="s">
        <v>171</v>
      </c>
      <c r="F295" s="25" t="str">
        <f>IF(ISBLANK(Table2[[#This Row],[unique_id]]), "", Table2[[#This Row],[unique_id]])</f>
        <v>weatherstation_console_battery_voltage</v>
      </c>
      <c r="G295" s="21" t="s">
        <v>529</v>
      </c>
      <c r="H295" s="21" t="s">
        <v>591</v>
      </c>
      <c r="I295" s="21" t="s">
        <v>295</v>
      </c>
      <c r="T295" s="26"/>
      <c r="V295" s="22"/>
      <c r="W295" s="22"/>
      <c r="X295" s="22"/>
      <c r="Y295" s="22"/>
      <c r="AB295" s="21" t="s">
        <v>31</v>
      </c>
      <c r="AC295" s="21" t="s">
        <v>83</v>
      </c>
      <c r="AD295" s="21" t="s">
        <v>84</v>
      </c>
      <c r="AE295" s="21" t="s">
        <v>276</v>
      </c>
      <c r="AF295" s="21">
        <v>300</v>
      </c>
      <c r="AG295" s="22" t="s">
        <v>34</v>
      </c>
      <c r="AH295" s="22"/>
      <c r="AI295" s="21" t="s">
        <v>85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5" s="21" t="str">
        <f>IF(ISBLANK(Table2[[#This Row],[index]]),  "", _xlfn.CONCAT(LOWER(Table2[[#This Row],[device_via_device]]), "/", Table2[[#This Row],[unique_id]]))</f>
        <v>weewx/weatherstation_console_battery_voltage</v>
      </c>
      <c r="AR295" s="24" t="s">
        <v>299</v>
      </c>
      <c r="AS295" s="21">
        <v>1</v>
      </c>
      <c r="AT295" s="14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5" s="21" t="str">
        <f>IF(ISBLANK(Table2[[#This Row],[device_model]]), "", Table2[[#This Row],[device_suggested_area]])</f>
        <v>Rack</v>
      </c>
      <c r="AZ295" s="21" t="s">
        <v>478</v>
      </c>
      <c r="BA295" s="21" t="s">
        <v>36</v>
      </c>
      <c r="BB295" s="21" t="s">
        <v>37</v>
      </c>
      <c r="BC295" s="21" t="s">
        <v>1241</v>
      </c>
      <c r="BD295" s="21" t="s">
        <v>28</v>
      </c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customHeight="1">
      <c r="A296" s="21">
        <v>2527</v>
      </c>
      <c r="B296" s="21" t="s">
        <v>26</v>
      </c>
      <c r="C296" s="21" t="s">
        <v>128</v>
      </c>
      <c r="D296" s="21" t="s">
        <v>27</v>
      </c>
      <c r="E296" s="24" t="s">
        <v>678</v>
      </c>
      <c r="F296" s="25" t="str">
        <f>IF(ISBLANK(Table2[[#This Row],[unique_id]]), "", Table2[[#This Row],[unique_id]])</f>
        <v>bertram_2_office_pantry_battery_percent</v>
      </c>
      <c r="G296" s="21" t="s">
        <v>523</v>
      </c>
      <c r="H296" s="21" t="s">
        <v>591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6" s="21" t="str">
        <f>IF(ISBLANK(Table2[[#This Row],[device_model]]), "", Table2[[#This Row],[device_suggested_area]])</f>
        <v>Pantry</v>
      </c>
      <c r="AZ296" s="21" t="s">
        <v>1142</v>
      </c>
      <c r="BA296" s="21" t="s">
        <v>1144</v>
      </c>
      <c r="BB296" s="21" t="s">
        <v>128</v>
      </c>
      <c r="BC296" s="21" t="s">
        <v>480</v>
      </c>
      <c r="BD296" s="21" t="s">
        <v>214</v>
      </c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customHeight="1">
      <c r="A297" s="21">
        <v>2528</v>
      </c>
      <c r="B297" s="21" t="s">
        <v>26</v>
      </c>
      <c r="C297" s="21" t="s">
        <v>128</v>
      </c>
      <c r="D297" s="21" t="s">
        <v>27</v>
      </c>
      <c r="E297" s="24" t="s">
        <v>679</v>
      </c>
      <c r="F297" s="25" t="str">
        <f>IF(ISBLANK(Table2[[#This Row],[unique_id]]), "", Table2[[#This Row],[unique_id]])</f>
        <v>bertram_2_office_lounge_battery_percent</v>
      </c>
      <c r="G297" s="21" t="s">
        <v>524</v>
      </c>
      <c r="H297" s="21" t="s">
        <v>591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G297" s="22"/>
      <c r="AH297" s="22"/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7" s="21" t="str">
        <f>IF(ISBLANK(Table2[[#This Row],[device_model]]), "", Table2[[#This Row],[device_suggested_area]])</f>
        <v>Lounge</v>
      </c>
      <c r="AZ297" s="21" t="s">
        <v>1142</v>
      </c>
      <c r="BA297" s="21" t="s">
        <v>1144</v>
      </c>
      <c r="BB297" s="21" t="s">
        <v>128</v>
      </c>
      <c r="BC297" s="21" t="s">
        <v>480</v>
      </c>
      <c r="BD297" s="21" t="s">
        <v>196</v>
      </c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customHeight="1">
      <c r="A298" s="21">
        <v>2529</v>
      </c>
      <c r="B298" s="21" t="s">
        <v>26</v>
      </c>
      <c r="C298" s="21" t="s">
        <v>128</v>
      </c>
      <c r="D298" s="21" t="s">
        <v>27</v>
      </c>
      <c r="E298" s="24" t="s">
        <v>680</v>
      </c>
      <c r="F298" s="25" t="str">
        <f>IF(ISBLANK(Table2[[#This Row],[unique_id]]), "", Table2[[#This Row],[unique_id]])</f>
        <v>bertram_2_office_dining_battery_percent</v>
      </c>
      <c r="G298" s="21" t="s">
        <v>525</v>
      </c>
      <c r="H298" s="21" t="s">
        <v>591</v>
      </c>
      <c r="I298" s="21" t="s">
        <v>295</v>
      </c>
      <c r="M298" s="21" t="s">
        <v>136</v>
      </c>
      <c r="T298" s="26"/>
      <c r="V298" s="22"/>
      <c r="W298" s="22"/>
      <c r="X298" s="22"/>
      <c r="Y298" s="22"/>
      <c r="AG298" s="22"/>
      <c r="AH298" s="22"/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8" s="21" t="str">
        <f>IF(ISBLANK(Table2[[#This Row],[device_model]]), "", Table2[[#This Row],[device_suggested_area]])</f>
        <v>Dining</v>
      </c>
      <c r="AZ298" s="21" t="s">
        <v>1142</v>
      </c>
      <c r="BA298" s="21" t="s">
        <v>1144</v>
      </c>
      <c r="BB298" s="21" t="s">
        <v>128</v>
      </c>
      <c r="BC298" s="21" t="s">
        <v>480</v>
      </c>
      <c r="BD298" s="21" t="s">
        <v>195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customHeight="1">
      <c r="A299" s="21">
        <v>2530</v>
      </c>
      <c r="B299" s="21" t="s">
        <v>26</v>
      </c>
      <c r="C299" s="21" t="s">
        <v>128</v>
      </c>
      <c r="D299" s="21" t="s">
        <v>27</v>
      </c>
      <c r="E299" s="24" t="s">
        <v>681</v>
      </c>
      <c r="F299" s="25" t="str">
        <f>IF(ISBLANK(Table2[[#This Row],[unique_id]]), "", Table2[[#This Row],[unique_id]])</f>
        <v>bertram_2_office_basement_battery_percent</v>
      </c>
      <c r="G299" s="21" t="s">
        <v>526</v>
      </c>
      <c r="H299" s="21" t="s">
        <v>591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9" s="21" t="str">
        <f>IF(ISBLANK(Table2[[#This Row],[device_model]]), "", Table2[[#This Row],[device_suggested_area]])</f>
        <v>Basement</v>
      </c>
      <c r="AZ299" s="21" t="s">
        <v>1142</v>
      </c>
      <c r="BA299" s="21" t="s">
        <v>1144</v>
      </c>
      <c r="BB299" s="21" t="s">
        <v>128</v>
      </c>
      <c r="BC299" s="21" t="s">
        <v>480</v>
      </c>
      <c r="BD299" s="21" t="s">
        <v>213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customHeight="1">
      <c r="A300" s="21">
        <v>2531</v>
      </c>
      <c r="B300" s="21" t="s">
        <v>26</v>
      </c>
      <c r="C300" s="21" t="s">
        <v>183</v>
      </c>
      <c r="D300" s="21" t="s">
        <v>27</v>
      </c>
      <c r="E300" s="21" t="s">
        <v>842</v>
      </c>
      <c r="F300" s="25" t="str">
        <f>IF(ISBLANK(Table2[[#This Row],[unique_id]]), "", Table2[[#This Row],[unique_id]])</f>
        <v>parents_move_battery</v>
      </c>
      <c r="G300" s="21" t="s">
        <v>527</v>
      </c>
      <c r="H300" s="21" t="s">
        <v>591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U300" s="22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0" s="21" t="str">
        <f>IF(ISBLANK(Table2[[#This Row],[device_model]]), "", Table2[[#This Row],[device_suggested_area]])</f>
        <v/>
      </c>
      <c r="BC300" s="22"/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customHeight="1">
      <c r="A301" s="21">
        <v>2532</v>
      </c>
      <c r="B301" s="21" t="s">
        <v>26</v>
      </c>
      <c r="C301" s="21" t="s">
        <v>183</v>
      </c>
      <c r="D301" s="21" t="s">
        <v>27</v>
      </c>
      <c r="E301" s="21" t="s">
        <v>841</v>
      </c>
      <c r="F301" s="25" t="str">
        <f>IF(ISBLANK(Table2[[#This Row],[unique_id]]), "", Table2[[#This Row],[unique_id]])</f>
        <v>kitchen_move_battery</v>
      </c>
      <c r="G301" s="21" t="s">
        <v>528</v>
      </c>
      <c r="H301" s="21" t="s">
        <v>591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U301" s="22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1" s="21" t="str">
        <f>IF(ISBLANK(Table2[[#This Row],[device_model]]), "", Table2[[#This Row],[device_suggested_area]])</f>
        <v/>
      </c>
      <c r="BC301" s="22"/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customHeight="1">
      <c r="A302" s="21">
        <v>2533</v>
      </c>
      <c r="B302" s="21" t="s">
        <v>26</v>
      </c>
      <c r="C302" s="21" t="s">
        <v>505</v>
      </c>
      <c r="D302" s="21" t="s">
        <v>342</v>
      </c>
      <c r="E302" s="21" t="s">
        <v>341</v>
      </c>
      <c r="F302" s="25" t="str">
        <f>IF(ISBLANK(Table2[[#This Row],[unique_id]]), "", Table2[[#This Row],[unique_id]])</f>
        <v>column_break</v>
      </c>
      <c r="G302" s="21" t="s">
        <v>338</v>
      </c>
      <c r="H302" s="21" t="s">
        <v>591</v>
      </c>
      <c r="I302" s="21" t="s">
        <v>295</v>
      </c>
      <c r="M302" s="21" t="s">
        <v>339</v>
      </c>
      <c r="N302" s="21" t="s">
        <v>340</v>
      </c>
      <c r="T302" s="26"/>
      <c r="V302" s="22"/>
      <c r="W302" s="22"/>
      <c r="X302" s="22"/>
      <c r="Y302" s="22"/>
      <c r="AG302" s="22"/>
      <c r="AH302" s="22"/>
      <c r="AR302" s="24"/>
      <c r="AS302" s="21"/>
      <c r="AT302" s="15"/>
      <c r="AU302" s="22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2" s="21" t="str">
        <f>IF(ISBLANK(Table2[[#This Row],[device_model]]), "", Table2[[#This Row],[device_suggested_area]])</f>
        <v/>
      </c>
      <c r="BC302" s="22"/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customHeight="1">
      <c r="A303" s="21">
        <v>2550</v>
      </c>
      <c r="B303" s="21" t="s">
        <v>26</v>
      </c>
      <c r="C303" s="21" t="s">
        <v>885</v>
      </c>
      <c r="D303" s="21" t="s">
        <v>27</v>
      </c>
      <c r="E303" s="21" t="s">
        <v>942</v>
      </c>
      <c r="F303" s="25" t="str">
        <f>IF(ISBLANK(Table2[[#This Row],[unique_id]]), "", Table2[[#This Row],[unique_id]])</f>
        <v>all_standby</v>
      </c>
      <c r="G303" s="21" t="s">
        <v>943</v>
      </c>
      <c r="H303" s="21" t="s">
        <v>592</v>
      </c>
      <c r="I303" s="21" t="s">
        <v>295</v>
      </c>
      <c r="O303" s="22" t="s">
        <v>896</v>
      </c>
      <c r="R303" s="45"/>
      <c r="T303" s="26" t="s">
        <v>941</v>
      </c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customHeight="1">
      <c r="A304" s="21">
        <v>2551</v>
      </c>
      <c r="B304" s="21" t="s">
        <v>26</v>
      </c>
      <c r="C304" s="21" t="s">
        <v>919</v>
      </c>
      <c r="D304" s="21" t="s">
        <v>149</v>
      </c>
      <c r="E304" s="26" t="s">
        <v>1248</v>
      </c>
      <c r="F304" s="25" t="str">
        <f>IF(ISBLANK(Table2[[#This Row],[unique_id]]), "", Table2[[#This Row],[unique_id]])</f>
        <v>template_lounge_tv_plug_proxy</v>
      </c>
      <c r="G304" s="21" t="s">
        <v>181</v>
      </c>
      <c r="H304" s="21" t="s">
        <v>592</v>
      </c>
      <c r="I304" s="21" t="s">
        <v>295</v>
      </c>
      <c r="O304" s="22" t="s">
        <v>896</v>
      </c>
      <c r="P304" s="21" t="s">
        <v>166</v>
      </c>
      <c r="Q304" s="21" t="s">
        <v>866</v>
      </c>
      <c r="R304" s="45" t="s">
        <v>851</v>
      </c>
      <c r="S304" s="21" t="str">
        <f>Table2[[#This Row],[friendly_name]]</f>
        <v>Lounge TV</v>
      </c>
      <c r="T304" s="26" t="s">
        <v>1245</v>
      </c>
      <c r="V304" s="22"/>
      <c r="W304" s="22"/>
      <c r="X304" s="22"/>
      <c r="Y304" s="22"/>
      <c r="AG304" s="22"/>
      <c r="AH304" s="22"/>
      <c r="AR304" s="24"/>
      <c r="AS304" s="21"/>
      <c r="AT304" s="15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4" s="21" t="str">
        <f>IF(ISBLANK(Table2[[#This Row],[device_model]]), "", Table2[[#This Row],[device_suggested_area]])</f>
        <v>Lounge</v>
      </c>
      <c r="AZ304" s="21" t="s">
        <v>1130</v>
      </c>
      <c r="BA304" s="21" t="s">
        <v>369</v>
      </c>
      <c r="BB304" s="21" t="s">
        <v>236</v>
      </c>
      <c r="BC304" s="21" t="s">
        <v>372</v>
      </c>
      <c r="BD304" s="21" t="s">
        <v>196</v>
      </c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customHeight="1">
      <c r="A305" s="21">
        <v>2552</v>
      </c>
      <c r="B305" s="21" t="s">
        <v>26</v>
      </c>
      <c r="C305" s="21" t="s">
        <v>236</v>
      </c>
      <c r="D305" s="21" t="s">
        <v>134</v>
      </c>
      <c r="E305" s="21" t="s">
        <v>1247</v>
      </c>
      <c r="F305" s="25" t="str">
        <f>IF(ISBLANK(Table2[[#This Row],[unique_id]]), "", Table2[[#This Row],[unique_id]])</f>
        <v>lounge_tv_plug</v>
      </c>
      <c r="G305" s="21" t="s">
        <v>181</v>
      </c>
      <c r="H305" s="21" t="s">
        <v>592</v>
      </c>
      <c r="I305" s="21" t="s">
        <v>295</v>
      </c>
      <c r="M305" s="21" t="s">
        <v>261</v>
      </c>
      <c r="O305" s="22" t="s">
        <v>896</v>
      </c>
      <c r="P305" s="21" t="s">
        <v>166</v>
      </c>
      <c r="Q305" s="21" t="s">
        <v>866</v>
      </c>
      <c r="R305" s="45" t="s">
        <v>851</v>
      </c>
      <c r="S305" s="21" t="str">
        <f>Table2[[#This Row],[friendly_name]]</f>
        <v>Lounge TV</v>
      </c>
      <c r="T305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5" s="22"/>
      <c r="W305" s="22"/>
      <c r="X305" s="22"/>
      <c r="Y305" s="22"/>
      <c r="AE305" s="21" t="s">
        <v>254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5" s="21" t="str">
        <f>IF(ISBLANK(Table2[[#This Row],[device_model]]), "", Table2[[#This Row],[device_suggested_area]])</f>
        <v>Lounge</v>
      </c>
      <c r="AZ305" s="21" t="s">
        <v>1130</v>
      </c>
      <c r="BA305" s="21" t="s">
        <v>369</v>
      </c>
      <c r="BB305" s="21" t="s">
        <v>236</v>
      </c>
      <c r="BC305" s="21" t="s">
        <v>372</v>
      </c>
      <c r="BD305" s="21" t="s">
        <v>196</v>
      </c>
      <c r="BG305" s="21" t="s">
        <v>1123</v>
      </c>
      <c r="BH305" s="21" t="s">
        <v>450</v>
      </c>
      <c r="BI305" s="21" t="s">
        <v>359</v>
      </c>
      <c r="BJ305" s="21" t="s">
        <v>442</v>
      </c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6" spans="1:63" ht="16" customHeight="1">
      <c r="A306" s="21">
        <v>2553</v>
      </c>
      <c r="B306" s="21" t="s">
        <v>26</v>
      </c>
      <c r="C306" s="21" t="s">
        <v>919</v>
      </c>
      <c r="D306" s="21" t="s">
        <v>149</v>
      </c>
      <c r="E306" s="26" t="s">
        <v>1100</v>
      </c>
      <c r="F306" s="25" t="str">
        <f>IF(ISBLANK(Table2[[#This Row],[unique_id]]), "", Table2[[#This Row],[unique_id]])</f>
        <v>template_lounge_sub_plug_proxy</v>
      </c>
      <c r="G306" s="21" t="s">
        <v>900</v>
      </c>
      <c r="H306" s="21" t="s">
        <v>592</v>
      </c>
      <c r="I306" s="21" t="s">
        <v>295</v>
      </c>
      <c r="O306" s="22" t="s">
        <v>896</v>
      </c>
      <c r="P306" s="21" t="s">
        <v>166</v>
      </c>
      <c r="Q306" s="21" t="s">
        <v>866</v>
      </c>
      <c r="R306" s="45" t="s">
        <v>851</v>
      </c>
      <c r="S306" s="21" t="str">
        <f>Table2[[#This Row],[friendly_name]]</f>
        <v>Lounge Sub</v>
      </c>
      <c r="T306" s="26" t="s">
        <v>1245</v>
      </c>
      <c r="V306" s="22"/>
      <c r="W306" s="22"/>
      <c r="X306" s="22"/>
      <c r="Y306" s="22"/>
      <c r="AG306" s="22"/>
      <c r="AH306" s="22"/>
      <c r="AR306" s="24"/>
      <c r="AS306" s="21"/>
      <c r="AT306" s="15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6" s="21" t="str">
        <f>IF(ISBLANK(Table2[[#This Row],[device_model]]), "", Table2[[#This Row],[device_suggested_area]])</f>
        <v>Lounge</v>
      </c>
      <c r="AZ306" s="21" t="s">
        <v>1173</v>
      </c>
      <c r="BA306" s="24" t="s">
        <v>370</v>
      </c>
      <c r="BB306" s="21" t="s">
        <v>236</v>
      </c>
      <c r="BC306" s="21" t="s">
        <v>371</v>
      </c>
      <c r="BD306" s="21" t="s">
        <v>196</v>
      </c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2554</v>
      </c>
      <c r="B307" s="21" t="s">
        <v>26</v>
      </c>
      <c r="C307" s="21" t="s">
        <v>236</v>
      </c>
      <c r="D307" s="21" t="s">
        <v>134</v>
      </c>
      <c r="E307" s="21" t="s">
        <v>951</v>
      </c>
      <c r="F307" s="25" t="str">
        <f>IF(ISBLANK(Table2[[#This Row],[unique_id]]), "", Table2[[#This Row],[unique_id]])</f>
        <v>lounge_sub_plug</v>
      </c>
      <c r="G307" s="21" t="s">
        <v>900</v>
      </c>
      <c r="H307" s="21" t="s">
        <v>592</v>
      </c>
      <c r="I307" s="21" t="s">
        <v>295</v>
      </c>
      <c r="M307" s="21" t="s">
        <v>261</v>
      </c>
      <c r="O307" s="22" t="s">
        <v>896</v>
      </c>
      <c r="P307" s="21" t="s">
        <v>166</v>
      </c>
      <c r="Q307" s="21" t="s">
        <v>866</v>
      </c>
      <c r="R307" s="45" t="s">
        <v>851</v>
      </c>
      <c r="S307" s="21" t="str">
        <f>Table2[[#This Row],[friendly_name]]</f>
        <v>Lounge Sub</v>
      </c>
      <c r="T307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7" s="22"/>
      <c r="W307" s="22"/>
      <c r="X307" s="22"/>
      <c r="Y307" s="22"/>
      <c r="AE307" s="21" t="s">
        <v>901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7" s="21" t="str">
        <f>IF(ISBLANK(Table2[[#This Row],[device_model]]), "", Table2[[#This Row],[device_suggested_area]])</f>
        <v>Lounge</v>
      </c>
      <c r="AZ307" s="21" t="s">
        <v>1173</v>
      </c>
      <c r="BA307" s="24" t="s">
        <v>370</v>
      </c>
      <c r="BB307" s="21" t="s">
        <v>236</v>
      </c>
      <c r="BC307" s="21" t="s">
        <v>371</v>
      </c>
      <c r="BD307" s="21" t="s">
        <v>196</v>
      </c>
      <c r="BG307" s="21" t="s">
        <v>1123</v>
      </c>
      <c r="BH307" s="21" t="s">
        <v>450</v>
      </c>
      <c r="BI307" s="21" t="s">
        <v>349</v>
      </c>
      <c r="BJ307" s="21" t="s">
        <v>432</v>
      </c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8" spans="1:63" ht="16" customHeight="1">
      <c r="A308" s="21">
        <v>2555</v>
      </c>
      <c r="B308" s="21" t="s">
        <v>26</v>
      </c>
      <c r="C308" s="21" t="s">
        <v>919</v>
      </c>
      <c r="D308" s="21" t="s">
        <v>149</v>
      </c>
      <c r="E308" s="26" t="s">
        <v>1101</v>
      </c>
      <c r="F308" s="25" t="str">
        <f>IF(ISBLANK(Table2[[#This Row],[unique_id]]), "", Table2[[#This Row],[unique_id]])</f>
        <v>template_study_outlet_plug_proxy</v>
      </c>
      <c r="G308" s="21" t="s">
        <v>229</v>
      </c>
      <c r="H308" s="21" t="s">
        <v>592</v>
      </c>
      <c r="I308" s="21" t="s">
        <v>295</v>
      </c>
      <c r="O308" s="22" t="s">
        <v>896</v>
      </c>
      <c r="P308" s="21" t="s">
        <v>166</v>
      </c>
      <c r="Q308" s="21" t="s">
        <v>866</v>
      </c>
      <c r="R308" s="21" t="s">
        <v>592</v>
      </c>
      <c r="S308" s="21" t="str">
        <f>Table2[[#This Row],[friendly_name]]</f>
        <v>Study Outlet</v>
      </c>
      <c r="T308" s="26" t="s">
        <v>1244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8" s="21" t="str">
        <f>IF(ISBLANK(Table2[[#This Row],[device_model]]), "", Table2[[#This Row],[device_suggested_area]])</f>
        <v>Study</v>
      </c>
      <c r="AZ308" s="21" t="s">
        <v>1170</v>
      </c>
      <c r="BA308" s="24" t="s">
        <v>370</v>
      </c>
      <c r="BB308" s="21" t="s">
        <v>236</v>
      </c>
      <c r="BC308" s="21" t="s">
        <v>371</v>
      </c>
      <c r="BD308" s="21" t="s">
        <v>366</v>
      </c>
      <c r="BI308" s="21"/>
      <c r="BJ308" s="21"/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ht="16" customHeight="1">
      <c r="A309" s="21">
        <v>2556</v>
      </c>
      <c r="B309" s="21" t="s">
        <v>26</v>
      </c>
      <c r="C309" s="21" t="s">
        <v>236</v>
      </c>
      <c r="D309" s="21" t="s">
        <v>134</v>
      </c>
      <c r="E309" s="21" t="s">
        <v>952</v>
      </c>
      <c r="F309" s="25" t="str">
        <f>IF(ISBLANK(Table2[[#This Row],[unique_id]]), "", Table2[[#This Row],[unique_id]])</f>
        <v>study_outlet_plug</v>
      </c>
      <c r="G309" s="21" t="s">
        <v>229</v>
      </c>
      <c r="H309" s="21" t="s">
        <v>592</v>
      </c>
      <c r="I309" s="21" t="s">
        <v>295</v>
      </c>
      <c r="M309" s="21" t="s">
        <v>261</v>
      </c>
      <c r="O309" s="22" t="s">
        <v>896</v>
      </c>
      <c r="P309" s="21" t="s">
        <v>166</v>
      </c>
      <c r="Q309" s="21" t="s">
        <v>866</v>
      </c>
      <c r="R309" s="21" t="s">
        <v>592</v>
      </c>
      <c r="S309" s="21" t="str">
        <f>Table2[[#This Row],[friendly_name]]</f>
        <v>Study Outlet</v>
      </c>
      <c r="T309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9" s="22"/>
      <c r="W309" s="22"/>
      <c r="X309" s="22"/>
      <c r="Y309" s="22"/>
      <c r="AE309" s="21" t="s">
        <v>255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9" s="21" t="str">
        <f>IF(ISBLANK(Table2[[#This Row],[device_model]]), "", Table2[[#This Row],[device_suggested_area]])</f>
        <v>Study</v>
      </c>
      <c r="AZ309" s="21" t="s">
        <v>1170</v>
      </c>
      <c r="BA309" s="24" t="s">
        <v>370</v>
      </c>
      <c r="BB309" s="21" t="s">
        <v>236</v>
      </c>
      <c r="BC309" s="21" t="s">
        <v>371</v>
      </c>
      <c r="BD309" s="21" t="s">
        <v>366</v>
      </c>
      <c r="BG309" s="21" t="s">
        <v>1123</v>
      </c>
      <c r="BH309" s="21" t="s">
        <v>450</v>
      </c>
      <c r="BI309" s="21" t="s">
        <v>361</v>
      </c>
      <c r="BJ309" s="21" t="s">
        <v>444</v>
      </c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0" spans="1:63" ht="16" customHeight="1">
      <c r="A310" s="21">
        <v>2557</v>
      </c>
      <c r="B310" s="21" t="s">
        <v>26</v>
      </c>
      <c r="C310" s="21" t="s">
        <v>919</v>
      </c>
      <c r="D310" s="21" t="s">
        <v>149</v>
      </c>
      <c r="E310" s="26" t="s">
        <v>1102</v>
      </c>
      <c r="F310" s="25" t="str">
        <f>IF(ISBLANK(Table2[[#This Row],[unique_id]]), "", Table2[[#This Row],[unique_id]])</f>
        <v>template_office_outlet_plug_proxy</v>
      </c>
      <c r="G310" s="21" t="s">
        <v>228</v>
      </c>
      <c r="H310" s="21" t="s">
        <v>592</v>
      </c>
      <c r="I310" s="21" t="s">
        <v>295</v>
      </c>
      <c r="O310" s="22" t="s">
        <v>896</v>
      </c>
      <c r="P310" s="21" t="s">
        <v>166</v>
      </c>
      <c r="Q310" s="21" t="s">
        <v>866</v>
      </c>
      <c r="R310" s="21" t="s">
        <v>592</v>
      </c>
      <c r="S310" s="21" t="str">
        <f>Table2[[#This Row],[friendly_name]]</f>
        <v>Office Outlet</v>
      </c>
      <c r="T310" s="26" t="s">
        <v>1244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0" s="21" t="str">
        <f>IF(ISBLANK(Table2[[#This Row],[device_model]]), "", Table2[[#This Row],[device_suggested_area]])</f>
        <v>Office</v>
      </c>
      <c r="AZ310" s="21" t="s">
        <v>1170</v>
      </c>
      <c r="BA310" s="24" t="s">
        <v>370</v>
      </c>
      <c r="BB310" s="21" t="s">
        <v>236</v>
      </c>
      <c r="BC310" s="21" t="s">
        <v>371</v>
      </c>
      <c r="BD310" s="21" t="s">
        <v>215</v>
      </c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customHeight="1">
      <c r="A311" s="21">
        <v>2558</v>
      </c>
      <c r="B311" s="21" t="s">
        <v>26</v>
      </c>
      <c r="C311" s="21" t="s">
        <v>236</v>
      </c>
      <c r="D311" s="21" t="s">
        <v>134</v>
      </c>
      <c r="E311" s="21" t="s">
        <v>953</v>
      </c>
      <c r="F311" s="25" t="str">
        <f>IF(ISBLANK(Table2[[#This Row],[unique_id]]), "", Table2[[#This Row],[unique_id]])</f>
        <v>office_outlet_plug</v>
      </c>
      <c r="G311" s="21" t="s">
        <v>228</v>
      </c>
      <c r="H311" s="21" t="s">
        <v>592</v>
      </c>
      <c r="I311" s="21" t="s">
        <v>295</v>
      </c>
      <c r="M311" s="21" t="s">
        <v>261</v>
      </c>
      <c r="O311" s="22" t="s">
        <v>896</v>
      </c>
      <c r="P311" s="21" t="s">
        <v>166</v>
      </c>
      <c r="Q311" s="21" t="s">
        <v>866</v>
      </c>
      <c r="R311" s="21" t="s">
        <v>592</v>
      </c>
      <c r="S311" s="21" t="str">
        <f>Table2[[#This Row],[friendly_name]]</f>
        <v>Office Outlet</v>
      </c>
      <c r="T311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1" s="22"/>
      <c r="W311" s="22"/>
      <c r="X311" s="22"/>
      <c r="Y311" s="22"/>
      <c r="AE311" s="21" t="s">
        <v>255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1" s="21" t="str">
        <f>IF(ISBLANK(Table2[[#This Row],[device_model]]), "", Table2[[#This Row],[device_suggested_area]])</f>
        <v>Office</v>
      </c>
      <c r="AZ311" s="21" t="s">
        <v>1170</v>
      </c>
      <c r="BA311" s="24" t="s">
        <v>370</v>
      </c>
      <c r="BB311" s="21" t="s">
        <v>236</v>
      </c>
      <c r="BC311" s="21" t="s">
        <v>371</v>
      </c>
      <c r="BD311" s="21" t="s">
        <v>215</v>
      </c>
      <c r="BG311" s="21" t="s">
        <v>1124</v>
      </c>
      <c r="BH311" s="21" t="s">
        <v>450</v>
      </c>
      <c r="BI311" s="21" t="s">
        <v>362</v>
      </c>
      <c r="BJ311" s="21" t="s">
        <v>445</v>
      </c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2" spans="1:63" ht="16" customHeight="1">
      <c r="A312" s="21">
        <v>2559</v>
      </c>
      <c r="B312" s="21" t="s">
        <v>26</v>
      </c>
      <c r="C312" s="21" t="s">
        <v>919</v>
      </c>
      <c r="D312" s="21" t="s">
        <v>149</v>
      </c>
      <c r="E312" s="26" t="s">
        <v>1103</v>
      </c>
      <c r="F312" s="25" t="str">
        <f>IF(ISBLANK(Table2[[#This Row],[unique_id]]), "", Table2[[#This Row],[unique_id]])</f>
        <v>template_kitchen_dish_washer_plug_proxy</v>
      </c>
      <c r="G312" s="21" t="s">
        <v>231</v>
      </c>
      <c r="H312" s="21" t="s">
        <v>592</v>
      </c>
      <c r="I312" s="21" t="s">
        <v>295</v>
      </c>
      <c r="O312" s="22" t="s">
        <v>896</v>
      </c>
      <c r="P312" s="21" t="s">
        <v>166</v>
      </c>
      <c r="Q312" s="21" t="s">
        <v>867</v>
      </c>
      <c r="R312" s="21" t="s">
        <v>877</v>
      </c>
      <c r="S312" s="21" t="str">
        <f>Table2[[#This Row],[friendly_name]]</f>
        <v>Dish Washer</v>
      </c>
      <c r="T312" s="26" t="s">
        <v>1244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2" s="21" t="str">
        <f>IF(ISBLANK(Table2[[#This Row],[device_model]]), "", Table2[[#This Row],[device_suggested_area]])</f>
        <v>Kitchen</v>
      </c>
      <c r="AZ312" s="21" t="s">
        <v>231</v>
      </c>
      <c r="BA312" s="24" t="s">
        <v>370</v>
      </c>
      <c r="BB312" s="21" t="s">
        <v>236</v>
      </c>
      <c r="BC312" s="21" t="s">
        <v>371</v>
      </c>
      <c r="BD312" s="21" t="s">
        <v>208</v>
      </c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customHeight="1">
      <c r="A313" s="21">
        <v>2560</v>
      </c>
      <c r="B313" s="21" t="s">
        <v>26</v>
      </c>
      <c r="C313" s="21" t="s">
        <v>236</v>
      </c>
      <c r="D313" s="21" t="s">
        <v>134</v>
      </c>
      <c r="E313" s="21" t="s">
        <v>954</v>
      </c>
      <c r="F313" s="25" t="str">
        <f>IF(ISBLANK(Table2[[#This Row],[unique_id]]), "", Table2[[#This Row],[unique_id]])</f>
        <v>kitchen_dish_washer_plug</v>
      </c>
      <c r="G313" s="21" t="s">
        <v>231</v>
      </c>
      <c r="H313" s="21" t="s">
        <v>592</v>
      </c>
      <c r="I313" s="21" t="s">
        <v>295</v>
      </c>
      <c r="M313" s="21" t="s">
        <v>261</v>
      </c>
      <c r="O313" s="22" t="s">
        <v>896</v>
      </c>
      <c r="P313" s="21" t="s">
        <v>166</v>
      </c>
      <c r="Q313" s="21" t="s">
        <v>867</v>
      </c>
      <c r="R313" s="21" t="s">
        <v>877</v>
      </c>
      <c r="S313" s="21" t="str">
        <f>Table2[[#This Row],[friendly_name]]</f>
        <v>Dish Washer</v>
      </c>
      <c r="T313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3" s="22"/>
      <c r="W313" s="22"/>
      <c r="X313" s="22"/>
      <c r="Y313" s="22"/>
      <c r="AE313" s="21" t="s">
        <v>248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3" s="21" t="str">
        <f>IF(ISBLANK(Table2[[#This Row],[device_model]]), "", Table2[[#This Row],[device_suggested_area]])</f>
        <v>Kitchen</v>
      </c>
      <c r="AZ313" s="21" t="s">
        <v>231</v>
      </c>
      <c r="BA313" s="24" t="s">
        <v>370</v>
      </c>
      <c r="BB313" s="21" t="s">
        <v>236</v>
      </c>
      <c r="BC313" s="21" t="s">
        <v>371</v>
      </c>
      <c r="BD313" s="21" t="s">
        <v>208</v>
      </c>
      <c r="BG313" s="21" t="s">
        <v>1123</v>
      </c>
      <c r="BH313" s="21" t="s">
        <v>450</v>
      </c>
      <c r="BI313" s="21" t="s">
        <v>352</v>
      </c>
      <c r="BJ313" s="21" t="s">
        <v>435</v>
      </c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4" spans="1:63" ht="16" customHeight="1">
      <c r="A314" s="21">
        <v>2561</v>
      </c>
      <c r="B314" s="21" t="s">
        <v>26</v>
      </c>
      <c r="C314" s="21" t="s">
        <v>919</v>
      </c>
      <c r="D314" s="21" t="s">
        <v>149</v>
      </c>
      <c r="E314" s="26" t="s">
        <v>1104</v>
      </c>
      <c r="F314" s="25" t="str">
        <f>IF(ISBLANK(Table2[[#This Row],[unique_id]]), "", Table2[[#This Row],[unique_id]])</f>
        <v>template_laundry_clothes_dryer_plug_proxy</v>
      </c>
      <c r="G314" s="21" t="s">
        <v>232</v>
      </c>
      <c r="H314" s="21" t="s">
        <v>592</v>
      </c>
      <c r="I314" s="21" t="s">
        <v>295</v>
      </c>
      <c r="O314" s="22" t="s">
        <v>896</v>
      </c>
      <c r="P314" s="21" t="s">
        <v>166</v>
      </c>
      <c r="Q314" s="21" t="s">
        <v>867</v>
      </c>
      <c r="R314" s="21" t="s">
        <v>877</v>
      </c>
      <c r="S314" s="21" t="str">
        <f>Table2[[#This Row],[friendly_name]]</f>
        <v>Clothes Dryer</v>
      </c>
      <c r="T314" s="26" t="s">
        <v>1244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4" s="21" t="str">
        <f>IF(ISBLANK(Table2[[#This Row],[device_model]]), "", Table2[[#This Row],[device_suggested_area]])</f>
        <v>Laundry</v>
      </c>
      <c r="AZ314" s="21" t="s">
        <v>232</v>
      </c>
      <c r="BA314" s="24" t="s">
        <v>370</v>
      </c>
      <c r="BB314" s="21" t="s">
        <v>236</v>
      </c>
      <c r="BC314" s="21" t="s">
        <v>371</v>
      </c>
      <c r="BD314" s="21" t="s">
        <v>216</v>
      </c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customHeight="1">
      <c r="A315" s="21">
        <v>2562</v>
      </c>
      <c r="B315" s="21" t="s">
        <v>26</v>
      </c>
      <c r="C315" s="21" t="s">
        <v>236</v>
      </c>
      <c r="D315" s="21" t="s">
        <v>134</v>
      </c>
      <c r="E315" s="21" t="s">
        <v>955</v>
      </c>
      <c r="F315" s="25" t="str">
        <f>IF(ISBLANK(Table2[[#This Row],[unique_id]]), "", Table2[[#This Row],[unique_id]])</f>
        <v>laundry_clothes_dryer_plug</v>
      </c>
      <c r="G315" s="21" t="s">
        <v>232</v>
      </c>
      <c r="H315" s="21" t="s">
        <v>592</v>
      </c>
      <c r="I315" s="21" t="s">
        <v>295</v>
      </c>
      <c r="M315" s="21" t="s">
        <v>261</v>
      </c>
      <c r="O315" s="22" t="s">
        <v>896</v>
      </c>
      <c r="P315" s="21" t="s">
        <v>166</v>
      </c>
      <c r="Q315" s="21" t="s">
        <v>867</v>
      </c>
      <c r="R315" s="21" t="s">
        <v>877</v>
      </c>
      <c r="S315" s="21" t="str">
        <f>Table2[[#This Row],[friendly_name]]</f>
        <v>Clothes Dryer</v>
      </c>
      <c r="T315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5" s="22"/>
      <c r="W315" s="22"/>
      <c r="X315" s="22"/>
      <c r="Y315" s="22"/>
      <c r="AE315" s="21" t="s">
        <v>249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5" s="21" t="str">
        <f>IF(ISBLANK(Table2[[#This Row],[device_model]]), "", Table2[[#This Row],[device_suggested_area]])</f>
        <v>Laundry</v>
      </c>
      <c r="AZ315" s="21" t="s">
        <v>232</v>
      </c>
      <c r="BA315" s="24" t="s">
        <v>370</v>
      </c>
      <c r="BB315" s="21" t="s">
        <v>236</v>
      </c>
      <c r="BC315" s="21" t="s">
        <v>371</v>
      </c>
      <c r="BD315" s="21" t="s">
        <v>216</v>
      </c>
      <c r="BG315" s="21" t="s">
        <v>1123</v>
      </c>
      <c r="BH315" s="21" t="s">
        <v>450</v>
      </c>
      <c r="BI315" s="21" t="s">
        <v>353</v>
      </c>
      <c r="BJ315" s="21" t="s">
        <v>436</v>
      </c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6" spans="1:63" ht="16" customHeight="1">
      <c r="A316" s="21">
        <v>2563</v>
      </c>
      <c r="B316" s="21" t="s">
        <v>26</v>
      </c>
      <c r="C316" s="21" t="s">
        <v>919</v>
      </c>
      <c r="D316" s="21" t="s">
        <v>149</v>
      </c>
      <c r="E316" s="26" t="s">
        <v>1105</v>
      </c>
      <c r="F316" s="25" t="str">
        <f>IF(ISBLANK(Table2[[#This Row],[unique_id]]), "", Table2[[#This Row],[unique_id]])</f>
        <v>template_laundry_washing_machine_plug_proxy</v>
      </c>
      <c r="G316" s="21" t="s">
        <v>230</v>
      </c>
      <c r="H316" s="21" t="s">
        <v>592</v>
      </c>
      <c r="I316" s="21" t="s">
        <v>295</v>
      </c>
      <c r="O316" s="22" t="s">
        <v>896</v>
      </c>
      <c r="P316" s="21" t="s">
        <v>166</v>
      </c>
      <c r="Q316" s="21" t="s">
        <v>867</v>
      </c>
      <c r="R316" s="21" t="s">
        <v>877</v>
      </c>
      <c r="S316" s="21" t="str">
        <f>Table2[[#This Row],[friendly_name]]</f>
        <v>Washing Machine</v>
      </c>
      <c r="T316" s="26" t="s">
        <v>1244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6" s="21" t="str">
        <f>IF(ISBLANK(Table2[[#This Row],[device_model]]), "", Table2[[#This Row],[device_suggested_area]])</f>
        <v>Laundry</v>
      </c>
      <c r="AZ316" s="21" t="s">
        <v>230</v>
      </c>
      <c r="BA316" s="24" t="s">
        <v>370</v>
      </c>
      <c r="BB316" s="21" t="s">
        <v>236</v>
      </c>
      <c r="BC316" s="21" t="s">
        <v>371</v>
      </c>
      <c r="BD316" s="21" t="s">
        <v>216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customHeight="1">
      <c r="A317" s="21">
        <v>2564</v>
      </c>
      <c r="B317" s="21" t="s">
        <v>26</v>
      </c>
      <c r="C317" s="21" t="s">
        <v>236</v>
      </c>
      <c r="D317" s="21" t="s">
        <v>134</v>
      </c>
      <c r="E317" s="21" t="s">
        <v>956</v>
      </c>
      <c r="F317" s="25" t="str">
        <f>IF(ISBLANK(Table2[[#This Row],[unique_id]]), "", Table2[[#This Row],[unique_id]])</f>
        <v>laundry_washing_machine_plug</v>
      </c>
      <c r="G317" s="21" t="s">
        <v>230</v>
      </c>
      <c r="H317" s="21" t="s">
        <v>592</v>
      </c>
      <c r="I317" s="21" t="s">
        <v>295</v>
      </c>
      <c r="M317" s="21" t="s">
        <v>261</v>
      </c>
      <c r="O317" s="22" t="s">
        <v>896</v>
      </c>
      <c r="P317" s="21" t="s">
        <v>166</v>
      </c>
      <c r="Q317" s="21" t="s">
        <v>867</v>
      </c>
      <c r="R317" s="21" t="s">
        <v>877</v>
      </c>
      <c r="S317" s="21" t="str">
        <f>Table2[[#This Row],[friendly_name]]</f>
        <v>Washing Machine</v>
      </c>
      <c r="T317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7" s="22"/>
      <c r="W317" s="22"/>
      <c r="X317" s="22"/>
      <c r="Y317" s="22"/>
      <c r="AE317" s="21" t="s">
        <v>250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7" s="21" t="str">
        <f>IF(ISBLANK(Table2[[#This Row],[device_model]]), "", Table2[[#This Row],[device_suggested_area]])</f>
        <v>Laundry</v>
      </c>
      <c r="AZ317" s="21" t="s">
        <v>230</v>
      </c>
      <c r="BA317" s="24" t="s">
        <v>370</v>
      </c>
      <c r="BB317" s="21" t="s">
        <v>236</v>
      </c>
      <c r="BC317" s="21" t="s">
        <v>371</v>
      </c>
      <c r="BD317" s="21" t="s">
        <v>216</v>
      </c>
      <c r="BG317" s="21" t="s">
        <v>1123</v>
      </c>
      <c r="BH317" s="21" t="s">
        <v>450</v>
      </c>
      <c r="BI317" s="21" t="s">
        <v>354</v>
      </c>
      <c r="BJ317" s="21" t="s">
        <v>437</v>
      </c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8" spans="1:63" ht="16" customHeight="1">
      <c r="A318" s="21">
        <v>2565</v>
      </c>
      <c r="B318" s="21" t="s">
        <v>26</v>
      </c>
      <c r="C318" s="21" t="s">
        <v>919</v>
      </c>
      <c r="D318" s="21" t="s">
        <v>149</v>
      </c>
      <c r="E318" s="26" t="s">
        <v>1106</v>
      </c>
      <c r="F318" s="25" t="str">
        <f>IF(ISBLANK(Table2[[#This Row],[unique_id]]), "", Table2[[#This Row],[unique_id]])</f>
        <v>template_kitchen_coffee_machine_plug_proxy</v>
      </c>
      <c r="G318" s="21" t="s">
        <v>135</v>
      </c>
      <c r="H318" s="21" t="s">
        <v>592</v>
      </c>
      <c r="I318" s="21" t="s">
        <v>295</v>
      </c>
      <c r="O318" s="22" t="s">
        <v>896</v>
      </c>
      <c r="P318" s="21" t="s">
        <v>166</v>
      </c>
      <c r="Q318" s="21" t="s">
        <v>867</v>
      </c>
      <c r="R318" s="21" t="s">
        <v>877</v>
      </c>
      <c r="S318" s="21" t="str">
        <f>Table2[[#This Row],[friendly_name]]</f>
        <v>Coffee Machine</v>
      </c>
      <c r="T318" s="26" t="s">
        <v>1244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8" s="21" t="str">
        <f>IF(ISBLANK(Table2[[#This Row],[device_model]]), "", Table2[[#This Row],[device_suggested_area]])</f>
        <v>Kitchen</v>
      </c>
      <c r="AZ318" s="21" t="s">
        <v>135</v>
      </c>
      <c r="BA318" s="24" t="s">
        <v>370</v>
      </c>
      <c r="BB318" s="21" t="s">
        <v>236</v>
      </c>
      <c r="BC318" s="21" t="s">
        <v>371</v>
      </c>
      <c r="BD318" s="21" t="s">
        <v>208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2566</v>
      </c>
      <c r="B319" s="21" t="s">
        <v>26</v>
      </c>
      <c r="C319" s="21" t="s">
        <v>236</v>
      </c>
      <c r="D319" s="21" t="s">
        <v>134</v>
      </c>
      <c r="E319" s="21" t="s">
        <v>957</v>
      </c>
      <c r="F319" s="25" t="str">
        <f>IF(ISBLANK(Table2[[#This Row],[unique_id]]), "", Table2[[#This Row],[unique_id]])</f>
        <v>kitchen_coffee_machine_plug</v>
      </c>
      <c r="G319" s="21" t="s">
        <v>135</v>
      </c>
      <c r="H319" s="21" t="s">
        <v>592</v>
      </c>
      <c r="I319" s="21" t="s">
        <v>295</v>
      </c>
      <c r="M319" s="21" t="s">
        <v>261</v>
      </c>
      <c r="O319" s="22" t="s">
        <v>896</v>
      </c>
      <c r="P319" s="21" t="s">
        <v>166</v>
      </c>
      <c r="Q319" s="21" t="s">
        <v>867</v>
      </c>
      <c r="R319" s="21" t="s">
        <v>877</v>
      </c>
      <c r="S319" s="21" t="str">
        <f>Table2[[#This Row],[friendly_name]]</f>
        <v>Coffee Machine</v>
      </c>
      <c r="T319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9" s="22"/>
      <c r="W319" s="22"/>
      <c r="X319" s="22"/>
      <c r="Y319" s="22"/>
      <c r="AE319" s="21" t="s">
        <v>251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9" s="21" t="str">
        <f>IF(ISBLANK(Table2[[#This Row],[device_model]]), "", Table2[[#This Row],[device_suggested_area]])</f>
        <v>Kitchen</v>
      </c>
      <c r="AZ319" s="21" t="s">
        <v>135</v>
      </c>
      <c r="BA319" s="21" t="s">
        <v>370</v>
      </c>
      <c r="BB319" s="21" t="s">
        <v>236</v>
      </c>
      <c r="BC319" s="21" t="s">
        <v>371</v>
      </c>
      <c r="BD319" s="21" t="s">
        <v>208</v>
      </c>
      <c r="BG319" s="21" t="s">
        <v>1123</v>
      </c>
      <c r="BH319" s="21" t="s">
        <v>450</v>
      </c>
      <c r="BI319" s="21" t="s">
        <v>355</v>
      </c>
      <c r="BJ319" s="21" t="s">
        <v>438</v>
      </c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0" spans="1:63" ht="16" customHeight="1">
      <c r="A320" s="21">
        <v>2567</v>
      </c>
      <c r="B320" s="21" t="s">
        <v>26</v>
      </c>
      <c r="C320" s="21" t="s">
        <v>919</v>
      </c>
      <c r="D320" s="21" t="s">
        <v>149</v>
      </c>
      <c r="E320" s="26" t="s">
        <v>1107</v>
      </c>
      <c r="F320" s="25" t="str">
        <f>IF(ISBLANK(Table2[[#This Row],[unique_id]]), "", Table2[[#This Row],[unique_id]])</f>
        <v>template_kitchen_fridge_plug_proxy</v>
      </c>
      <c r="G320" s="21" t="s">
        <v>226</v>
      </c>
      <c r="H320" s="21" t="s">
        <v>592</v>
      </c>
      <c r="I320" s="21" t="s">
        <v>295</v>
      </c>
      <c r="O320" s="22" t="s">
        <v>896</v>
      </c>
      <c r="P320" s="21" t="s">
        <v>166</v>
      </c>
      <c r="Q320" s="21" t="s">
        <v>866</v>
      </c>
      <c r="R320" s="21" t="s">
        <v>878</v>
      </c>
      <c r="S320" s="21" t="str">
        <f>Table2[[#This Row],[friendly_name]]</f>
        <v>Kitchen Fridge</v>
      </c>
      <c r="T320" s="26" t="s">
        <v>1245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0" s="21" t="str">
        <f>IF(ISBLANK(Table2[[#This Row],[device_model]]), "", Table2[[#This Row],[device_suggested_area]])</f>
        <v>Kitchen</v>
      </c>
      <c r="AZ320" s="21" t="s">
        <v>1174</v>
      </c>
      <c r="BA320" s="21" t="s">
        <v>369</v>
      </c>
      <c r="BB320" s="21" t="s">
        <v>236</v>
      </c>
      <c r="BC320" s="21" t="s">
        <v>372</v>
      </c>
      <c r="BD320" s="21" t="s">
        <v>208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2568</v>
      </c>
      <c r="B321" s="21" t="s">
        <v>26</v>
      </c>
      <c r="C321" s="21" t="s">
        <v>236</v>
      </c>
      <c r="D321" s="21" t="s">
        <v>134</v>
      </c>
      <c r="E321" s="21" t="s">
        <v>958</v>
      </c>
      <c r="F321" s="25" t="str">
        <f>IF(ISBLANK(Table2[[#This Row],[unique_id]]), "", Table2[[#This Row],[unique_id]])</f>
        <v>kitchen_fridge_plug</v>
      </c>
      <c r="G321" s="21" t="s">
        <v>226</v>
      </c>
      <c r="H321" s="21" t="s">
        <v>592</v>
      </c>
      <c r="I321" s="21" t="s">
        <v>295</v>
      </c>
      <c r="M321" s="21" t="s">
        <v>261</v>
      </c>
      <c r="O321" s="22" t="s">
        <v>896</v>
      </c>
      <c r="P321" s="21" t="s">
        <v>166</v>
      </c>
      <c r="Q321" s="21" t="s">
        <v>866</v>
      </c>
      <c r="R321" s="21" t="s">
        <v>878</v>
      </c>
      <c r="S321" s="21" t="str">
        <f>Table2[[#This Row],[friendly_name]]</f>
        <v>Kitchen Fridge</v>
      </c>
      <c r="T321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1" s="22"/>
      <c r="W321" s="22"/>
      <c r="X321" s="22"/>
      <c r="Y321" s="22"/>
      <c r="AE321" s="21" t="s">
        <v>252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1" s="21" t="str">
        <f>IF(ISBLANK(Table2[[#This Row],[device_model]]), "", Table2[[#This Row],[device_suggested_area]])</f>
        <v>Kitchen</v>
      </c>
      <c r="AZ321" s="21" t="s">
        <v>1174</v>
      </c>
      <c r="BA321" s="21" t="s">
        <v>369</v>
      </c>
      <c r="BB321" s="21" t="s">
        <v>236</v>
      </c>
      <c r="BC321" s="21" t="s">
        <v>372</v>
      </c>
      <c r="BD321" s="21" t="s">
        <v>208</v>
      </c>
      <c r="BG321" s="21" t="s">
        <v>1123</v>
      </c>
      <c r="BH321" s="21" t="s">
        <v>450</v>
      </c>
      <c r="BI321" s="21" t="s">
        <v>356</v>
      </c>
      <c r="BJ321" s="21" t="s">
        <v>439</v>
      </c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2" spans="1:63" ht="16" customHeight="1">
      <c r="A322" s="21">
        <v>2569</v>
      </c>
      <c r="B322" s="21" t="s">
        <v>26</v>
      </c>
      <c r="C322" s="21" t="s">
        <v>919</v>
      </c>
      <c r="D322" s="21" t="s">
        <v>149</v>
      </c>
      <c r="E322" s="26" t="s">
        <v>1108</v>
      </c>
      <c r="F322" s="25" t="str">
        <f>IF(ISBLANK(Table2[[#This Row],[unique_id]]), "", Table2[[#This Row],[unique_id]])</f>
        <v>template_deck_freezer_plug_proxy</v>
      </c>
      <c r="G322" s="21" t="s">
        <v>227</v>
      </c>
      <c r="H322" s="21" t="s">
        <v>592</v>
      </c>
      <c r="I322" s="21" t="s">
        <v>295</v>
      </c>
      <c r="O322" s="22" t="s">
        <v>896</v>
      </c>
      <c r="P322" s="21" t="s">
        <v>166</v>
      </c>
      <c r="Q322" s="21" t="s">
        <v>866</v>
      </c>
      <c r="R322" s="21" t="s">
        <v>878</v>
      </c>
      <c r="S322" s="21" t="str">
        <f>Table2[[#This Row],[friendly_name]]</f>
        <v>Deck Freezer</v>
      </c>
      <c r="T322" s="26" t="s">
        <v>1245</v>
      </c>
      <c r="V322" s="22"/>
      <c r="W322" s="22"/>
      <c r="X322" s="22"/>
      <c r="Y322" s="22"/>
      <c r="AG322" s="22"/>
      <c r="AH322" s="22"/>
      <c r="AS322" s="21"/>
      <c r="AT322" s="23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2" s="21" t="str">
        <f>IF(ISBLANK(Table2[[#This Row],[device_model]]), "", Table2[[#This Row],[device_suggested_area]])</f>
        <v>Deck</v>
      </c>
      <c r="AZ322" s="21" t="s">
        <v>1175</v>
      </c>
      <c r="BA322" s="21" t="s">
        <v>369</v>
      </c>
      <c r="BB322" s="21" t="s">
        <v>236</v>
      </c>
      <c r="BC322" s="21" t="s">
        <v>372</v>
      </c>
      <c r="BD322" s="21" t="s">
        <v>367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2570</v>
      </c>
      <c r="B323" s="21" t="s">
        <v>26</v>
      </c>
      <c r="C323" s="21" t="s">
        <v>236</v>
      </c>
      <c r="D323" s="21" t="s">
        <v>134</v>
      </c>
      <c r="E323" s="21" t="s">
        <v>959</v>
      </c>
      <c r="F323" s="25" t="str">
        <f>IF(ISBLANK(Table2[[#This Row],[unique_id]]), "", Table2[[#This Row],[unique_id]])</f>
        <v>deck_freezer_plug</v>
      </c>
      <c r="G323" s="21" t="s">
        <v>227</v>
      </c>
      <c r="H323" s="21" t="s">
        <v>592</v>
      </c>
      <c r="I323" s="21" t="s">
        <v>295</v>
      </c>
      <c r="M323" s="21" t="s">
        <v>261</v>
      </c>
      <c r="O323" s="22" t="s">
        <v>896</v>
      </c>
      <c r="P323" s="21" t="s">
        <v>166</v>
      </c>
      <c r="Q323" s="21" t="s">
        <v>866</v>
      </c>
      <c r="R323" s="21" t="s">
        <v>878</v>
      </c>
      <c r="S323" s="21" t="str">
        <f>Table2[[#This Row],[friendly_name]]</f>
        <v>Deck Freezer</v>
      </c>
      <c r="T323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3" s="22"/>
      <c r="W323" s="22"/>
      <c r="X323" s="22"/>
      <c r="Y323" s="22"/>
      <c r="AE323" s="21" t="s">
        <v>253</v>
      </c>
      <c r="AG323" s="22"/>
      <c r="AH323" s="22"/>
      <c r="AS323" s="21"/>
      <c r="AT323" s="23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3" s="21" t="str">
        <f>IF(ISBLANK(Table2[[#This Row],[device_model]]), "", Table2[[#This Row],[device_suggested_area]])</f>
        <v>Deck</v>
      </c>
      <c r="AZ323" s="21" t="s">
        <v>1175</v>
      </c>
      <c r="BA323" s="21" t="s">
        <v>369</v>
      </c>
      <c r="BB323" s="21" t="s">
        <v>236</v>
      </c>
      <c r="BC323" s="21" t="s">
        <v>372</v>
      </c>
      <c r="BD323" s="21" t="s">
        <v>367</v>
      </c>
      <c r="BG323" s="21" t="s">
        <v>1123</v>
      </c>
      <c r="BH323" s="21" t="s">
        <v>450</v>
      </c>
      <c r="BI323" s="21" t="s">
        <v>357</v>
      </c>
      <c r="BJ323" s="21" t="s">
        <v>440</v>
      </c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4" spans="1:63" ht="16" customHeight="1">
      <c r="A324" s="21">
        <v>2571</v>
      </c>
      <c r="B324" s="21" t="s">
        <v>26</v>
      </c>
      <c r="C324" s="21" t="s">
        <v>919</v>
      </c>
      <c r="D324" s="21" t="s">
        <v>149</v>
      </c>
      <c r="E324" s="26" t="s">
        <v>1109</v>
      </c>
      <c r="F324" s="25" t="str">
        <f>IF(ISBLANK(Table2[[#This Row],[unique_id]]), "", Table2[[#This Row],[unique_id]])</f>
        <v>template_study_battery_charger_plug_proxy</v>
      </c>
      <c r="G324" s="21" t="s">
        <v>234</v>
      </c>
      <c r="H324" s="21" t="s">
        <v>592</v>
      </c>
      <c r="I324" s="21" t="s">
        <v>295</v>
      </c>
      <c r="O324" s="22" t="s">
        <v>896</v>
      </c>
      <c r="P324" s="21" t="s">
        <v>166</v>
      </c>
      <c r="Q324" s="21" t="s">
        <v>866</v>
      </c>
      <c r="R324" s="21" t="s">
        <v>592</v>
      </c>
      <c r="S324" s="21" t="str">
        <f>Table2[[#This Row],[friendly_name]]</f>
        <v>Battery Charger</v>
      </c>
      <c r="T324" s="26" t="s">
        <v>1244</v>
      </c>
      <c r="V324" s="22"/>
      <c r="W324" s="22"/>
      <c r="X324" s="22"/>
      <c r="Y324" s="22"/>
      <c r="AG324" s="22"/>
      <c r="AH324" s="22"/>
      <c r="AS324" s="21"/>
      <c r="AT324" s="23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4" s="21" t="str">
        <f>IF(ISBLANK(Table2[[#This Row],[device_model]]), "", Table2[[#This Row],[device_suggested_area]])</f>
        <v>Study</v>
      </c>
      <c r="AZ324" s="21" t="s">
        <v>234</v>
      </c>
      <c r="BA324" s="24" t="s">
        <v>370</v>
      </c>
      <c r="BB324" s="21" t="s">
        <v>236</v>
      </c>
      <c r="BC324" s="21" t="s">
        <v>371</v>
      </c>
      <c r="BD324" s="21" t="s">
        <v>366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2572</v>
      </c>
      <c r="B325" s="21" t="s">
        <v>26</v>
      </c>
      <c r="C325" s="21" t="s">
        <v>236</v>
      </c>
      <c r="D325" s="21" t="s">
        <v>134</v>
      </c>
      <c r="E325" s="21" t="s">
        <v>960</v>
      </c>
      <c r="F325" s="25" t="str">
        <f>IF(ISBLANK(Table2[[#This Row],[unique_id]]), "", Table2[[#This Row],[unique_id]])</f>
        <v>study_battery_charger_plug</v>
      </c>
      <c r="G325" s="21" t="s">
        <v>234</v>
      </c>
      <c r="H325" s="21" t="s">
        <v>592</v>
      </c>
      <c r="I325" s="21" t="s">
        <v>295</v>
      </c>
      <c r="M325" s="21" t="s">
        <v>261</v>
      </c>
      <c r="O325" s="22" t="s">
        <v>896</v>
      </c>
      <c r="P325" s="21" t="s">
        <v>166</v>
      </c>
      <c r="Q325" s="21" t="s">
        <v>866</v>
      </c>
      <c r="R325" s="21" t="s">
        <v>592</v>
      </c>
      <c r="S325" s="21" t="str">
        <f>Table2[[#This Row],[friendly_name]]</f>
        <v>Battery Charger</v>
      </c>
      <c r="T325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5" s="22"/>
      <c r="W325" s="22"/>
      <c r="X325" s="22"/>
      <c r="Y325" s="22"/>
      <c r="AE325" s="21" t="s">
        <v>259</v>
      </c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5" s="21" t="str">
        <f>IF(ISBLANK(Table2[[#This Row],[device_model]]), "", Table2[[#This Row],[device_suggested_area]])</f>
        <v>Study</v>
      </c>
      <c r="AZ325" s="21" t="s">
        <v>234</v>
      </c>
      <c r="BA325" s="24" t="s">
        <v>370</v>
      </c>
      <c r="BB325" s="21" t="s">
        <v>236</v>
      </c>
      <c r="BC325" s="21" t="s">
        <v>371</v>
      </c>
      <c r="BD325" s="21" t="s">
        <v>366</v>
      </c>
      <c r="BG325" s="21" t="s">
        <v>1123</v>
      </c>
      <c r="BH325" s="21" t="s">
        <v>450</v>
      </c>
      <c r="BI325" s="21" t="s">
        <v>350</v>
      </c>
      <c r="BJ325" s="21" t="s">
        <v>433</v>
      </c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6" spans="1:63" ht="16" customHeight="1">
      <c r="A326" s="21">
        <v>2573</v>
      </c>
      <c r="B326" s="21" t="s">
        <v>26</v>
      </c>
      <c r="C326" s="21" t="s">
        <v>919</v>
      </c>
      <c r="D326" s="21" t="s">
        <v>149</v>
      </c>
      <c r="E326" s="26" t="s">
        <v>1110</v>
      </c>
      <c r="F326" s="25" t="str">
        <f>IF(ISBLANK(Table2[[#This Row],[unique_id]]), "", Table2[[#This Row],[unique_id]])</f>
        <v>template_laundry_vacuum_charger_plug_proxy</v>
      </c>
      <c r="G326" s="21" t="s">
        <v>233</v>
      </c>
      <c r="H326" s="21" t="s">
        <v>592</v>
      </c>
      <c r="I326" s="21" t="s">
        <v>295</v>
      </c>
      <c r="O326" s="22" t="s">
        <v>896</v>
      </c>
      <c r="P326" s="21" t="s">
        <v>166</v>
      </c>
      <c r="Q326" s="21" t="s">
        <v>866</v>
      </c>
      <c r="R326" s="21" t="s">
        <v>592</v>
      </c>
      <c r="S326" s="21" t="str">
        <f>Table2[[#This Row],[friendly_name]]</f>
        <v>Vacuum Charger</v>
      </c>
      <c r="T326" s="26" t="s">
        <v>1244</v>
      </c>
      <c r="V326" s="22"/>
      <c r="W326" s="22"/>
      <c r="X326" s="22"/>
      <c r="Y326" s="22"/>
      <c r="AG326" s="22"/>
      <c r="AH326" s="22"/>
      <c r="AS326" s="21"/>
      <c r="AT326" s="23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6" s="21" t="str">
        <f>IF(ISBLANK(Table2[[#This Row],[device_model]]), "", Table2[[#This Row],[device_suggested_area]])</f>
        <v>Laundry</v>
      </c>
      <c r="AZ326" s="21" t="s">
        <v>233</v>
      </c>
      <c r="BA326" s="24" t="s">
        <v>370</v>
      </c>
      <c r="BB326" s="21" t="s">
        <v>236</v>
      </c>
      <c r="BC326" s="21" t="s">
        <v>371</v>
      </c>
      <c r="BD326" s="21" t="s">
        <v>216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2574</v>
      </c>
      <c r="B327" s="21" t="s">
        <v>26</v>
      </c>
      <c r="C327" s="21" t="s">
        <v>236</v>
      </c>
      <c r="D327" s="21" t="s">
        <v>134</v>
      </c>
      <c r="E327" s="21" t="s">
        <v>961</v>
      </c>
      <c r="F327" s="25" t="str">
        <f>IF(ISBLANK(Table2[[#This Row],[unique_id]]), "", Table2[[#This Row],[unique_id]])</f>
        <v>laundry_vacuum_charger_plug</v>
      </c>
      <c r="G327" s="21" t="s">
        <v>233</v>
      </c>
      <c r="H327" s="21" t="s">
        <v>592</v>
      </c>
      <c r="I327" s="21" t="s">
        <v>295</v>
      </c>
      <c r="M327" s="21" t="s">
        <v>261</v>
      </c>
      <c r="O327" s="22" t="s">
        <v>896</v>
      </c>
      <c r="P327" s="21" t="s">
        <v>166</v>
      </c>
      <c r="Q327" s="21" t="s">
        <v>866</v>
      </c>
      <c r="R327" s="21" t="s">
        <v>592</v>
      </c>
      <c r="S327" s="21" t="str">
        <f>Table2[[#This Row],[friendly_name]]</f>
        <v>Vacuum Charger</v>
      </c>
      <c r="T327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7" s="22"/>
      <c r="W327" s="22"/>
      <c r="X327" s="22"/>
      <c r="Y327" s="22"/>
      <c r="AE327" s="21" t="s">
        <v>259</v>
      </c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7" s="21" t="str">
        <f>IF(ISBLANK(Table2[[#This Row],[device_model]]), "", Table2[[#This Row],[device_suggested_area]])</f>
        <v>Laundry</v>
      </c>
      <c r="AZ327" s="21" t="s">
        <v>233</v>
      </c>
      <c r="BA327" s="24" t="s">
        <v>370</v>
      </c>
      <c r="BB327" s="21" t="s">
        <v>236</v>
      </c>
      <c r="BC327" s="21" t="s">
        <v>371</v>
      </c>
      <c r="BD327" s="21" t="s">
        <v>216</v>
      </c>
      <c r="BG327" s="21" t="s">
        <v>1124</v>
      </c>
      <c r="BH327" s="21" t="s">
        <v>450</v>
      </c>
      <c r="BI327" s="21" t="s">
        <v>351</v>
      </c>
      <c r="BJ327" s="21" t="s">
        <v>434</v>
      </c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8" spans="1:63" ht="16" customHeight="1">
      <c r="A328" s="21">
        <v>2575</v>
      </c>
      <c r="B328" s="21" t="s">
        <v>26</v>
      </c>
      <c r="C328" s="21" t="s">
        <v>919</v>
      </c>
      <c r="D328" s="21" t="s">
        <v>149</v>
      </c>
      <c r="E328" s="26" t="s">
        <v>1249</v>
      </c>
      <c r="F328" s="25" t="str">
        <f>IF(ISBLANK(Table2[[#This Row],[unique_id]]), "", Table2[[#This Row],[unique_id]])</f>
        <v>template_ada_tablet_plug_proxy</v>
      </c>
      <c r="G328" s="21" t="s">
        <v>932</v>
      </c>
      <c r="H328" s="21" t="s">
        <v>592</v>
      </c>
      <c r="I328" s="21" t="s">
        <v>295</v>
      </c>
      <c r="O328" s="22" t="s">
        <v>896</v>
      </c>
      <c r="P328" s="21" t="s">
        <v>166</v>
      </c>
      <c r="Q328" s="21" t="s">
        <v>866</v>
      </c>
      <c r="R328" s="45" t="s">
        <v>851</v>
      </c>
      <c r="S328" s="21" t="str">
        <f>Table2[[#This Row],[friendly_name]]</f>
        <v>Ada Tablet</v>
      </c>
      <c r="T328" s="26" t="s">
        <v>1244</v>
      </c>
      <c r="V328" s="22"/>
      <c r="W328" s="22"/>
      <c r="X328" s="22"/>
      <c r="Y328" s="22"/>
      <c r="AG328" s="22"/>
      <c r="AH328" s="22"/>
      <c r="AR328" s="24"/>
      <c r="AS328" s="21"/>
      <c r="AT328" s="15"/>
      <c r="AU328" s="21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8" s="21" t="str">
        <f>IF(ISBLANK(Table2[[#This Row],[device_model]]), "", Table2[[#This Row],[device_suggested_area]])</f>
        <v>Lounge</v>
      </c>
      <c r="AZ328" s="21" t="s">
        <v>932</v>
      </c>
      <c r="BA328" s="24" t="s">
        <v>370</v>
      </c>
      <c r="BB328" s="21" t="s">
        <v>236</v>
      </c>
      <c r="BC328" s="21" t="s">
        <v>371</v>
      </c>
      <c r="BD328" s="21" t="s">
        <v>196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2576</v>
      </c>
      <c r="B329" s="21" t="s">
        <v>26</v>
      </c>
      <c r="C329" s="21" t="s">
        <v>236</v>
      </c>
      <c r="D329" s="21" t="s">
        <v>134</v>
      </c>
      <c r="E329" s="21" t="s">
        <v>1250</v>
      </c>
      <c r="F329" s="25" t="str">
        <f>IF(ISBLANK(Table2[[#This Row],[unique_id]]), "", Table2[[#This Row],[unique_id]])</f>
        <v>ada_tablet_plug</v>
      </c>
      <c r="G329" s="21" t="s">
        <v>932</v>
      </c>
      <c r="H329" s="21" t="s">
        <v>592</v>
      </c>
      <c r="I329" s="21" t="s">
        <v>295</v>
      </c>
      <c r="M329" s="21" t="s">
        <v>261</v>
      </c>
      <c r="O329" s="22" t="s">
        <v>896</v>
      </c>
      <c r="P329" s="21" t="s">
        <v>166</v>
      </c>
      <c r="Q329" s="21" t="s">
        <v>866</v>
      </c>
      <c r="R329" s="45" t="s">
        <v>851</v>
      </c>
      <c r="S329" s="21" t="str">
        <f>Table2[[#This Row],[friendly_name]]</f>
        <v>Ada Tablet</v>
      </c>
      <c r="T329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9" s="22"/>
      <c r="W329" s="22"/>
      <c r="X329" s="22"/>
      <c r="Y329" s="22"/>
      <c r="AE329" s="21" t="s">
        <v>933</v>
      </c>
      <c r="AG329" s="22"/>
      <c r="AH329" s="22"/>
      <c r="AR329" s="24"/>
      <c r="AS329" s="21"/>
      <c r="AT329" s="15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9" s="21" t="str">
        <f>IF(ISBLANK(Table2[[#This Row],[device_model]]), "", Table2[[#This Row],[device_suggested_area]])</f>
        <v>Lounge</v>
      </c>
      <c r="AZ329" s="21" t="s">
        <v>932</v>
      </c>
      <c r="BA329" s="24" t="s">
        <v>370</v>
      </c>
      <c r="BB329" s="21" t="s">
        <v>236</v>
      </c>
      <c r="BC329" s="21" t="s">
        <v>371</v>
      </c>
      <c r="BD329" s="21" t="s">
        <v>196</v>
      </c>
      <c r="BG329" s="21" t="s">
        <v>1123</v>
      </c>
      <c r="BH329" s="21" t="s">
        <v>450</v>
      </c>
      <c r="BI329" s="21" t="s">
        <v>908</v>
      </c>
      <c r="BJ329" s="21" t="s">
        <v>664</v>
      </c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0" spans="1:63" ht="16" customHeight="1">
      <c r="A330" s="21">
        <v>2577</v>
      </c>
      <c r="B330" s="21" t="s">
        <v>26</v>
      </c>
      <c r="C330" s="21" t="s">
        <v>919</v>
      </c>
      <c r="D330" s="21" t="s">
        <v>149</v>
      </c>
      <c r="E330" s="26" t="s">
        <v>1251</v>
      </c>
      <c r="F330" s="25" t="str">
        <f>IF(ISBLANK(Table2[[#This Row],[unique_id]]), "", Table2[[#This Row],[unique_id]])</f>
        <v>template_server_flo_plug_proxy</v>
      </c>
      <c r="G330" s="21" t="s">
        <v>916</v>
      </c>
      <c r="H330" s="21" t="s">
        <v>592</v>
      </c>
      <c r="I330" s="21" t="s">
        <v>295</v>
      </c>
      <c r="O330" s="22" t="s">
        <v>896</v>
      </c>
      <c r="R330" s="21" t="s">
        <v>911</v>
      </c>
      <c r="S330" s="21" t="str">
        <f>Table2[[#This Row],[friendly_name]]</f>
        <v>Server Flo</v>
      </c>
      <c r="T330" s="26" t="s">
        <v>1244</v>
      </c>
      <c r="V330" s="22"/>
      <c r="W330" s="22"/>
      <c r="X330" s="22"/>
      <c r="Y330" s="22"/>
      <c r="AG330" s="22"/>
      <c r="AH330" s="22"/>
      <c r="AR330" s="24"/>
      <c r="AS330" s="21"/>
      <c r="AT330" s="15"/>
      <c r="AU330" s="21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0" s="21" t="str">
        <f>IF(ISBLANK(Table2[[#This Row],[device_model]]), "", Table2[[#This Row],[device_suggested_area]])</f>
        <v>Rack</v>
      </c>
      <c r="AZ330" s="21" t="s">
        <v>1232</v>
      </c>
      <c r="BA330" s="24" t="s">
        <v>370</v>
      </c>
      <c r="BB330" s="21" t="s">
        <v>236</v>
      </c>
      <c r="BC330" s="21" t="s">
        <v>371</v>
      </c>
      <c r="BD330" s="21" t="s">
        <v>28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2578</v>
      </c>
      <c r="B331" s="21" t="s">
        <v>26</v>
      </c>
      <c r="C331" s="21" t="s">
        <v>236</v>
      </c>
      <c r="D331" s="21" t="s">
        <v>134</v>
      </c>
      <c r="E331" s="21" t="s">
        <v>1252</v>
      </c>
      <c r="F331" s="25" t="str">
        <f>IF(ISBLANK(Table2[[#This Row],[unique_id]]), "", Table2[[#This Row],[unique_id]])</f>
        <v>server_flo_plug</v>
      </c>
      <c r="G331" s="21" t="s">
        <v>916</v>
      </c>
      <c r="H331" s="21" t="s">
        <v>592</v>
      </c>
      <c r="I331" s="21" t="s">
        <v>295</v>
      </c>
      <c r="M331" s="21" t="s">
        <v>261</v>
      </c>
      <c r="O331" s="22" t="s">
        <v>896</v>
      </c>
      <c r="R331" s="21" t="s">
        <v>911</v>
      </c>
      <c r="S331" s="21" t="str">
        <f>Table2[[#This Row],[friendly_name]]</f>
        <v>Server Flo</v>
      </c>
      <c r="T331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1" s="22"/>
      <c r="W331" s="22"/>
      <c r="X331" s="22"/>
      <c r="Y331" s="22"/>
      <c r="AE331" s="21" t="s">
        <v>256</v>
      </c>
      <c r="AG331" s="22"/>
      <c r="AH331" s="22"/>
      <c r="AR331" s="24"/>
      <c r="AS331" s="21"/>
      <c r="AT331" s="15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1" s="21" t="str">
        <f>IF(ISBLANK(Table2[[#This Row],[device_model]]), "", Table2[[#This Row],[device_suggested_area]])</f>
        <v>Rack</v>
      </c>
      <c r="AZ331" s="21" t="s">
        <v>1232</v>
      </c>
      <c r="BA331" s="24" t="s">
        <v>370</v>
      </c>
      <c r="BB331" s="21" t="s">
        <v>236</v>
      </c>
      <c r="BC331" s="21" t="s">
        <v>371</v>
      </c>
      <c r="BD331" s="21" t="s">
        <v>28</v>
      </c>
      <c r="BG331" s="21" t="s">
        <v>1124</v>
      </c>
      <c r="BH331" s="21" t="s">
        <v>450</v>
      </c>
      <c r="BI331" s="21" t="s">
        <v>914</v>
      </c>
      <c r="BJ331" s="21" t="s">
        <v>909</v>
      </c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2" spans="1:63" ht="16" customHeight="1">
      <c r="A332" s="21">
        <v>2579</v>
      </c>
      <c r="B332" s="21" t="s">
        <v>26</v>
      </c>
      <c r="C332" s="21" t="s">
        <v>919</v>
      </c>
      <c r="D332" s="21" t="s">
        <v>149</v>
      </c>
      <c r="E332" s="26" t="s">
        <v>1253</v>
      </c>
      <c r="F332" s="25" t="str">
        <f>IF(ISBLANK(Table2[[#This Row],[unique_id]]), "", Table2[[#This Row],[unique_id]])</f>
        <v>template_server_meg_plug_proxy</v>
      </c>
      <c r="G332" s="24" t="s">
        <v>915</v>
      </c>
      <c r="H332" s="21" t="s">
        <v>592</v>
      </c>
      <c r="I332" s="21" t="s">
        <v>295</v>
      </c>
      <c r="O332" s="22" t="s">
        <v>896</v>
      </c>
      <c r="R332" s="21" t="s">
        <v>911</v>
      </c>
      <c r="S332" s="21" t="str">
        <f>Table2[[#This Row],[friendly_name]]</f>
        <v>Server Meg</v>
      </c>
      <c r="T332" s="26" t="s">
        <v>1244</v>
      </c>
      <c r="V332" s="22"/>
      <c r="W332" s="22"/>
      <c r="X332" s="22"/>
      <c r="Y332" s="22"/>
      <c r="AG332" s="22"/>
      <c r="AH332" s="22"/>
      <c r="AR332" s="24"/>
      <c r="AS332" s="21"/>
      <c r="AT332" s="15"/>
      <c r="AU332" s="21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2" s="21" t="str">
        <f>IF(ISBLANK(Table2[[#This Row],[device_model]]), "", Table2[[#This Row],[device_suggested_area]])</f>
        <v>Rack</v>
      </c>
      <c r="AZ332" s="21" t="s">
        <v>1233</v>
      </c>
      <c r="BA332" s="24" t="s">
        <v>370</v>
      </c>
      <c r="BB332" s="21" t="s">
        <v>236</v>
      </c>
      <c r="BC332" s="21" t="s">
        <v>371</v>
      </c>
      <c r="BD332" s="21" t="s">
        <v>28</v>
      </c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2580</v>
      </c>
      <c r="B333" s="21" t="s">
        <v>26</v>
      </c>
      <c r="C333" s="21" t="s">
        <v>236</v>
      </c>
      <c r="D333" s="21" t="s">
        <v>134</v>
      </c>
      <c r="E333" s="21" t="s">
        <v>1254</v>
      </c>
      <c r="F333" s="25" t="str">
        <f>IF(ISBLANK(Table2[[#This Row],[unique_id]]), "", Table2[[#This Row],[unique_id]])</f>
        <v>server_meg_plug</v>
      </c>
      <c r="G333" s="24" t="s">
        <v>915</v>
      </c>
      <c r="H333" s="21" t="s">
        <v>592</v>
      </c>
      <c r="I333" s="21" t="s">
        <v>295</v>
      </c>
      <c r="M333" s="21" t="s">
        <v>261</v>
      </c>
      <c r="O333" s="22" t="s">
        <v>896</v>
      </c>
      <c r="R333" s="21" t="s">
        <v>911</v>
      </c>
      <c r="S333" s="21" t="str">
        <f>Table2[[#This Row],[friendly_name]]</f>
        <v>Server Meg</v>
      </c>
      <c r="T333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3" s="22"/>
      <c r="W333" s="22"/>
      <c r="X333" s="22"/>
      <c r="Y333" s="22"/>
      <c r="AE333" s="21" t="s">
        <v>256</v>
      </c>
      <c r="AG333" s="22"/>
      <c r="AH333" s="22"/>
      <c r="AR333" s="24"/>
      <c r="AS333" s="21"/>
      <c r="AT333" s="15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3" s="21" t="str">
        <f>IF(ISBLANK(Table2[[#This Row],[device_model]]), "", Table2[[#This Row],[device_suggested_area]])</f>
        <v>Rack</v>
      </c>
      <c r="AZ333" s="21" t="s">
        <v>1233</v>
      </c>
      <c r="BA333" s="24" t="s">
        <v>370</v>
      </c>
      <c r="BB333" s="21" t="s">
        <v>236</v>
      </c>
      <c r="BC333" s="21" t="s">
        <v>371</v>
      </c>
      <c r="BD333" s="21" t="s">
        <v>28</v>
      </c>
      <c r="BG333" s="21" t="s">
        <v>1124</v>
      </c>
      <c r="BH333" s="21" t="s">
        <v>450</v>
      </c>
      <c r="BI333" s="21" t="s">
        <v>913</v>
      </c>
      <c r="BJ333" s="21" t="s">
        <v>910</v>
      </c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4" spans="1:63" s="31" customFormat="1" ht="16" customHeight="1">
      <c r="A334" s="21">
        <v>2581</v>
      </c>
      <c r="B334" s="31" t="s">
        <v>26</v>
      </c>
      <c r="C334" s="31" t="s">
        <v>919</v>
      </c>
      <c r="D334" s="31" t="s">
        <v>149</v>
      </c>
      <c r="E334" s="32" t="s">
        <v>1052</v>
      </c>
      <c r="F334" s="33" t="str">
        <f>IF(ISBLANK(Table2[[#This Row],[unique_id]]), "", Table2[[#This Row],[unique_id]])</f>
        <v>template_old_rack_outlet_plug_proxy</v>
      </c>
      <c r="G334" s="31" t="s">
        <v>225</v>
      </c>
      <c r="H334" s="31" t="s">
        <v>592</v>
      </c>
      <c r="I334" s="31" t="s">
        <v>295</v>
      </c>
      <c r="O334" s="34" t="s">
        <v>896</v>
      </c>
      <c r="T33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4"/>
      <c r="W334" s="34"/>
      <c r="X334" s="34"/>
      <c r="Y334" s="34"/>
      <c r="Z334" s="34"/>
      <c r="AA334" s="34"/>
      <c r="AG334" s="34"/>
      <c r="AH334" s="34"/>
      <c r="AT334" s="35"/>
      <c r="AU334" s="31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4" s="21" t="str">
        <f>IF(ISBLANK(Table2[[#This Row],[device_model]]), "", Table2[[#This Row],[device_suggested_area]])</f>
        <v>Rack</v>
      </c>
      <c r="AZ334" s="31" t="s">
        <v>1170</v>
      </c>
      <c r="BA334" s="31" t="s">
        <v>369</v>
      </c>
      <c r="BB334" s="31" t="s">
        <v>236</v>
      </c>
      <c r="BC334" s="31" t="s">
        <v>372</v>
      </c>
      <c r="BD334" s="31" t="s">
        <v>28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s="31" customFormat="1" ht="16" customHeight="1">
      <c r="A335" s="21">
        <v>2582</v>
      </c>
      <c r="B335" s="31" t="s">
        <v>26</v>
      </c>
      <c r="C335" s="31" t="s">
        <v>236</v>
      </c>
      <c r="D335" s="31" t="s">
        <v>134</v>
      </c>
      <c r="E335" s="31" t="s">
        <v>1050</v>
      </c>
      <c r="F335" s="33" t="str">
        <f>IF(ISBLANK(Table2[[#This Row],[unique_id]]), "", Table2[[#This Row],[unique_id]])</f>
        <v>old_rack_outlet_plug</v>
      </c>
      <c r="G335" s="31" t="s">
        <v>225</v>
      </c>
      <c r="H335" s="31" t="s">
        <v>592</v>
      </c>
      <c r="I335" s="31" t="s">
        <v>295</v>
      </c>
      <c r="O335" s="34" t="s">
        <v>896</v>
      </c>
      <c r="T335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5" s="34"/>
      <c r="W335" s="34"/>
      <c r="X335" s="34"/>
      <c r="Y335" s="34"/>
      <c r="Z335" s="34"/>
      <c r="AA335" s="34"/>
      <c r="AG335" s="34"/>
      <c r="AH335" s="34"/>
      <c r="AT335" s="35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5" s="21" t="str">
        <f>IF(ISBLANK(Table2[[#This Row],[device_model]]), "", Table2[[#This Row],[device_suggested_area]])</f>
        <v>Rack</v>
      </c>
      <c r="AZ335" s="31" t="s">
        <v>1170</v>
      </c>
      <c r="BA335" s="31" t="s">
        <v>369</v>
      </c>
      <c r="BB335" s="31" t="s">
        <v>236</v>
      </c>
      <c r="BC335" s="31" t="s">
        <v>372</v>
      </c>
      <c r="BD335" s="31" t="s">
        <v>28</v>
      </c>
      <c r="BG335" s="31" t="s">
        <v>1124</v>
      </c>
      <c r="BH335" s="31" t="s">
        <v>450</v>
      </c>
      <c r="BI335" s="31" t="s">
        <v>365</v>
      </c>
      <c r="BJ335" s="31" t="s">
        <v>448</v>
      </c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6" spans="1:63" s="36" customFormat="1" ht="16" customHeight="1">
      <c r="A336" s="21">
        <v>2583</v>
      </c>
      <c r="B336" s="36" t="s">
        <v>26</v>
      </c>
      <c r="C336" s="36" t="s">
        <v>919</v>
      </c>
      <c r="D336" s="36" t="s">
        <v>149</v>
      </c>
      <c r="E336" s="37" t="s">
        <v>1111</v>
      </c>
      <c r="F336" s="38" t="str">
        <f>IF(ISBLANK(Table2[[#This Row],[unique_id]]), "", Table2[[#This Row],[unique_id]])</f>
        <v>template_rack_outlet_plug_proxy</v>
      </c>
      <c r="G336" s="36" t="s">
        <v>225</v>
      </c>
      <c r="H336" s="36" t="s">
        <v>592</v>
      </c>
      <c r="I336" s="36" t="s">
        <v>295</v>
      </c>
      <c r="O336" s="39" t="s">
        <v>896</v>
      </c>
      <c r="P336" s="36" t="s">
        <v>166</v>
      </c>
      <c r="Q336" s="36" t="s">
        <v>866</v>
      </c>
      <c r="R336" s="36" t="s">
        <v>868</v>
      </c>
      <c r="S336" s="36" t="str">
        <f>Table2[[#This Row],[friendly_name]]</f>
        <v>Server Rack</v>
      </c>
      <c r="T336" s="37" t="s">
        <v>1246</v>
      </c>
      <c r="V336" s="39"/>
      <c r="W336" s="39"/>
      <c r="X336" s="39"/>
      <c r="Y336" s="39"/>
      <c r="Z336" s="39"/>
      <c r="AA336" s="39"/>
      <c r="AG336" s="39"/>
      <c r="AH336" s="39"/>
      <c r="AT336" s="40"/>
      <c r="AU336" s="36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6" s="21" t="str">
        <f>IF(ISBLANK(Table2[[#This Row],[device_model]]), "", Table2[[#This Row],[device_suggested_area]])</f>
        <v>Rack</v>
      </c>
      <c r="AZ336" s="36" t="s">
        <v>1170</v>
      </c>
      <c r="BA336" s="36" t="s">
        <v>1043</v>
      </c>
      <c r="BB336" s="36" t="s">
        <v>1293</v>
      </c>
      <c r="BC336" s="36" t="s">
        <v>1012</v>
      </c>
      <c r="BD336" s="36" t="s">
        <v>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s="36" customFormat="1" ht="16" customHeight="1">
      <c r="A337" s="21">
        <v>2584</v>
      </c>
      <c r="B337" s="36" t="s">
        <v>26</v>
      </c>
      <c r="C337" s="36" t="s">
        <v>796</v>
      </c>
      <c r="D337" s="36" t="s">
        <v>134</v>
      </c>
      <c r="E337" s="36" t="s">
        <v>962</v>
      </c>
      <c r="F337" s="38" t="str">
        <f>IF(ISBLANK(Table2[[#This Row],[unique_id]]), "", Table2[[#This Row],[unique_id]])</f>
        <v>rack_outlet_plug</v>
      </c>
      <c r="G337" s="36" t="s">
        <v>225</v>
      </c>
      <c r="H337" s="36" t="s">
        <v>592</v>
      </c>
      <c r="I337" s="36" t="s">
        <v>295</v>
      </c>
      <c r="M337" s="36" t="s">
        <v>261</v>
      </c>
      <c r="O337" s="39" t="s">
        <v>896</v>
      </c>
      <c r="P337" s="36" t="s">
        <v>166</v>
      </c>
      <c r="Q337" s="36" t="s">
        <v>866</v>
      </c>
      <c r="R337" s="36" t="s">
        <v>868</v>
      </c>
      <c r="S337" s="36" t="str">
        <f>Table2[[#This Row],[friendly_name]]</f>
        <v>Server Rack</v>
      </c>
      <c r="T3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7" s="39"/>
      <c r="W337" s="39"/>
      <c r="X337" s="39"/>
      <c r="Y337" s="39"/>
      <c r="Z337" s="39"/>
      <c r="AA337" s="55" t="s">
        <v>1291</v>
      </c>
      <c r="AE337" s="36" t="s">
        <v>256</v>
      </c>
      <c r="AF337" s="36">
        <v>10</v>
      </c>
      <c r="AG337" s="39" t="s">
        <v>34</v>
      </c>
      <c r="AH337" s="39" t="s">
        <v>1024</v>
      </c>
      <c r="AJ337" s="36" t="str">
        <f>_xlfn.CONCAT("homeassistant/entity/", Table2[[#This Row],[entity_namespace]], "/tasmota/",Table2[[#This Row],[unique_id]], "/config")</f>
        <v>homeassistant/entity/switch/tasmota/rack_outlet_plug/config</v>
      </c>
      <c r="AK337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7" s="36" t="str">
        <f>_xlfn.CONCAT("tasmota/device/",Table2[[#This Row],[unique_id]], "/cmnd/POWER")</f>
        <v>tasmota/device/rack_outlet_plug/cmnd/POWER</v>
      </c>
      <c r="AM33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7" s="36" t="s">
        <v>1044</v>
      </c>
      <c r="AO337" s="36" t="s">
        <v>1045</v>
      </c>
      <c r="AP337" s="36" t="s">
        <v>1033</v>
      </c>
      <c r="AQ337" s="36" t="s">
        <v>1034</v>
      </c>
      <c r="AR337" s="36" t="s">
        <v>1115</v>
      </c>
      <c r="AS337" s="36">
        <v>1</v>
      </c>
      <c r="AT337" s="41" t="str">
        <f>HYPERLINK(_xlfn.CONCAT("http://", Table2[[#This Row],[connection_ip]], "/?"))</f>
        <v>http://10.0.6.102/?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6" t="s">
        <v>1170</v>
      </c>
      <c r="BA337" s="36" t="s">
        <v>1043</v>
      </c>
      <c r="BB337" s="36" t="s">
        <v>1293</v>
      </c>
      <c r="BC337" s="36" t="s">
        <v>1012</v>
      </c>
      <c r="BD337" s="36" t="s">
        <v>28</v>
      </c>
      <c r="BH337" s="36" t="s">
        <v>450</v>
      </c>
      <c r="BI337" s="36" t="s">
        <v>1042</v>
      </c>
      <c r="BJ337" s="36" t="s">
        <v>1041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8" spans="1:63" s="36" customFormat="1" ht="16" customHeight="1">
      <c r="A338" s="21">
        <v>2585</v>
      </c>
      <c r="B338" s="36" t="s">
        <v>26</v>
      </c>
      <c r="C338" s="36" t="s">
        <v>796</v>
      </c>
      <c r="D338" s="36" t="s">
        <v>27</v>
      </c>
      <c r="E338" s="36" t="s">
        <v>1112</v>
      </c>
      <c r="F338" s="38" t="str">
        <f>IF(ISBLANK(Table2[[#This Row],[unique_id]]), "", Table2[[#This Row],[unique_id]])</f>
        <v>rack_outlet_plug_energy_power</v>
      </c>
      <c r="G338" s="36" t="s">
        <v>225</v>
      </c>
      <c r="H338" s="36" t="s">
        <v>592</v>
      </c>
      <c r="I338" s="36" t="s">
        <v>295</v>
      </c>
      <c r="O338" s="39"/>
      <c r="T338" s="37"/>
      <c r="V338" s="39"/>
      <c r="W338" s="39"/>
      <c r="X338" s="39"/>
      <c r="Y338" s="39"/>
      <c r="Z338" s="39"/>
      <c r="AA338" s="39"/>
      <c r="AB338" s="36" t="s">
        <v>31</v>
      </c>
      <c r="AC338" s="36" t="s">
        <v>336</v>
      </c>
      <c r="AD338" s="36" t="s">
        <v>1025</v>
      </c>
      <c r="AF338" s="36">
        <v>10</v>
      </c>
      <c r="AG338" s="39" t="s">
        <v>34</v>
      </c>
      <c r="AH338" s="39" t="s">
        <v>1024</v>
      </c>
      <c r="AJ338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3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8" s="36" t="s">
        <v>1044</v>
      </c>
      <c r="AO338" s="36" t="s">
        <v>1045</v>
      </c>
      <c r="AP338" s="36" t="s">
        <v>1033</v>
      </c>
      <c r="AQ338" s="36" t="s">
        <v>1034</v>
      </c>
      <c r="AR338" s="36" t="s">
        <v>1287</v>
      </c>
      <c r="AS338" s="36">
        <v>1</v>
      </c>
      <c r="AT338" s="4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6" t="s">
        <v>1170</v>
      </c>
      <c r="BA338" s="36" t="s">
        <v>1043</v>
      </c>
      <c r="BB338" s="36" t="s">
        <v>1293</v>
      </c>
      <c r="BC338" s="36" t="s">
        <v>1012</v>
      </c>
      <c r="BD338" s="36" t="s">
        <v>28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s="36" customFormat="1" ht="16" customHeight="1">
      <c r="A339" s="21">
        <v>2586</v>
      </c>
      <c r="B339" s="36" t="s">
        <v>26</v>
      </c>
      <c r="C339" s="36" t="s">
        <v>796</v>
      </c>
      <c r="D339" s="36" t="s">
        <v>27</v>
      </c>
      <c r="E339" s="36" t="s">
        <v>1113</v>
      </c>
      <c r="F339" s="38" t="str">
        <f>IF(ISBLANK(Table2[[#This Row],[unique_id]]), "", Table2[[#This Row],[unique_id]])</f>
        <v>rack_outlet_plug_energy_total</v>
      </c>
      <c r="G339" s="36" t="s">
        <v>225</v>
      </c>
      <c r="H339" s="36" t="s">
        <v>592</v>
      </c>
      <c r="I339" s="36" t="s">
        <v>295</v>
      </c>
      <c r="O339" s="39"/>
      <c r="T339" s="37"/>
      <c r="V339" s="39"/>
      <c r="W339" s="39"/>
      <c r="X339" s="39"/>
      <c r="Y339" s="39"/>
      <c r="Z339" s="39"/>
      <c r="AA339" s="39"/>
      <c r="AB339" s="36" t="s">
        <v>76</v>
      </c>
      <c r="AC339" s="36" t="s">
        <v>337</v>
      </c>
      <c r="AD339" s="36" t="s">
        <v>1026</v>
      </c>
      <c r="AF339" s="36">
        <v>10</v>
      </c>
      <c r="AG339" s="39" t="s">
        <v>34</v>
      </c>
      <c r="AH339" s="39" t="s">
        <v>1024</v>
      </c>
      <c r="AJ339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3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9" s="36" t="s">
        <v>1044</v>
      </c>
      <c r="AO339" s="36" t="s">
        <v>1045</v>
      </c>
      <c r="AP339" s="36" t="s">
        <v>1033</v>
      </c>
      <c r="AQ339" s="36" t="s">
        <v>1034</v>
      </c>
      <c r="AR339" s="36" t="s">
        <v>1288</v>
      </c>
      <c r="AS339" s="36">
        <v>1</v>
      </c>
      <c r="AT339" s="4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1170</v>
      </c>
      <c r="BA339" s="36" t="s">
        <v>1043</v>
      </c>
      <c r="BB339" s="36" t="s">
        <v>1293</v>
      </c>
      <c r="BC339" s="36" t="s">
        <v>1012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1" customFormat="1" ht="16" customHeight="1">
      <c r="A340" s="21">
        <v>2587</v>
      </c>
      <c r="B340" s="31" t="s">
        <v>26</v>
      </c>
      <c r="C340" s="31" t="s">
        <v>919</v>
      </c>
      <c r="D340" s="31" t="s">
        <v>149</v>
      </c>
      <c r="E340" s="32" t="s">
        <v>1126</v>
      </c>
      <c r="F340" s="33" t="str">
        <f>IF(ISBLANK(Table2[[#This Row],[unique_id]]), "", Table2[[#This Row],[unique_id]])</f>
        <v>template_old_roof_network_switch_plug_proxy</v>
      </c>
      <c r="G340" s="31" t="s">
        <v>223</v>
      </c>
      <c r="H340" s="31" t="s">
        <v>592</v>
      </c>
      <c r="I340" s="31" t="s">
        <v>295</v>
      </c>
      <c r="O340" s="34" t="s">
        <v>896</v>
      </c>
      <c r="T340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0" s="34"/>
      <c r="W340" s="34"/>
      <c r="X340" s="34"/>
      <c r="Y340" s="34"/>
      <c r="Z340" s="34"/>
      <c r="AA340" s="34"/>
      <c r="AG340" s="34"/>
      <c r="AH340" s="34"/>
      <c r="AT340" s="35"/>
      <c r="AU340" s="3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0" s="21" t="str">
        <f>IF(ISBLANK(Table2[[#This Row],[device_model]]), "", Table2[[#This Row],[device_suggested_area]])</f>
        <v>Ceiling</v>
      </c>
      <c r="AZ340" s="31" t="s">
        <v>223</v>
      </c>
      <c r="BA340" s="31" t="s">
        <v>369</v>
      </c>
      <c r="BB340" s="31" t="s">
        <v>236</v>
      </c>
      <c r="BC340" s="31" t="s">
        <v>372</v>
      </c>
      <c r="BD340" s="31" t="s">
        <v>420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s="31" customFormat="1" ht="16" customHeight="1">
      <c r="A341" s="21">
        <v>2588</v>
      </c>
      <c r="B341" s="31" t="s">
        <v>26</v>
      </c>
      <c r="C341" s="31" t="s">
        <v>236</v>
      </c>
      <c r="D341" s="31" t="s">
        <v>134</v>
      </c>
      <c r="E341" s="31" t="s">
        <v>1127</v>
      </c>
      <c r="F341" s="33" t="str">
        <f>IF(ISBLANK(Table2[[#This Row],[unique_id]]), "", Table2[[#This Row],[unique_id]])</f>
        <v>old_roof_network_switch_plug</v>
      </c>
      <c r="G341" s="31" t="s">
        <v>223</v>
      </c>
      <c r="H341" s="31" t="s">
        <v>592</v>
      </c>
      <c r="I341" s="31" t="s">
        <v>295</v>
      </c>
      <c r="O341" s="34" t="s">
        <v>896</v>
      </c>
      <c r="T341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1" s="34"/>
      <c r="W341" s="34"/>
      <c r="X341" s="34"/>
      <c r="Y341" s="34"/>
      <c r="Z341" s="34"/>
      <c r="AA341" s="34"/>
      <c r="AE341" s="31" t="s">
        <v>257</v>
      </c>
      <c r="AG341" s="34"/>
      <c r="AH341" s="34"/>
      <c r="AT341" s="35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1" s="21" t="str">
        <f>IF(ISBLANK(Table2[[#This Row],[device_model]]), "", Table2[[#This Row],[device_suggested_area]])</f>
        <v>Ceiling</v>
      </c>
      <c r="AZ341" s="31" t="s">
        <v>223</v>
      </c>
      <c r="BA341" s="31" t="s">
        <v>369</v>
      </c>
      <c r="BB341" s="31" t="s">
        <v>236</v>
      </c>
      <c r="BC341" s="31" t="s">
        <v>372</v>
      </c>
      <c r="BD341" s="31" t="s">
        <v>420</v>
      </c>
      <c r="BG341" s="31" t="s">
        <v>1123</v>
      </c>
      <c r="BH341" s="31" t="s">
        <v>450</v>
      </c>
      <c r="BI341" s="31" t="s">
        <v>363</v>
      </c>
      <c r="BJ341" s="31" t="s">
        <v>446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2" spans="1:63" s="36" customFormat="1" ht="16" customHeight="1">
      <c r="A342" s="21">
        <v>2589</v>
      </c>
      <c r="B342" s="36" t="s">
        <v>26</v>
      </c>
      <c r="C342" s="36" t="s">
        <v>919</v>
      </c>
      <c r="D342" s="36" t="s">
        <v>149</v>
      </c>
      <c r="E342" s="37" t="s">
        <v>1277</v>
      </c>
      <c r="F342" s="38" t="str">
        <f>IF(ISBLANK(Table2[[#This Row],[unique_id]]), "", Table2[[#This Row],[unique_id]])</f>
        <v>template_ceiling_network_switch_plug_proxy</v>
      </c>
      <c r="G342" s="36" t="s">
        <v>223</v>
      </c>
      <c r="H342" s="36" t="s">
        <v>592</v>
      </c>
      <c r="I342" s="36" t="s">
        <v>295</v>
      </c>
      <c r="O342" s="39" t="s">
        <v>896</v>
      </c>
      <c r="P342" s="36" t="s">
        <v>166</v>
      </c>
      <c r="Q342" s="36" t="s">
        <v>866</v>
      </c>
      <c r="R342" s="36" t="s">
        <v>868</v>
      </c>
      <c r="S342" s="36" t="str">
        <f>Table2[[#This Row],[friendly_name]]</f>
        <v>Network Switch</v>
      </c>
      <c r="T342" s="37" t="s">
        <v>1246</v>
      </c>
      <c r="V342" s="39"/>
      <c r="W342" s="39"/>
      <c r="X342" s="39"/>
      <c r="Y342" s="39"/>
      <c r="Z342" s="39"/>
      <c r="AA342" s="39"/>
      <c r="AG342" s="39"/>
      <c r="AH342" s="39"/>
      <c r="AT342" s="40"/>
      <c r="AU342" s="36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2" s="21" t="str">
        <f>IF(ISBLANK(Table2[[#This Row],[device_model]]), "", Table2[[#This Row],[device_suggested_area]])</f>
        <v>Ceiling</v>
      </c>
      <c r="AZ342" s="36" t="s">
        <v>223</v>
      </c>
      <c r="BA342" s="36" t="s">
        <v>1043</v>
      </c>
      <c r="BB342" s="36" t="s">
        <v>1293</v>
      </c>
      <c r="BC342" s="36" t="s">
        <v>1012</v>
      </c>
      <c r="BD342" s="36" t="s">
        <v>420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6" customFormat="1" ht="16" customHeight="1">
      <c r="A343" s="21">
        <v>2590</v>
      </c>
      <c r="B343" s="36" t="s">
        <v>26</v>
      </c>
      <c r="C343" s="36" t="s">
        <v>796</v>
      </c>
      <c r="D343" s="36" t="s">
        <v>134</v>
      </c>
      <c r="E343" s="36" t="s">
        <v>1278</v>
      </c>
      <c r="F343" s="38" t="str">
        <f>IF(ISBLANK(Table2[[#This Row],[unique_id]]), "", Table2[[#This Row],[unique_id]])</f>
        <v>ceiling_network_switch_plug</v>
      </c>
      <c r="G343" s="36" t="s">
        <v>223</v>
      </c>
      <c r="H343" s="36" t="s">
        <v>592</v>
      </c>
      <c r="I343" s="36" t="s">
        <v>295</v>
      </c>
      <c r="M343" s="36" t="s">
        <v>261</v>
      </c>
      <c r="O343" s="39" t="s">
        <v>896</v>
      </c>
      <c r="P343" s="36" t="s">
        <v>166</v>
      </c>
      <c r="Q343" s="36" t="s">
        <v>866</v>
      </c>
      <c r="R343" s="36" t="s">
        <v>868</v>
      </c>
      <c r="S343" s="36" t="str">
        <f>Table2[[#This Row],[friendly_name]]</f>
        <v>Network Switch</v>
      </c>
      <c r="T34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3" s="39"/>
      <c r="W343" s="39"/>
      <c r="X343" s="39"/>
      <c r="Y343" s="39"/>
      <c r="Z343" s="39"/>
      <c r="AA343" s="55" t="s">
        <v>1291</v>
      </c>
      <c r="AE343" s="36" t="s">
        <v>257</v>
      </c>
      <c r="AF343" s="36">
        <v>10</v>
      </c>
      <c r="AG343" s="39" t="s">
        <v>34</v>
      </c>
      <c r="AH343" s="39" t="s">
        <v>1024</v>
      </c>
      <c r="AJ343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3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3" s="36" t="str">
        <f>_xlfn.CONCAT("tasmota/device/",Table2[[#This Row],[unique_id]], "/cmnd/POWER")</f>
        <v>tasmota/device/ceiling_network_switch_plug/cmnd/POWER</v>
      </c>
      <c r="AM34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3" s="36" t="s">
        <v>1044</v>
      </c>
      <c r="AO343" s="36" t="s">
        <v>1045</v>
      </c>
      <c r="AP343" s="36" t="s">
        <v>1033</v>
      </c>
      <c r="AQ343" s="36" t="s">
        <v>1034</v>
      </c>
      <c r="AR343" s="36" t="s">
        <v>1115</v>
      </c>
      <c r="AS343" s="36">
        <v>1</v>
      </c>
      <c r="AT343" s="41" t="str">
        <f>HYPERLINK(_xlfn.CONCAT("http://", Table2[[#This Row],[connection_ip]], "/?"))</f>
        <v>http://10.0.6.105/?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6" t="s">
        <v>223</v>
      </c>
      <c r="BA343" s="36" t="s">
        <v>1043</v>
      </c>
      <c r="BB343" s="36" t="s">
        <v>1293</v>
      </c>
      <c r="BC343" s="36" t="s">
        <v>1012</v>
      </c>
      <c r="BD343" s="36" t="s">
        <v>420</v>
      </c>
      <c r="BH343" s="36" t="s">
        <v>450</v>
      </c>
      <c r="BI343" s="56" t="s">
        <v>1129</v>
      </c>
      <c r="BJ343" s="36" t="s">
        <v>1128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4" spans="1:63" s="36" customFormat="1" ht="16" customHeight="1">
      <c r="A344" s="21">
        <v>2591</v>
      </c>
      <c r="B344" s="36" t="s">
        <v>26</v>
      </c>
      <c r="C344" s="36" t="s">
        <v>796</v>
      </c>
      <c r="D344" s="36" t="s">
        <v>27</v>
      </c>
      <c r="E344" s="36" t="s">
        <v>1279</v>
      </c>
      <c r="F344" s="38" t="str">
        <f>IF(ISBLANK(Table2[[#This Row],[unique_id]]), "", Table2[[#This Row],[unique_id]])</f>
        <v>ceiling_network_switch_plug_energy_power</v>
      </c>
      <c r="G344" s="36" t="s">
        <v>223</v>
      </c>
      <c r="H344" s="36" t="s">
        <v>592</v>
      </c>
      <c r="I344" s="36" t="s">
        <v>295</v>
      </c>
      <c r="O344" s="39"/>
      <c r="T344" s="37"/>
      <c r="V344" s="39"/>
      <c r="W344" s="39"/>
      <c r="X344" s="39"/>
      <c r="Y344" s="39"/>
      <c r="Z344" s="39"/>
      <c r="AA344" s="39"/>
      <c r="AB344" s="36" t="s">
        <v>31</v>
      </c>
      <c r="AC344" s="36" t="s">
        <v>336</v>
      </c>
      <c r="AD344" s="36" t="s">
        <v>1025</v>
      </c>
      <c r="AF344" s="36">
        <v>10</v>
      </c>
      <c r="AG344" s="39" t="s">
        <v>34</v>
      </c>
      <c r="AH344" s="39" t="s">
        <v>1024</v>
      </c>
      <c r="AJ344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4" s="36" t="s">
        <v>1044</v>
      </c>
      <c r="AO344" s="36" t="s">
        <v>1045</v>
      </c>
      <c r="AP344" s="36" t="s">
        <v>1033</v>
      </c>
      <c r="AQ344" s="36" t="s">
        <v>1034</v>
      </c>
      <c r="AR344" s="36" t="s">
        <v>1287</v>
      </c>
      <c r="AS344" s="36">
        <v>1</v>
      </c>
      <c r="AT344" s="41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6" t="s">
        <v>223</v>
      </c>
      <c r="BA344" s="36" t="s">
        <v>1043</v>
      </c>
      <c r="BB344" s="36" t="s">
        <v>1293</v>
      </c>
      <c r="BC344" s="36" t="s">
        <v>1012</v>
      </c>
      <c r="BD344" s="36" t="s">
        <v>420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s="36" customFormat="1" ht="16" customHeight="1">
      <c r="A345" s="21">
        <v>2592</v>
      </c>
      <c r="B345" s="36" t="s">
        <v>26</v>
      </c>
      <c r="C345" s="36" t="s">
        <v>796</v>
      </c>
      <c r="D345" s="36" t="s">
        <v>27</v>
      </c>
      <c r="E345" s="36" t="s">
        <v>1280</v>
      </c>
      <c r="F345" s="38" t="str">
        <f>IF(ISBLANK(Table2[[#This Row],[unique_id]]), "", Table2[[#This Row],[unique_id]])</f>
        <v>ceiling_network_switch_plug_energy_total</v>
      </c>
      <c r="G345" s="36" t="s">
        <v>223</v>
      </c>
      <c r="H345" s="36" t="s">
        <v>592</v>
      </c>
      <c r="I345" s="36" t="s">
        <v>295</v>
      </c>
      <c r="O345" s="39"/>
      <c r="T345" s="37"/>
      <c r="V345" s="39"/>
      <c r="W345" s="39"/>
      <c r="X345" s="39"/>
      <c r="Y345" s="39"/>
      <c r="Z345" s="39"/>
      <c r="AA345" s="39"/>
      <c r="AB345" s="36" t="s">
        <v>76</v>
      </c>
      <c r="AC345" s="36" t="s">
        <v>337</v>
      </c>
      <c r="AD345" s="36" t="s">
        <v>1026</v>
      </c>
      <c r="AF345" s="36">
        <v>10</v>
      </c>
      <c r="AG345" s="39" t="s">
        <v>34</v>
      </c>
      <c r="AH345" s="39" t="s">
        <v>1024</v>
      </c>
      <c r="AJ345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5" s="36" t="s">
        <v>1044</v>
      </c>
      <c r="AO345" s="36" t="s">
        <v>1045</v>
      </c>
      <c r="AP345" s="36" t="s">
        <v>1033</v>
      </c>
      <c r="AQ345" s="36" t="s">
        <v>1034</v>
      </c>
      <c r="AR345" s="36" t="s">
        <v>1288</v>
      </c>
      <c r="AS345" s="36">
        <v>1</v>
      </c>
      <c r="AT345" s="41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1043</v>
      </c>
      <c r="BB345" s="36" t="s">
        <v>1293</v>
      </c>
      <c r="BC345" s="36" t="s">
        <v>1012</v>
      </c>
      <c r="BD345" s="36" t="s">
        <v>420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2593</v>
      </c>
      <c r="B346" s="21" t="s">
        <v>26</v>
      </c>
      <c r="C346" s="21" t="s">
        <v>919</v>
      </c>
      <c r="D346" s="21" t="s">
        <v>149</v>
      </c>
      <c r="E346" s="26" t="s">
        <v>1114</v>
      </c>
      <c r="F346" s="25" t="str">
        <f>IF(ISBLANK(Table2[[#This Row],[unique_id]]), "", Table2[[#This Row],[unique_id]])</f>
        <v>template_rack_internet_modem_plug_proxy</v>
      </c>
      <c r="G346" s="21" t="s">
        <v>224</v>
      </c>
      <c r="H346" s="21" t="s">
        <v>592</v>
      </c>
      <c r="I346" s="21" t="s">
        <v>295</v>
      </c>
      <c r="O346" s="22" t="s">
        <v>896</v>
      </c>
      <c r="R346" s="21" t="s">
        <v>912</v>
      </c>
      <c r="S346" s="21" t="str">
        <f>Table2[[#This Row],[friendly_name]]</f>
        <v>Internet Modem</v>
      </c>
      <c r="T346" s="26" t="s">
        <v>1244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6" s="21" t="str">
        <f>IF(ISBLANK(Table2[[#This Row],[device_model]]), "", Table2[[#This Row],[device_suggested_area]])</f>
        <v>Rack</v>
      </c>
      <c r="AZ346" s="21" t="s">
        <v>1176</v>
      </c>
      <c r="BA346" s="24" t="s">
        <v>370</v>
      </c>
      <c r="BB346" s="21" t="s">
        <v>236</v>
      </c>
      <c r="BC346" s="21" t="s">
        <v>371</v>
      </c>
      <c r="BD346" s="21" t="s">
        <v>28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s="36" customFormat="1" ht="16" customHeight="1">
      <c r="A347" s="21">
        <v>2594</v>
      </c>
      <c r="B347" s="21" t="s">
        <v>26</v>
      </c>
      <c r="C347" s="21" t="s">
        <v>236</v>
      </c>
      <c r="D347" s="21" t="s">
        <v>134</v>
      </c>
      <c r="E347" s="21" t="s">
        <v>963</v>
      </c>
      <c r="F347" s="25" t="str">
        <f>IF(ISBLANK(Table2[[#This Row],[unique_id]]), "", Table2[[#This Row],[unique_id]])</f>
        <v>rack_internet_modem_plug</v>
      </c>
      <c r="G347" s="21" t="s">
        <v>224</v>
      </c>
      <c r="H347" s="21" t="s">
        <v>592</v>
      </c>
      <c r="I347" s="21" t="s">
        <v>295</v>
      </c>
      <c r="J347" s="21"/>
      <c r="K347" s="21"/>
      <c r="L347" s="21"/>
      <c r="M347" s="21" t="s">
        <v>261</v>
      </c>
      <c r="N347" s="21"/>
      <c r="O347" s="22" t="s">
        <v>896</v>
      </c>
      <c r="P347" s="21"/>
      <c r="Q347" s="21"/>
      <c r="R347" s="21" t="s">
        <v>912</v>
      </c>
      <c r="S347" s="21" t="str">
        <f>Table2[[#This Row],[friendly_name]]</f>
        <v>Internet Modem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7" s="21"/>
      <c r="V347" s="22"/>
      <c r="W347" s="22"/>
      <c r="X347" s="22"/>
      <c r="Y347" s="22"/>
      <c r="Z347" s="22"/>
      <c r="AA347" s="22"/>
      <c r="AB347" s="21"/>
      <c r="AC347" s="21"/>
      <c r="AD347" s="21"/>
      <c r="AE347" s="21" t="s">
        <v>258</v>
      </c>
      <c r="AF347" s="21"/>
      <c r="AG347" s="22"/>
      <c r="AH347" s="22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3"/>
      <c r="AU347" s="2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7" s="21"/>
      <c r="AY347" s="21" t="str">
        <f>IF(ISBLANK(Table2[[#This Row],[device_model]]), "", Table2[[#This Row],[device_suggested_area]])</f>
        <v>Rack</v>
      </c>
      <c r="AZ347" s="21" t="s">
        <v>1176</v>
      </c>
      <c r="BA347" s="24" t="s">
        <v>370</v>
      </c>
      <c r="BB347" s="21" t="s">
        <v>236</v>
      </c>
      <c r="BC347" s="21" t="s">
        <v>371</v>
      </c>
      <c r="BD347" s="21" t="s">
        <v>28</v>
      </c>
      <c r="BE347" s="21"/>
      <c r="BF347" s="21"/>
      <c r="BG347" s="21" t="s">
        <v>1123</v>
      </c>
      <c r="BH347" s="21" t="s">
        <v>450</v>
      </c>
      <c r="BI347" s="21" t="s">
        <v>364</v>
      </c>
      <c r="BJ347" s="21" t="s">
        <v>447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8" spans="1:63" ht="16" customHeight="1">
      <c r="A348" s="21">
        <v>2595</v>
      </c>
      <c r="B348" s="36" t="s">
        <v>26</v>
      </c>
      <c r="C348" s="36" t="s">
        <v>796</v>
      </c>
      <c r="D348" s="36" t="s">
        <v>129</v>
      </c>
      <c r="E348" s="36" t="s">
        <v>1014</v>
      </c>
      <c r="F348" s="38" t="str">
        <f>IF(ISBLANK(Table2[[#This Row],[unique_id]]), "", Table2[[#This Row],[unique_id]])</f>
        <v>rack_fans_plug</v>
      </c>
      <c r="G348" s="36" t="s">
        <v>661</v>
      </c>
      <c r="H348" s="36" t="s">
        <v>592</v>
      </c>
      <c r="I348" s="36" t="s">
        <v>295</v>
      </c>
      <c r="J348" s="36"/>
      <c r="K348" s="36"/>
      <c r="L348" s="36"/>
      <c r="M348" s="36" t="s">
        <v>261</v>
      </c>
      <c r="N348" s="36"/>
      <c r="O348" s="39" t="s">
        <v>896</v>
      </c>
      <c r="P348" s="36"/>
      <c r="Q348" s="36"/>
      <c r="R348" s="36"/>
      <c r="S348" s="36"/>
      <c r="T348" s="37" t="s">
        <v>1116</v>
      </c>
      <c r="U348" s="36"/>
      <c r="V348" s="39"/>
      <c r="W348" s="39"/>
      <c r="X348" s="39"/>
      <c r="Y348" s="39"/>
      <c r="Z348" s="39"/>
      <c r="AA348" s="39" t="s">
        <v>1292</v>
      </c>
      <c r="AB348" s="36"/>
      <c r="AC348" s="36"/>
      <c r="AD348" s="36"/>
      <c r="AE348" s="36" t="s">
        <v>663</v>
      </c>
      <c r="AF348" s="36">
        <v>10</v>
      </c>
      <c r="AG348" s="39" t="s">
        <v>34</v>
      </c>
      <c r="AH348" s="39" t="s">
        <v>1024</v>
      </c>
      <c r="AI348" s="36"/>
      <c r="AJ348" s="36" t="str">
        <f>_xlfn.CONCAT("homeassistant/entity/", Table2[[#This Row],[entity_namespace]], "/tasmota/",Table2[[#This Row],[unique_id]], "/config")</f>
        <v>homeassistant/entity/fan/tasmota/rack_fans_plug/config</v>
      </c>
      <c r="AK348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8" s="36" t="str">
        <f>_xlfn.CONCAT("tasmota/device/",Table2[[#This Row],[unique_id]], "/cmnd/POWER")</f>
        <v>tasmota/device/rack_fans_plug/cmnd/POWER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8" s="36" t="s">
        <v>1044</v>
      </c>
      <c r="AO348" s="36" t="s">
        <v>1045</v>
      </c>
      <c r="AP348" s="36" t="s">
        <v>1033</v>
      </c>
      <c r="AQ348" s="36" t="s">
        <v>1034</v>
      </c>
      <c r="AR348" s="36" t="s">
        <v>1115</v>
      </c>
      <c r="AS348" s="36">
        <v>1</v>
      </c>
      <c r="AT348" s="41" t="str">
        <f>HYPERLINK(_xlfn.CONCAT("http://", Table2[[#This Row],[connection_ip]], "/?"))</f>
        <v>http://10.0.6.101/?</v>
      </c>
      <c r="AU348" s="36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8" s="36"/>
      <c r="AY348" s="21" t="str">
        <f>IF(ISBLANK(Table2[[#This Row],[device_model]]), "", Table2[[#This Row],[device_suggested_area]])</f>
        <v>Rack</v>
      </c>
      <c r="AZ348" s="36" t="s">
        <v>131</v>
      </c>
      <c r="BA348" s="42" t="s">
        <v>873</v>
      </c>
      <c r="BB348" s="36" t="s">
        <v>1293</v>
      </c>
      <c r="BC348" s="36" t="s">
        <v>1012</v>
      </c>
      <c r="BD348" s="36" t="s">
        <v>28</v>
      </c>
      <c r="BE348" s="36"/>
      <c r="BF348" s="36"/>
      <c r="BG348" s="36"/>
      <c r="BH348" s="36" t="s">
        <v>450</v>
      </c>
      <c r="BI348" s="36" t="s">
        <v>662</v>
      </c>
      <c r="BJ348" s="36" t="s">
        <v>1015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9" spans="1:63" ht="16" customHeight="1">
      <c r="A349" s="21">
        <v>2596</v>
      </c>
      <c r="B349" s="21" t="s">
        <v>26</v>
      </c>
      <c r="C349" s="21" t="s">
        <v>387</v>
      </c>
      <c r="D349" s="21" t="s">
        <v>134</v>
      </c>
      <c r="E349" s="24" t="s">
        <v>707</v>
      </c>
      <c r="F349" s="25" t="str">
        <f>IF(ISBLANK(Table2[[#This Row],[unique_id]]), "", Table2[[#This Row],[unique_id]])</f>
        <v>deck_fans_outlet</v>
      </c>
      <c r="G349" s="21" t="s">
        <v>710</v>
      </c>
      <c r="H349" s="21" t="s">
        <v>592</v>
      </c>
      <c r="I349" s="21" t="s">
        <v>295</v>
      </c>
      <c r="M349" s="21" t="s">
        <v>261</v>
      </c>
      <c r="O349" s="22" t="s">
        <v>896</v>
      </c>
      <c r="P349" s="21" t="s">
        <v>166</v>
      </c>
      <c r="Q349" s="21" t="s">
        <v>866</v>
      </c>
      <c r="R349" s="21" t="s">
        <v>868</v>
      </c>
      <c r="S349" s="21" t="s">
        <v>930</v>
      </c>
      <c r="T349" s="26" t="s">
        <v>929</v>
      </c>
      <c r="V349" s="22"/>
      <c r="W349" s="22" t="s">
        <v>554</v>
      </c>
      <c r="X349" s="22"/>
      <c r="Y349" s="29" t="s">
        <v>863</v>
      </c>
      <c r="AE349" s="21" t="s">
        <v>255</v>
      </c>
      <c r="AG349" s="22"/>
      <c r="AH349" s="22"/>
      <c r="AS349" s="21"/>
      <c r="AT3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9" s="26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9" s="21" t="str">
        <f>Table2[[#This Row],[device_suggested_area]]</f>
        <v>Deck</v>
      </c>
      <c r="AY349" s="21" t="str">
        <f>IF(ISBLANK(Table2[[#This Row],[device_model]]), "", Table2[[#This Row],[device_suggested_area]])</f>
        <v>Deck</v>
      </c>
      <c r="AZ349" s="26" t="s">
        <v>1165</v>
      </c>
      <c r="BA349" s="26" t="s">
        <v>712</v>
      </c>
      <c r="BB349" s="21" t="s">
        <v>387</v>
      </c>
      <c r="BC349" s="26" t="s">
        <v>713</v>
      </c>
      <c r="BD349" s="21" t="s">
        <v>367</v>
      </c>
      <c r="BI349" s="21" t="s">
        <v>714</v>
      </c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0" spans="1:63" ht="16" customHeight="1">
      <c r="A350" s="21">
        <v>2597</v>
      </c>
      <c r="B350" s="21" t="s">
        <v>26</v>
      </c>
      <c r="C350" s="21" t="s">
        <v>387</v>
      </c>
      <c r="D350" s="21" t="s">
        <v>134</v>
      </c>
      <c r="E350" s="24" t="s">
        <v>708</v>
      </c>
      <c r="F350" s="25" t="str">
        <f>IF(ISBLANK(Table2[[#This Row],[unique_id]]), "", Table2[[#This Row],[unique_id]])</f>
        <v>kitchen_fan_outlet</v>
      </c>
      <c r="G350" s="21" t="s">
        <v>709</v>
      </c>
      <c r="H350" s="21" t="s">
        <v>592</v>
      </c>
      <c r="I350" s="21" t="s">
        <v>295</v>
      </c>
      <c r="M350" s="21" t="s">
        <v>261</v>
      </c>
      <c r="O350" s="22" t="s">
        <v>896</v>
      </c>
      <c r="P350" s="21" t="s">
        <v>166</v>
      </c>
      <c r="Q350" s="21" t="s">
        <v>866</v>
      </c>
      <c r="R350" s="21" t="s">
        <v>868</v>
      </c>
      <c r="S350" s="21" t="s">
        <v>930</v>
      </c>
      <c r="T350" s="26" t="s">
        <v>929</v>
      </c>
      <c r="V350" s="22"/>
      <c r="W350" s="22" t="s">
        <v>554</v>
      </c>
      <c r="X350" s="22"/>
      <c r="Y350" s="29" t="s">
        <v>863</v>
      </c>
      <c r="AE350" s="21" t="s">
        <v>255</v>
      </c>
      <c r="AG350" s="22"/>
      <c r="AH350" s="22"/>
      <c r="AS350" s="21"/>
      <c r="AT3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0" s="26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0" s="21" t="str">
        <f>Table2[[#This Row],[device_suggested_area]]</f>
        <v>Kitchen</v>
      </c>
      <c r="AY350" s="21" t="str">
        <f>IF(ISBLANK(Table2[[#This Row],[device_model]]), "", Table2[[#This Row],[device_suggested_area]])</f>
        <v>Kitchen</v>
      </c>
      <c r="AZ350" s="26" t="s">
        <v>1166</v>
      </c>
      <c r="BA350" s="26" t="s">
        <v>712</v>
      </c>
      <c r="BB350" s="21" t="s">
        <v>387</v>
      </c>
      <c r="BC350" s="26" t="s">
        <v>713</v>
      </c>
      <c r="BD350" s="21" t="s">
        <v>208</v>
      </c>
      <c r="BI350" s="21" t="s">
        <v>715</v>
      </c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1" spans="1:63" ht="16" customHeight="1">
      <c r="A351" s="21">
        <v>2598</v>
      </c>
      <c r="B351" s="21" t="s">
        <v>26</v>
      </c>
      <c r="C351" s="21" t="s">
        <v>387</v>
      </c>
      <c r="D351" s="21" t="s">
        <v>134</v>
      </c>
      <c r="E351" s="24" t="s">
        <v>706</v>
      </c>
      <c r="F351" s="25" t="str">
        <f>IF(ISBLANK(Table2[[#This Row],[unique_id]]), "", Table2[[#This Row],[unique_id]])</f>
        <v>edwin_wardrobe_outlet</v>
      </c>
      <c r="G351" s="21" t="s">
        <v>716</v>
      </c>
      <c r="H351" s="21" t="s">
        <v>592</v>
      </c>
      <c r="I351" s="21" t="s">
        <v>295</v>
      </c>
      <c r="M351" s="21" t="s">
        <v>261</v>
      </c>
      <c r="O351" s="22" t="s">
        <v>896</v>
      </c>
      <c r="P351" s="21" t="s">
        <v>166</v>
      </c>
      <c r="Q351" s="21" t="s">
        <v>866</v>
      </c>
      <c r="R351" s="21" t="s">
        <v>868</v>
      </c>
      <c r="S351" s="21" t="s">
        <v>930</v>
      </c>
      <c r="T351" s="26" t="s">
        <v>929</v>
      </c>
      <c r="V351" s="22"/>
      <c r="W351" s="22" t="s">
        <v>554</v>
      </c>
      <c r="X351" s="22"/>
      <c r="Y351" s="29" t="s">
        <v>863</v>
      </c>
      <c r="Z351" s="29"/>
      <c r="AA351" s="29"/>
      <c r="AE351" s="21" t="s">
        <v>255</v>
      </c>
      <c r="AG351" s="22"/>
      <c r="AH351" s="22"/>
      <c r="AS351" s="21"/>
      <c r="AT3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1" s="2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1" s="21" t="str">
        <f>Table2[[#This Row],[device_suggested_area]]</f>
        <v>Edwin</v>
      </c>
      <c r="AY351" s="21" t="str">
        <f>IF(ISBLANK(Table2[[#This Row],[device_model]]), "", Table2[[#This Row],[device_suggested_area]])</f>
        <v>Edwin</v>
      </c>
      <c r="AZ351" s="26" t="s">
        <v>1167</v>
      </c>
      <c r="BA351" s="26" t="s">
        <v>712</v>
      </c>
      <c r="BB351" s="21" t="s">
        <v>387</v>
      </c>
      <c r="BC351" s="26" t="s">
        <v>713</v>
      </c>
      <c r="BD351" s="21" t="s">
        <v>127</v>
      </c>
      <c r="BI351" s="21" t="s">
        <v>711</v>
      </c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2" spans="1:63" ht="16" customHeight="1">
      <c r="A352" s="21">
        <v>2599</v>
      </c>
      <c r="B352" s="21" t="s">
        <v>26</v>
      </c>
      <c r="C352" s="21" t="s">
        <v>515</v>
      </c>
      <c r="D352" s="21" t="s">
        <v>27</v>
      </c>
      <c r="E352" s="21" t="s">
        <v>925</v>
      </c>
      <c r="F352" s="25" t="str">
        <f>IF(ISBLANK(Table2[[#This Row],[unique_id]]), "", Table2[[#This Row],[unique_id]])</f>
        <v>garden_repeater_linkquality</v>
      </c>
      <c r="G352" s="21" t="s">
        <v>800</v>
      </c>
      <c r="H352" s="21" t="s">
        <v>592</v>
      </c>
      <c r="I352" s="21" t="s">
        <v>295</v>
      </c>
      <c r="O352" s="22" t="s">
        <v>896</v>
      </c>
      <c r="P352" s="21" t="s">
        <v>166</v>
      </c>
      <c r="Q352" s="21" t="s">
        <v>866</v>
      </c>
      <c r="R352" s="21" t="s">
        <v>868</v>
      </c>
      <c r="S352" s="21" t="s">
        <v>930</v>
      </c>
      <c r="T352" s="26" t="s">
        <v>928</v>
      </c>
      <c r="V352" s="22"/>
      <c r="W352" s="22" t="s">
        <v>554</v>
      </c>
      <c r="X352" s="22"/>
      <c r="Y352" s="29" t="s">
        <v>863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2" s="21" t="str">
        <f>Table2[[#This Row],[device_suggested_area]]</f>
        <v>Garden</v>
      </c>
      <c r="AY352" s="21" t="str">
        <f>IF(ISBLANK(Table2[[#This Row],[device_model]]), "", Table2[[#This Row],[device_suggested_area]])</f>
        <v>Garden</v>
      </c>
      <c r="AZ352" s="21" t="s">
        <v>1139</v>
      </c>
      <c r="BA352" s="24" t="s">
        <v>798</v>
      </c>
      <c r="BB352" s="21" t="s">
        <v>515</v>
      </c>
      <c r="BC352" s="21" t="s">
        <v>797</v>
      </c>
      <c r="BD352" s="21" t="s">
        <v>645</v>
      </c>
      <c r="BI352" s="21" t="s">
        <v>799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3" spans="1:63" ht="16" customHeight="1">
      <c r="A353" s="21">
        <v>2600</v>
      </c>
      <c r="B353" s="21" t="s">
        <v>26</v>
      </c>
      <c r="C353" s="21" t="s">
        <v>515</v>
      </c>
      <c r="D353" s="21" t="s">
        <v>27</v>
      </c>
      <c r="E353" s="21" t="s">
        <v>926</v>
      </c>
      <c r="F353" s="25" t="str">
        <f>IF(ISBLANK(Table2[[#This Row],[unique_id]]), "", Table2[[#This Row],[unique_id]])</f>
        <v>landing_repeater_linkquality</v>
      </c>
      <c r="G353" s="21" t="s">
        <v>802</v>
      </c>
      <c r="H353" s="21" t="s">
        <v>592</v>
      </c>
      <c r="I353" s="21" t="s">
        <v>295</v>
      </c>
      <c r="O353" s="22" t="s">
        <v>896</v>
      </c>
      <c r="P353" s="21" t="s">
        <v>166</v>
      </c>
      <c r="Q353" s="21" t="s">
        <v>866</v>
      </c>
      <c r="R353" s="21" t="s">
        <v>868</v>
      </c>
      <c r="S353" s="21" t="s">
        <v>930</v>
      </c>
      <c r="T353" s="26" t="s">
        <v>928</v>
      </c>
      <c r="V353" s="22"/>
      <c r="W353" s="22" t="s">
        <v>554</v>
      </c>
      <c r="X353" s="22"/>
      <c r="Y353" s="29" t="s">
        <v>863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3" s="21" t="str">
        <f>Table2[[#This Row],[device_suggested_area]]</f>
        <v>Landing</v>
      </c>
      <c r="AY353" s="21" t="str">
        <f>IF(ISBLANK(Table2[[#This Row],[device_model]]), "", Table2[[#This Row],[device_suggested_area]])</f>
        <v>Landing</v>
      </c>
      <c r="AZ353" s="21" t="s">
        <v>1139</v>
      </c>
      <c r="BA353" s="24" t="s">
        <v>798</v>
      </c>
      <c r="BB353" s="21" t="s">
        <v>515</v>
      </c>
      <c r="BC353" s="21" t="s">
        <v>797</v>
      </c>
      <c r="BD353" s="21" t="s">
        <v>626</v>
      </c>
      <c r="BI353" s="21" t="s">
        <v>804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4" spans="1:63" ht="16" customHeight="1">
      <c r="A354" s="21">
        <v>2601</v>
      </c>
      <c r="B354" s="21" t="s">
        <v>26</v>
      </c>
      <c r="C354" s="21" t="s">
        <v>515</v>
      </c>
      <c r="D354" s="21" t="s">
        <v>27</v>
      </c>
      <c r="E354" s="21" t="s">
        <v>927</v>
      </c>
      <c r="F354" s="25" t="str">
        <f>IF(ISBLANK(Table2[[#This Row],[unique_id]]), "", Table2[[#This Row],[unique_id]])</f>
        <v>driveway_repeater_linkquality</v>
      </c>
      <c r="G354" s="21" t="s">
        <v>801</v>
      </c>
      <c r="H354" s="21" t="s">
        <v>592</v>
      </c>
      <c r="I354" s="21" t="s">
        <v>295</v>
      </c>
      <c r="O354" s="22" t="s">
        <v>896</v>
      </c>
      <c r="P354" s="21" t="s">
        <v>166</v>
      </c>
      <c r="Q354" s="21" t="s">
        <v>866</v>
      </c>
      <c r="R354" s="21" t="s">
        <v>868</v>
      </c>
      <c r="S354" s="21" t="s">
        <v>930</v>
      </c>
      <c r="T354" s="26" t="s">
        <v>928</v>
      </c>
      <c r="V354" s="22"/>
      <c r="W354" s="22" t="s">
        <v>554</v>
      </c>
      <c r="X354" s="22"/>
      <c r="Y354" s="29" t="s">
        <v>863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4" s="21" t="str">
        <f>Table2[[#This Row],[device_suggested_area]]</f>
        <v>Driveway</v>
      </c>
      <c r="AY354" s="21" t="str">
        <f>IF(ISBLANK(Table2[[#This Row],[device_model]]), "", Table2[[#This Row],[device_suggested_area]])</f>
        <v>Driveway</v>
      </c>
      <c r="AZ354" s="21" t="s">
        <v>1139</v>
      </c>
      <c r="BA354" s="24" t="s">
        <v>798</v>
      </c>
      <c r="BB354" s="21" t="s">
        <v>515</v>
      </c>
      <c r="BC354" s="21" t="s">
        <v>797</v>
      </c>
      <c r="BD354" s="21" t="s">
        <v>803</v>
      </c>
      <c r="BI354" s="21" t="s">
        <v>805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5" spans="1:63" ht="16" customHeight="1">
      <c r="A355" s="21">
        <v>2602</v>
      </c>
      <c r="B355" s="21" t="s">
        <v>26</v>
      </c>
      <c r="C355" s="21" t="s">
        <v>505</v>
      </c>
      <c r="D355" s="21" t="s">
        <v>342</v>
      </c>
      <c r="E355" s="21" t="s">
        <v>341</v>
      </c>
      <c r="F355" s="25" t="str">
        <f>IF(ISBLANK(Table2[[#This Row],[unique_id]]), "", Table2[[#This Row],[unique_id]])</f>
        <v>column_break</v>
      </c>
      <c r="G355" s="21" t="s">
        <v>338</v>
      </c>
      <c r="H355" s="21" t="s">
        <v>592</v>
      </c>
      <c r="I355" s="21" t="s">
        <v>295</v>
      </c>
      <c r="M355" s="21" t="s">
        <v>339</v>
      </c>
      <c r="N355" s="21" t="s">
        <v>340</v>
      </c>
      <c r="T355" s="26"/>
      <c r="V355" s="22"/>
      <c r="W355" s="22"/>
      <c r="X355" s="22"/>
      <c r="Y355" s="22"/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4">
        <v>2620</v>
      </c>
      <c r="B356" s="21" t="s">
        <v>26</v>
      </c>
      <c r="C356" s="21" t="s">
        <v>151</v>
      </c>
      <c r="D356" s="21" t="s">
        <v>318</v>
      </c>
      <c r="E356" s="21" t="s">
        <v>1011</v>
      </c>
      <c r="F356" s="25" t="str">
        <f>IF(ISBLANK(Table2[[#This Row],[unique_id]]), "", Table2[[#This Row],[unique_id]])</f>
        <v>lighting_reset_adaptive_lighting_all</v>
      </c>
      <c r="G356" s="21" t="s">
        <v>898</v>
      </c>
      <c r="H356" s="21" t="s">
        <v>611</v>
      </c>
      <c r="I356" s="21" t="s">
        <v>295</v>
      </c>
      <c r="M356" s="21" t="s">
        <v>261</v>
      </c>
      <c r="T356" s="26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166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customHeight="1">
      <c r="A357" s="24">
        <v>2621</v>
      </c>
      <c r="B357" s="21" t="s">
        <v>26</v>
      </c>
      <c r="C357" s="21" t="s">
        <v>151</v>
      </c>
      <c r="D357" s="21" t="s">
        <v>318</v>
      </c>
      <c r="E357" t="s">
        <v>597</v>
      </c>
      <c r="F357" s="25" t="str">
        <f>IF(ISBLANK(Table2[[#This Row],[unique_id]]), "", Table2[[#This Row],[unique_id]])</f>
        <v>lighting_reset_adaptive_lighting_ada_lamp</v>
      </c>
      <c r="G357" t="s">
        <v>197</v>
      </c>
      <c r="H357" s="21" t="s">
        <v>611</v>
      </c>
      <c r="I357" s="21" t="s">
        <v>295</v>
      </c>
      <c r="J357" s="21" t="s">
        <v>596</v>
      </c>
      <c r="M357" s="21" t="s">
        <v>261</v>
      </c>
      <c r="T357" s="26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15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130</v>
      </c>
      <c r="BF357" s="21" t="s">
        <v>788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4">
        <v>2622</v>
      </c>
      <c r="B358" s="21" t="s">
        <v>26</v>
      </c>
      <c r="C358" s="21" t="s">
        <v>151</v>
      </c>
      <c r="D358" s="21" t="s">
        <v>318</v>
      </c>
      <c r="E358" t="s">
        <v>590</v>
      </c>
      <c r="F358" s="25" t="str">
        <f>IF(ISBLANK(Table2[[#This Row],[unique_id]]), "", Table2[[#This Row],[unique_id]])</f>
        <v>lighting_reset_adaptive_lighting_edwin_lamp</v>
      </c>
      <c r="G358" t="s">
        <v>207</v>
      </c>
      <c r="H358" s="21" t="s">
        <v>611</v>
      </c>
      <c r="I358" s="21" t="s">
        <v>295</v>
      </c>
      <c r="J358" s="21" t="s">
        <v>596</v>
      </c>
      <c r="M358" s="21" t="s">
        <v>261</v>
      </c>
      <c r="T358" s="26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127</v>
      </c>
      <c r="BF358" s="21" t="s">
        <v>788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4">
        <v>2623</v>
      </c>
      <c r="B359" s="21" t="s">
        <v>26</v>
      </c>
      <c r="C359" s="21" t="s">
        <v>151</v>
      </c>
      <c r="D359" s="21" t="s">
        <v>318</v>
      </c>
      <c r="E359" t="s">
        <v>598</v>
      </c>
      <c r="F359" s="25" t="str">
        <f>IF(ISBLANK(Table2[[#This Row],[unique_id]]), "", Table2[[#This Row],[unique_id]])</f>
        <v>lighting_reset_adaptive_lighting_edwin_night_light</v>
      </c>
      <c r="G359" t="s">
        <v>451</v>
      </c>
      <c r="H359" s="21" t="s">
        <v>611</v>
      </c>
      <c r="I359" s="21" t="s">
        <v>295</v>
      </c>
      <c r="J359" s="21" t="s">
        <v>609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127</v>
      </c>
      <c r="BF359" s="21" t="s">
        <v>788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4">
        <v>2624</v>
      </c>
      <c r="B360" s="21" t="s">
        <v>26</v>
      </c>
      <c r="C360" s="21" t="s">
        <v>151</v>
      </c>
      <c r="D360" s="21" t="s">
        <v>318</v>
      </c>
      <c r="E360" t="s">
        <v>599</v>
      </c>
      <c r="F360" s="25" t="str">
        <f>IF(ISBLANK(Table2[[#This Row],[unique_id]]), "", Table2[[#This Row],[unique_id]])</f>
        <v>lighting_reset_adaptive_lighting_hallway_main</v>
      </c>
      <c r="G360" t="s">
        <v>202</v>
      </c>
      <c r="H360" s="21" t="s">
        <v>611</v>
      </c>
      <c r="I360" s="21" t="s">
        <v>295</v>
      </c>
      <c r="J360" s="21" t="s">
        <v>618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421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4">
        <v>2625</v>
      </c>
      <c r="B361" s="21" t="s">
        <v>26</v>
      </c>
      <c r="C361" s="21" t="s">
        <v>151</v>
      </c>
      <c r="D361" s="21" t="s">
        <v>318</v>
      </c>
      <c r="E361" t="s">
        <v>995</v>
      </c>
      <c r="F361" s="25" t="str">
        <f>IF(ISBLANK(Table2[[#This Row],[unique_id]]), "", Table2[[#This Row],[unique_id]])</f>
        <v>lighting_reset_adaptive_lighting_hallway_sconces</v>
      </c>
      <c r="G361" t="s">
        <v>980</v>
      </c>
      <c r="H361" s="21" t="s">
        <v>611</v>
      </c>
      <c r="I361" s="21" t="s">
        <v>295</v>
      </c>
      <c r="J361" s="21" t="s">
        <v>996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421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4">
        <v>2626</v>
      </c>
      <c r="B362" s="21" t="s">
        <v>26</v>
      </c>
      <c r="C362" s="21" t="s">
        <v>151</v>
      </c>
      <c r="D362" s="21" t="s">
        <v>318</v>
      </c>
      <c r="E362" t="s">
        <v>600</v>
      </c>
      <c r="F362" s="25" t="str">
        <f>IF(ISBLANK(Table2[[#This Row],[unique_id]]), "", Table2[[#This Row],[unique_id]])</f>
        <v>lighting_reset_adaptive_lighting_dining_main</v>
      </c>
      <c r="G362" t="s">
        <v>138</v>
      </c>
      <c r="H362" s="21" t="s">
        <v>611</v>
      </c>
      <c r="I362" s="21" t="s">
        <v>295</v>
      </c>
      <c r="J362" s="21" t="s">
        <v>618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195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4">
        <v>2627</v>
      </c>
      <c r="B363" s="21" t="s">
        <v>26</v>
      </c>
      <c r="C363" s="21" t="s">
        <v>151</v>
      </c>
      <c r="D363" s="21" t="s">
        <v>318</v>
      </c>
      <c r="E363" t="s">
        <v>601</v>
      </c>
      <c r="F363" s="25" t="str">
        <f>IF(ISBLANK(Table2[[#This Row],[unique_id]]), "", Table2[[#This Row],[unique_id]])</f>
        <v>lighting_reset_adaptive_lighting_lounge_main</v>
      </c>
      <c r="G363" t="s">
        <v>209</v>
      </c>
      <c r="H363" s="21" t="s">
        <v>611</v>
      </c>
      <c r="I363" s="21" t="s">
        <v>295</v>
      </c>
      <c r="J363" s="21" t="s">
        <v>618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196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customHeight="1">
      <c r="A364" s="24">
        <v>2628</v>
      </c>
      <c r="B364" s="21" t="s">
        <v>26</v>
      </c>
      <c r="C364" s="21" t="s">
        <v>151</v>
      </c>
      <c r="D364" s="21" t="s">
        <v>318</v>
      </c>
      <c r="E364" t="s">
        <v>658</v>
      </c>
      <c r="F364" s="25" t="str">
        <f>IF(ISBLANK(Table2[[#This Row],[unique_id]]), "", Table2[[#This Row],[unique_id]])</f>
        <v>lighting_reset_adaptive_lighting_lounge_lamp</v>
      </c>
      <c r="G364" t="s">
        <v>623</v>
      </c>
      <c r="H364" s="21" t="s">
        <v>611</v>
      </c>
      <c r="I364" s="21" t="s">
        <v>295</v>
      </c>
      <c r="J364" s="21" t="s">
        <v>596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166</v>
      </c>
      <c r="BF364" s="21" t="s">
        <v>788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4">
        <v>2629</v>
      </c>
      <c r="B365" s="21" t="s">
        <v>26</v>
      </c>
      <c r="C365" s="21" t="s">
        <v>151</v>
      </c>
      <c r="D365" s="21" t="s">
        <v>318</v>
      </c>
      <c r="E365" t="s">
        <v>602</v>
      </c>
      <c r="F365" s="25" t="str">
        <f>IF(ISBLANK(Table2[[#This Row],[unique_id]]), "", Table2[[#This Row],[unique_id]])</f>
        <v>lighting_reset_adaptive_lighting_parents_main</v>
      </c>
      <c r="G365" t="s">
        <v>198</v>
      </c>
      <c r="H365" s="21" t="s">
        <v>611</v>
      </c>
      <c r="I365" s="21" t="s">
        <v>295</v>
      </c>
      <c r="J365" s="21" t="s">
        <v>618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194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customHeight="1">
      <c r="A366" s="24">
        <v>2630</v>
      </c>
      <c r="B366" s="21" t="s">
        <v>26</v>
      </c>
      <c r="C366" s="21" t="s">
        <v>151</v>
      </c>
      <c r="D366" s="21" t="s">
        <v>318</v>
      </c>
      <c r="E366" t="s">
        <v>997</v>
      </c>
      <c r="F366" s="25" t="str">
        <f>IF(ISBLANK(Table2[[#This Row],[unique_id]]), "", Table2[[#This Row],[unique_id]])</f>
        <v>lighting_reset_adaptive_lighting_parents_jane_bedside</v>
      </c>
      <c r="G366" t="s">
        <v>989</v>
      </c>
      <c r="H366" s="21" t="s">
        <v>611</v>
      </c>
      <c r="I366" s="21" t="s">
        <v>295</v>
      </c>
      <c r="J366" s="21" t="s">
        <v>999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194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customHeight="1">
      <c r="A367" s="24">
        <v>2631</v>
      </c>
      <c r="B367" s="21" t="s">
        <v>26</v>
      </c>
      <c r="C367" s="21" t="s">
        <v>151</v>
      </c>
      <c r="D367" s="21" t="s">
        <v>318</v>
      </c>
      <c r="E367" t="s">
        <v>998</v>
      </c>
      <c r="F367" s="25" t="str">
        <f>IF(ISBLANK(Table2[[#This Row],[unique_id]]), "", Table2[[#This Row],[unique_id]])</f>
        <v>lighting_reset_adaptive_lighting_parents_graham_bedside</v>
      </c>
      <c r="G367" t="s">
        <v>990</v>
      </c>
      <c r="H367" s="21" t="s">
        <v>611</v>
      </c>
      <c r="I367" s="21" t="s">
        <v>295</v>
      </c>
      <c r="J367" s="21" t="s">
        <v>1000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194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customHeight="1">
      <c r="A368" s="24">
        <v>2632</v>
      </c>
      <c r="B368" s="21" t="s">
        <v>26</v>
      </c>
      <c r="C368" s="21" t="s">
        <v>151</v>
      </c>
      <c r="D368" s="21" t="s">
        <v>318</v>
      </c>
      <c r="E368" t="s">
        <v>1001</v>
      </c>
      <c r="F368" s="25" t="str">
        <f>IF(ISBLANK(Table2[[#This Row],[unique_id]]), "", Table2[[#This Row],[unique_id]])</f>
        <v>lighting_reset_adaptive_lighting_study_lamp</v>
      </c>
      <c r="G368" t="s">
        <v>848</v>
      </c>
      <c r="H368" s="21" t="s">
        <v>611</v>
      </c>
      <c r="I368" s="21" t="s">
        <v>295</v>
      </c>
      <c r="J368" s="21" t="s">
        <v>596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366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customHeight="1">
      <c r="A369" s="24">
        <v>2633</v>
      </c>
      <c r="B369" s="21" t="s">
        <v>26</v>
      </c>
      <c r="C369" s="21" t="s">
        <v>151</v>
      </c>
      <c r="D369" s="21" t="s">
        <v>318</v>
      </c>
      <c r="E369" t="s">
        <v>603</v>
      </c>
      <c r="F369" s="25" t="str">
        <f>IF(ISBLANK(Table2[[#This Row],[unique_id]]), "", Table2[[#This Row],[unique_id]])</f>
        <v>lighting_reset_adaptive_lighting_kitchen_main</v>
      </c>
      <c r="G369" t="s">
        <v>204</v>
      </c>
      <c r="H369" s="21" t="s">
        <v>611</v>
      </c>
      <c r="I369" s="21" t="s">
        <v>295</v>
      </c>
      <c r="J369" s="21" t="s">
        <v>618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208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customHeight="1">
      <c r="A370" s="24">
        <v>2634</v>
      </c>
      <c r="B370" s="21" t="s">
        <v>26</v>
      </c>
      <c r="C370" s="21" t="s">
        <v>151</v>
      </c>
      <c r="D370" s="21" t="s">
        <v>318</v>
      </c>
      <c r="E370" t="s">
        <v>604</v>
      </c>
      <c r="F370" s="25" t="str">
        <f>IF(ISBLANK(Table2[[#This Row],[unique_id]]), "", Table2[[#This Row],[unique_id]])</f>
        <v>lighting_reset_adaptive_lighting_laundry_main</v>
      </c>
      <c r="G370" t="s">
        <v>206</v>
      </c>
      <c r="H370" s="21" t="s">
        <v>611</v>
      </c>
      <c r="I370" s="21" t="s">
        <v>295</v>
      </c>
      <c r="J370" s="21" t="s">
        <v>618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216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customHeight="1">
      <c r="A371" s="24">
        <v>2635</v>
      </c>
      <c r="B371" s="21" t="s">
        <v>26</v>
      </c>
      <c r="C371" s="21" t="s">
        <v>151</v>
      </c>
      <c r="D371" s="21" t="s">
        <v>318</v>
      </c>
      <c r="E371" t="s">
        <v>605</v>
      </c>
      <c r="F371" s="25" t="str">
        <f>IF(ISBLANK(Table2[[#This Row],[unique_id]]), "", Table2[[#This Row],[unique_id]])</f>
        <v>lighting_reset_adaptive_lighting_pantry_main</v>
      </c>
      <c r="G371" t="s">
        <v>205</v>
      </c>
      <c r="H371" s="21" t="s">
        <v>611</v>
      </c>
      <c r="I371" s="21" t="s">
        <v>295</v>
      </c>
      <c r="J371" s="21" t="s">
        <v>618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214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customHeight="1">
      <c r="A372" s="24">
        <v>2636</v>
      </c>
      <c r="B372" s="21" t="s">
        <v>26</v>
      </c>
      <c r="C372" s="21" t="s">
        <v>151</v>
      </c>
      <c r="D372" s="21" t="s">
        <v>318</v>
      </c>
      <c r="E372" t="s">
        <v>619</v>
      </c>
      <c r="F372" s="25" t="str">
        <f>IF(ISBLANK(Table2[[#This Row],[unique_id]]), "", Table2[[#This Row],[unique_id]])</f>
        <v>lighting_reset_adaptive_lighting_office_main</v>
      </c>
      <c r="G372" t="s">
        <v>201</v>
      </c>
      <c r="H372" s="21" t="s">
        <v>611</v>
      </c>
      <c r="I372" s="21" t="s">
        <v>295</v>
      </c>
      <c r="J372" s="21" t="s">
        <v>618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215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customHeight="1">
      <c r="A373" s="24">
        <v>2637</v>
      </c>
      <c r="B373" s="21" t="s">
        <v>26</v>
      </c>
      <c r="C373" s="21" t="s">
        <v>151</v>
      </c>
      <c r="D373" s="21" t="s">
        <v>318</v>
      </c>
      <c r="E373" t="s">
        <v>606</v>
      </c>
      <c r="F373" s="25" t="str">
        <f>IF(ISBLANK(Table2[[#This Row],[unique_id]]), "", Table2[[#This Row],[unique_id]])</f>
        <v>lighting_reset_adaptive_lighting_bathroom_main</v>
      </c>
      <c r="G373" t="s">
        <v>200</v>
      </c>
      <c r="H373" s="21" t="s">
        <v>611</v>
      </c>
      <c r="I373" s="21" t="s">
        <v>295</v>
      </c>
      <c r="J373" s="21" t="s">
        <v>618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368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customHeight="1">
      <c r="A374" s="24">
        <v>2638</v>
      </c>
      <c r="B374" s="21" t="s">
        <v>26</v>
      </c>
      <c r="C374" s="21" t="s">
        <v>151</v>
      </c>
      <c r="D374" s="21" t="s">
        <v>318</v>
      </c>
      <c r="E374" t="s">
        <v>1002</v>
      </c>
      <c r="F374" s="25" t="str">
        <f>IF(ISBLANK(Table2[[#This Row],[unique_id]]), "", Table2[[#This Row],[unique_id]])</f>
        <v>lighting_reset_adaptive_lighting_bathroom_sconces</v>
      </c>
      <c r="G374" t="s">
        <v>986</v>
      </c>
      <c r="H374" s="21" t="s">
        <v>611</v>
      </c>
      <c r="I374" s="21" t="s">
        <v>295</v>
      </c>
      <c r="J374" s="21" t="s">
        <v>996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368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4">
        <v>2639</v>
      </c>
      <c r="B375" s="21" t="s">
        <v>26</v>
      </c>
      <c r="C375" s="21" t="s">
        <v>151</v>
      </c>
      <c r="D375" s="21" t="s">
        <v>318</v>
      </c>
      <c r="E375" t="s">
        <v>607</v>
      </c>
      <c r="F375" s="25" t="str">
        <f>IF(ISBLANK(Table2[[#This Row],[unique_id]]), "", Table2[[#This Row],[unique_id]])</f>
        <v>lighting_reset_adaptive_lighting_ensuite_main</v>
      </c>
      <c r="G375" t="s">
        <v>199</v>
      </c>
      <c r="H375" s="21" t="s">
        <v>611</v>
      </c>
      <c r="I375" s="21" t="s">
        <v>295</v>
      </c>
      <c r="J375" s="21" t="s">
        <v>618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406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customHeight="1">
      <c r="A376" s="24">
        <v>2640</v>
      </c>
      <c r="B376" s="21" t="s">
        <v>26</v>
      </c>
      <c r="C376" s="21" t="s">
        <v>151</v>
      </c>
      <c r="D376" s="21" t="s">
        <v>318</v>
      </c>
      <c r="E376" t="s">
        <v>1003</v>
      </c>
      <c r="F376" s="25" t="str">
        <f>IF(ISBLANK(Table2[[#This Row],[unique_id]]), "", Table2[[#This Row],[unique_id]])</f>
        <v>lighting_reset_adaptive_lighting_ensuite_sconces</v>
      </c>
      <c r="G376" t="s">
        <v>969</v>
      </c>
      <c r="H376" s="21" t="s">
        <v>611</v>
      </c>
      <c r="I376" s="21" t="s">
        <v>295</v>
      </c>
      <c r="J376" s="21" t="s">
        <v>996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406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customHeight="1">
      <c r="A377" s="24">
        <v>2641</v>
      </c>
      <c r="B377" s="21" t="s">
        <v>26</v>
      </c>
      <c r="C377" s="21" t="s">
        <v>151</v>
      </c>
      <c r="D377" s="21" t="s">
        <v>318</v>
      </c>
      <c r="E377" t="s">
        <v>608</v>
      </c>
      <c r="F377" s="25" t="str">
        <f>IF(ISBLANK(Table2[[#This Row],[unique_id]]), "", Table2[[#This Row],[unique_id]])</f>
        <v>lighting_reset_adaptive_lighting_wardrobe_main</v>
      </c>
      <c r="G377" t="s">
        <v>203</v>
      </c>
      <c r="H377" s="21" t="s">
        <v>611</v>
      </c>
      <c r="I377" s="21" t="s">
        <v>295</v>
      </c>
      <c r="J377" s="21" t="s">
        <v>618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560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4">
        <v>2642</v>
      </c>
      <c r="B378" s="21" t="s">
        <v>26</v>
      </c>
      <c r="C378" s="21" t="s">
        <v>505</v>
      </c>
      <c r="D378" s="21" t="s">
        <v>342</v>
      </c>
      <c r="E378" s="21" t="s">
        <v>341</v>
      </c>
      <c r="F378" s="25" t="str">
        <f>IF(ISBLANK(Table2[[#This Row],[unique_id]]), "", Table2[[#This Row],[unique_id]])</f>
        <v>column_break</v>
      </c>
      <c r="G378" s="21" t="s">
        <v>338</v>
      </c>
      <c r="H378" s="21" t="s">
        <v>611</v>
      </c>
      <c r="I378" s="21" t="s">
        <v>295</v>
      </c>
      <c r="M378" s="21" t="s">
        <v>339</v>
      </c>
      <c r="N378" s="21" t="s">
        <v>340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4">
        <v>2643</v>
      </c>
      <c r="B379" s="21" t="s">
        <v>26</v>
      </c>
      <c r="C379" s="21" t="s">
        <v>151</v>
      </c>
      <c r="D379" s="21" t="s">
        <v>697</v>
      </c>
      <c r="E379" s="21" t="s">
        <v>698</v>
      </c>
      <c r="F379" s="25" t="str">
        <f>IF(ISBLANK(Table2[[#This Row],[unique_id]]), "", Table2[[#This Row],[unique_id]])</f>
        <v>synchronize_devices</v>
      </c>
      <c r="G379" s="21" t="s">
        <v>700</v>
      </c>
      <c r="H379" s="21" t="s">
        <v>699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G379" s="22"/>
      <c r="AH379" s="22"/>
      <c r="AR379" s="24"/>
      <c r="AS379" s="21"/>
      <c r="AT379" s="15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2650</v>
      </c>
      <c r="B380" s="21" t="s">
        <v>26</v>
      </c>
      <c r="C380" s="21" t="s">
        <v>238</v>
      </c>
      <c r="D380" s="21" t="s">
        <v>145</v>
      </c>
      <c r="E380" s="21" t="s">
        <v>146</v>
      </c>
      <c r="F380" s="25" t="str">
        <f>IF(ISBLANK(Table2[[#This Row],[unique_id]]), "", Table2[[#This Row],[unique_id]])</f>
        <v>ada_home</v>
      </c>
      <c r="G380" s="21" t="s">
        <v>187</v>
      </c>
      <c r="H380" s="21" t="s">
        <v>851</v>
      </c>
      <c r="I380" s="21" t="s">
        <v>144</v>
      </c>
      <c r="M380" s="21" t="s">
        <v>136</v>
      </c>
      <c r="N380" s="21" t="s">
        <v>274</v>
      </c>
      <c r="O380" s="22" t="s">
        <v>896</v>
      </c>
      <c r="P380" s="21" t="s">
        <v>166</v>
      </c>
      <c r="Q380" s="21" t="s">
        <v>866</v>
      </c>
      <c r="R380" s="45" t="s">
        <v>851</v>
      </c>
      <c r="S380" s="21" t="str">
        <f>_xlfn.CONCAT( Table2[[#This Row],[friendly_name]], " Devices")</f>
        <v>Ada Home Devices</v>
      </c>
      <c r="T380" s="26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0" s="21" t="str">
        <f>IF(ISBLANK(Table2[[#This Row],[device_model]]), "", Table2[[#This Row],[device_suggested_area]])</f>
        <v>Ada</v>
      </c>
      <c r="AZ380" s="21" t="s">
        <v>166</v>
      </c>
      <c r="BA380" s="21" t="s">
        <v>403</v>
      </c>
      <c r="BB380" s="21" t="s">
        <v>238</v>
      </c>
      <c r="BC380" s="21" t="s">
        <v>1207</v>
      </c>
      <c r="BD380" s="21" t="s">
        <v>130</v>
      </c>
      <c r="BH380" s="21" t="s">
        <v>430</v>
      </c>
      <c r="BI380" s="27" t="s">
        <v>474</v>
      </c>
      <c r="BJ380" s="24" t="s">
        <v>466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1" spans="1:63" ht="16" customHeight="1">
      <c r="A381" s="21">
        <v>2651</v>
      </c>
      <c r="B381" s="21" t="s">
        <v>26</v>
      </c>
      <c r="C381" s="21" t="s">
        <v>238</v>
      </c>
      <c r="D381" s="21" t="s">
        <v>145</v>
      </c>
      <c r="E381" s="21" t="s">
        <v>262</v>
      </c>
      <c r="F381" s="25" t="str">
        <f>IF(ISBLANK(Table2[[#This Row],[unique_id]]), "", Table2[[#This Row],[unique_id]])</f>
        <v>edwin_home</v>
      </c>
      <c r="G381" s="21" t="s">
        <v>263</v>
      </c>
      <c r="H381" s="21" t="s">
        <v>851</v>
      </c>
      <c r="I381" s="21" t="s">
        <v>144</v>
      </c>
      <c r="M381" s="21" t="s">
        <v>136</v>
      </c>
      <c r="N381" s="21" t="s">
        <v>274</v>
      </c>
      <c r="O381" s="22" t="s">
        <v>896</v>
      </c>
      <c r="P381" s="21" t="s">
        <v>166</v>
      </c>
      <c r="Q381" s="21" t="s">
        <v>866</v>
      </c>
      <c r="R381" s="45" t="s">
        <v>851</v>
      </c>
      <c r="S381" s="21" t="str">
        <f>_xlfn.CONCAT( Table2[[#This Row],[friendly_name]], " Devices")</f>
        <v>Edwin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1" s="21" t="str">
        <f>IF(ISBLANK(Table2[[#This Row],[device_model]]), "", Table2[[#This Row],[device_suggested_area]])</f>
        <v>Edwin</v>
      </c>
      <c r="AZ381" s="21" t="s">
        <v>166</v>
      </c>
      <c r="BA381" s="21" t="s">
        <v>403</v>
      </c>
      <c r="BB381" s="21" t="s">
        <v>238</v>
      </c>
      <c r="BC381" s="21" t="s">
        <v>1207</v>
      </c>
      <c r="BD381" s="21" t="s">
        <v>127</v>
      </c>
      <c r="BH381" s="21" t="s">
        <v>430</v>
      </c>
      <c r="BI381" s="27" t="s">
        <v>473</v>
      </c>
      <c r="BJ381" s="24" t="s">
        <v>467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2" spans="1:63" ht="16" customHeight="1">
      <c r="A382" s="21">
        <v>2652</v>
      </c>
      <c r="B382" s="21" t="s">
        <v>26</v>
      </c>
      <c r="C382" s="21" t="s">
        <v>238</v>
      </c>
      <c r="D382" s="21" t="s">
        <v>145</v>
      </c>
      <c r="E382" s="21" t="s">
        <v>270</v>
      </c>
      <c r="F382" s="25" t="str">
        <f>IF(ISBLANK(Table2[[#This Row],[unique_id]]), "", Table2[[#This Row],[unique_id]])</f>
        <v>parents_home</v>
      </c>
      <c r="G382" s="21" t="s">
        <v>264</v>
      </c>
      <c r="H382" s="21" t="s">
        <v>851</v>
      </c>
      <c r="I382" s="21" t="s">
        <v>144</v>
      </c>
      <c r="M382" s="21" t="s">
        <v>136</v>
      </c>
      <c r="N382" s="21" t="s">
        <v>274</v>
      </c>
      <c r="O382" s="22" t="s">
        <v>896</v>
      </c>
      <c r="P382" s="21" t="s">
        <v>166</v>
      </c>
      <c r="Q382" s="21" t="s">
        <v>866</v>
      </c>
      <c r="R382" s="45" t="s">
        <v>851</v>
      </c>
      <c r="S382" s="21" t="str">
        <f>_xlfn.CONCAT( Table2[[#This Row],[friendly_name]], " Devices")</f>
        <v>Parents Home Devices</v>
      </c>
      <c r="T382" s="26" t="s">
        <v>876</v>
      </c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2" s="21" t="str">
        <f>IF(ISBLANK(Table2[[#This Row],[device_model]]), "", Table2[[#This Row],[device_suggested_area]])</f>
        <v>Parents</v>
      </c>
      <c r="AZ382" s="21" t="s">
        <v>166</v>
      </c>
      <c r="BA382" s="21" t="s">
        <v>1201</v>
      </c>
      <c r="BB382" s="21" t="s">
        <v>238</v>
      </c>
      <c r="BC382" s="21" t="s">
        <v>1208</v>
      </c>
      <c r="BD382" s="21" t="s">
        <v>194</v>
      </c>
      <c r="BH382" s="21" t="s">
        <v>430</v>
      </c>
      <c r="BI382" s="27" t="s">
        <v>734</v>
      </c>
      <c r="BJ382" s="24" t="s">
        <v>733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3" spans="1:63" ht="16" customHeight="1">
      <c r="A383" s="21">
        <v>2653</v>
      </c>
      <c r="B383" s="21" t="s">
        <v>26</v>
      </c>
      <c r="C383" s="21" t="s">
        <v>238</v>
      </c>
      <c r="D383" s="21" t="s">
        <v>145</v>
      </c>
      <c r="E383" s="21" t="s">
        <v>266</v>
      </c>
      <c r="F383" s="25" t="str">
        <f>IF(ISBLANK(Table2[[#This Row],[unique_id]]), "", Table2[[#This Row],[unique_id]])</f>
        <v>kitchen_home</v>
      </c>
      <c r="G383" s="21" t="s">
        <v>265</v>
      </c>
      <c r="H383" s="21" t="s">
        <v>851</v>
      </c>
      <c r="I383" s="21" t="s">
        <v>144</v>
      </c>
      <c r="M383" s="21" t="s">
        <v>136</v>
      </c>
      <c r="N383" s="21" t="s">
        <v>274</v>
      </c>
      <c r="O383" s="22" t="s">
        <v>896</v>
      </c>
      <c r="P383" s="21" t="s">
        <v>166</v>
      </c>
      <c r="Q383" s="21" t="s">
        <v>866</v>
      </c>
      <c r="R383" s="45" t="s">
        <v>851</v>
      </c>
      <c r="S383" s="21" t="str">
        <f>_xlfn.CONCAT( Table2[[#This Row],[friendly_name]], " Devices")</f>
        <v>Kitchen Home Devices</v>
      </c>
      <c r="T383" s="26" t="s">
        <v>876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3" s="21" t="str">
        <f>IF(ISBLANK(Table2[[#This Row],[device_model]]), "", Table2[[#This Row],[device_suggested_area]])</f>
        <v>Kitchen</v>
      </c>
      <c r="AZ383" s="21" t="s">
        <v>166</v>
      </c>
      <c r="BA383" s="21" t="s">
        <v>1201</v>
      </c>
      <c r="BB383" s="21" t="s">
        <v>238</v>
      </c>
      <c r="BC383" s="21" t="s">
        <v>1208</v>
      </c>
      <c r="BD383" s="21" t="s">
        <v>208</v>
      </c>
      <c r="BH383" s="21" t="s">
        <v>430</v>
      </c>
      <c r="BI383" s="27" t="s">
        <v>836</v>
      </c>
      <c r="BJ383" s="24" t="s">
        <v>835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4" spans="1:63" ht="16" customHeight="1">
      <c r="A384" s="21">
        <v>2654</v>
      </c>
      <c r="B384" s="21" t="s">
        <v>26</v>
      </c>
      <c r="C384" s="21" t="s">
        <v>238</v>
      </c>
      <c r="D384" s="21" t="s">
        <v>145</v>
      </c>
      <c r="E384" s="21" t="s">
        <v>701</v>
      </c>
      <c r="F384" s="25" t="str">
        <f>IF(ISBLANK(Table2[[#This Row],[unique_id]]), "", Table2[[#This Row],[unique_id]])</f>
        <v>office_home</v>
      </c>
      <c r="G384" s="21" t="s">
        <v>702</v>
      </c>
      <c r="H384" s="21" t="s">
        <v>851</v>
      </c>
      <c r="I384" s="21" t="s">
        <v>144</v>
      </c>
      <c r="M384" s="21" t="s">
        <v>136</v>
      </c>
      <c r="N384" s="21" t="s">
        <v>274</v>
      </c>
      <c r="O384" s="22" t="s">
        <v>896</v>
      </c>
      <c r="P384" s="21" t="s">
        <v>166</v>
      </c>
      <c r="Q384" s="21" t="s">
        <v>866</v>
      </c>
      <c r="R384" s="45" t="s">
        <v>851</v>
      </c>
      <c r="S384" s="21" t="str">
        <f>_xlfn.CONCAT( Table2[[#This Row],[friendly_name]], " Devices")</f>
        <v>Office Home Devices</v>
      </c>
      <c r="T384" s="26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4" s="21" t="str">
        <f>IF(ISBLANK(Table2[[#This Row],[device_model]]), "", Table2[[#This Row],[device_suggested_area]])</f>
        <v>Office</v>
      </c>
      <c r="AZ384" s="21" t="s">
        <v>166</v>
      </c>
      <c r="BA384" s="21" t="s">
        <v>403</v>
      </c>
      <c r="BB384" s="21" t="s">
        <v>238</v>
      </c>
      <c r="BC384" s="21" t="s">
        <v>1207</v>
      </c>
      <c r="BD384" s="21" t="s">
        <v>215</v>
      </c>
      <c r="BH384" s="21" t="s">
        <v>430</v>
      </c>
      <c r="BI384" s="27" t="s">
        <v>471</v>
      </c>
      <c r="BJ384" s="24" t="s">
        <v>470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5" spans="1:63" ht="16" customHeight="1">
      <c r="A385" s="21">
        <v>2655</v>
      </c>
      <c r="B385" s="21" t="s">
        <v>26</v>
      </c>
      <c r="C385" s="21" t="s">
        <v>238</v>
      </c>
      <c r="D385" s="21" t="s">
        <v>145</v>
      </c>
      <c r="E385" s="21" t="s">
        <v>739</v>
      </c>
      <c r="F385" s="25" t="str">
        <f>IF(ISBLANK(Table2[[#This Row],[unique_id]]), "", Table2[[#This Row],[unique_id]])</f>
        <v>lounge_home</v>
      </c>
      <c r="G385" s="21" t="s">
        <v>740</v>
      </c>
      <c r="H385" s="21" t="s">
        <v>851</v>
      </c>
      <c r="I385" s="21" t="s">
        <v>144</v>
      </c>
      <c r="M385" s="21" t="s">
        <v>136</v>
      </c>
      <c r="N385" s="21" t="s">
        <v>274</v>
      </c>
      <c r="O385" s="22" t="s">
        <v>896</v>
      </c>
      <c r="P385" s="21" t="s">
        <v>166</v>
      </c>
      <c r="Q385" s="21" t="s">
        <v>866</v>
      </c>
      <c r="R385" s="45" t="s">
        <v>851</v>
      </c>
      <c r="S385" s="21" t="str">
        <f>_xlfn.CONCAT( Table2[[#This Row],[friendly_name]], " Devices")</f>
        <v>Lounge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5" s="21" t="str">
        <f>IF(ISBLANK(Table2[[#This Row],[device_model]]), "", Table2[[#This Row],[device_suggested_area]])</f>
        <v>Lounge</v>
      </c>
      <c r="AZ385" s="21" t="s">
        <v>166</v>
      </c>
      <c r="BA385" s="21" t="s">
        <v>403</v>
      </c>
      <c r="BB385" s="21" t="s">
        <v>238</v>
      </c>
      <c r="BC385" s="21" t="s">
        <v>1207</v>
      </c>
      <c r="BD385" s="21" t="s">
        <v>196</v>
      </c>
      <c r="BH385" s="21" t="s">
        <v>430</v>
      </c>
      <c r="BI385" s="27" t="s">
        <v>472</v>
      </c>
      <c r="BJ385" s="24" t="s">
        <v>468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6" spans="1:63" ht="16" customHeight="1">
      <c r="A386" s="21">
        <v>2656</v>
      </c>
      <c r="B386" s="21" t="s">
        <v>26</v>
      </c>
      <c r="C386" s="21" t="s">
        <v>238</v>
      </c>
      <c r="D386" s="21" t="s">
        <v>145</v>
      </c>
      <c r="E386" s="21" t="s">
        <v>931</v>
      </c>
      <c r="F386" s="25" t="str">
        <f>IF(ISBLANK(Table2[[#This Row],[unique_id]]), "", Table2[[#This Row],[unique_id]])</f>
        <v>ada_tablet</v>
      </c>
      <c r="G386" s="21" t="s">
        <v>932</v>
      </c>
      <c r="H386" s="21" t="s">
        <v>851</v>
      </c>
      <c r="I386" s="21" t="s">
        <v>144</v>
      </c>
      <c r="M386" s="21" t="s">
        <v>136</v>
      </c>
      <c r="N386" s="21" t="s">
        <v>274</v>
      </c>
      <c r="R386" s="45"/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6" s="21" t="str">
        <f>IF(ISBLANK(Table2[[#This Row],[device_model]]), "", Table2[[#This Row],[device_suggested_area]])</f>
        <v>Lounge</v>
      </c>
      <c r="AZ386" s="21" t="s">
        <v>932</v>
      </c>
      <c r="BA386" s="21" t="s">
        <v>1209</v>
      </c>
      <c r="BB386" s="21" t="s">
        <v>238</v>
      </c>
      <c r="BC386" s="21" t="s">
        <v>937</v>
      </c>
      <c r="BD386" s="21" t="s">
        <v>196</v>
      </c>
      <c r="BH386" s="21" t="s">
        <v>430</v>
      </c>
      <c r="BI386" s="27" t="s">
        <v>934</v>
      </c>
      <c r="BJ386" s="24" t="s">
        <v>935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7" spans="1:63" ht="16" customHeight="1">
      <c r="A387" s="21">
        <v>2657</v>
      </c>
      <c r="B387" s="21" t="s">
        <v>26</v>
      </c>
      <c r="C387" s="21" t="s">
        <v>505</v>
      </c>
      <c r="D387" s="21" t="s">
        <v>342</v>
      </c>
      <c r="E387" s="21" t="s">
        <v>341</v>
      </c>
      <c r="F387" s="25" t="str">
        <f>IF(ISBLANK(Table2[[#This Row],[unique_id]]), "", Table2[[#This Row],[unique_id]])</f>
        <v>column_break</v>
      </c>
      <c r="G387" s="21" t="s">
        <v>338</v>
      </c>
      <c r="H387" s="21" t="s">
        <v>851</v>
      </c>
      <c r="I387" s="21" t="s">
        <v>144</v>
      </c>
      <c r="M387" s="21" t="s">
        <v>339</v>
      </c>
      <c r="N387" s="21" t="s">
        <v>340</v>
      </c>
      <c r="O387" s="46"/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2658</v>
      </c>
      <c r="B388" s="21" t="s">
        <v>26</v>
      </c>
      <c r="C388" s="21" t="s">
        <v>650</v>
      </c>
      <c r="D388" s="21" t="s">
        <v>145</v>
      </c>
      <c r="E388" s="21" t="s">
        <v>696</v>
      </c>
      <c r="F388" s="25" t="str">
        <f>IF(ISBLANK(Table2[[#This Row],[unique_id]]), "", Table2[[#This Row],[unique_id]])</f>
        <v>lg_webos_smart_tv</v>
      </c>
      <c r="G388" s="21" t="s">
        <v>181</v>
      </c>
      <c r="H388" s="21" t="s">
        <v>851</v>
      </c>
      <c r="I388" s="21" t="s">
        <v>144</v>
      </c>
      <c r="M388" s="21" t="s">
        <v>136</v>
      </c>
      <c r="N388" s="21" t="s">
        <v>274</v>
      </c>
      <c r="R388" s="45"/>
      <c r="T388" s="26"/>
      <c r="V388" s="22"/>
      <c r="W388" s="22"/>
      <c r="X388" s="22"/>
      <c r="Y388" s="22"/>
      <c r="AG388" s="22"/>
      <c r="AH388" s="22"/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8" s="21" t="str">
        <f>IF(ISBLANK(Table2[[#This Row],[device_model]]), "", Table2[[#This Row],[device_suggested_area]])</f>
        <v>Lounge</v>
      </c>
      <c r="AZ388" s="21" t="s">
        <v>1130</v>
      </c>
      <c r="BA388" s="21" t="s">
        <v>654</v>
      </c>
      <c r="BB388" s="21" t="s">
        <v>650</v>
      </c>
      <c r="BC388" s="21" t="s">
        <v>653</v>
      </c>
      <c r="BD388" s="21" t="s">
        <v>196</v>
      </c>
      <c r="BH388" s="21" t="s">
        <v>430</v>
      </c>
      <c r="BI388" s="27" t="s">
        <v>651</v>
      </c>
      <c r="BJ388" s="24" t="s">
        <v>652</v>
      </c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9" spans="1:63" ht="16" customHeight="1">
      <c r="A389" s="21">
        <v>2659</v>
      </c>
      <c r="B389" s="21" t="s">
        <v>649</v>
      </c>
      <c r="C389" s="21" t="s">
        <v>268</v>
      </c>
      <c r="D389" s="21" t="s">
        <v>145</v>
      </c>
      <c r="E389" s="21" t="s">
        <v>269</v>
      </c>
      <c r="F389" s="25" t="str">
        <f>IF(ISBLANK(Table2[[#This Row],[unique_id]]), "", Table2[[#This Row],[unique_id]])</f>
        <v>parents_tv</v>
      </c>
      <c r="G389" s="21" t="s">
        <v>267</v>
      </c>
      <c r="H389" s="21" t="s">
        <v>851</v>
      </c>
      <c r="I389" s="21" t="s">
        <v>144</v>
      </c>
      <c r="M389" s="21" t="s">
        <v>136</v>
      </c>
      <c r="N389" s="21" t="s">
        <v>274</v>
      </c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9" s="21" t="str">
        <f>IF(ISBLANK(Table2[[#This Row],[device_model]]), "", Table2[[#This Row],[device_suggested_area]])</f>
        <v>Parents</v>
      </c>
      <c r="AZ389" s="21" t="s">
        <v>1130</v>
      </c>
      <c r="BA389" s="21" t="s">
        <v>1202</v>
      </c>
      <c r="BB389" s="21" t="s">
        <v>268</v>
      </c>
      <c r="BC389" s="21" t="s">
        <v>409</v>
      </c>
      <c r="BD389" s="21" t="s">
        <v>194</v>
      </c>
      <c r="BH389" s="21" t="s">
        <v>430</v>
      </c>
      <c r="BI389" s="27" t="s">
        <v>411</v>
      </c>
      <c r="BJ389" s="24" t="s">
        <v>476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0" spans="1:63" ht="16" customHeight="1">
      <c r="A390" s="21">
        <v>2660</v>
      </c>
      <c r="B390" s="21" t="s">
        <v>26</v>
      </c>
      <c r="C390" s="21" t="s">
        <v>238</v>
      </c>
      <c r="D390" s="21" t="s">
        <v>145</v>
      </c>
      <c r="E390" s="21" t="s">
        <v>938</v>
      </c>
      <c r="F390" s="25" t="str">
        <f>IF(ISBLANK(Table2[[#This Row],[unique_id]]), "", Table2[[#This Row],[unique_id]])</f>
        <v>edwin_tablet</v>
      </c>
      <c r="G390" s="21" t="s">
        <v>939</v>
      </c>
      <c r="H390" s="21" t="s">
        <v>851</v>
      </c>
      <c r="I390" s="21" t="s">
        <v>144</v>
      </c>
      <c r="M390" s="21" t="s">
        <v>136</v>
      </c>
      <c r="N390" s="21" t="s">
        <v>274</v>
      </c>
      <c r="R390" s="45"/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0" s="21" t="str">
        <f>IF(ISBLANK(Table2[[#This Row],[device_model]]), "", Table2[[#This Row],[device_suggested_area]])</f>
        <v>Kitchen</v>
      </c>
      <c r="AZ390" s="21" t="s">
        <v>939</v>
      </c>
      <c r="BA390" s="21" t="s">
        <v>1209</v>
      </c>
      <c r="BB390" s="21" t="s">
        <v>238</v>
      </c>
      <c r="BC390" s="21" t="s">
        <v>937</v>
      </c>
      <c r="BD390" s="21" t="s">
        <v>208</v>
      </c>
      <c r="BH390" s="21" t="s">
        <v>430</v>
      </c>
      <c r="BI390" s="27" t="s">
        <v>945</v>
      </c>
      <c r="BJ390" s="24" t="s">
        <v>936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1" spans="1:63" ht="16" customHeight="1">
      <c r="A391" s="21">
        <v>2661</v>
      </c>
      <c r="B391" s="21" t="s">
        <v>649</v>
      </c>
      <c r="C391" s="21" t="s">
        <v>238</v>
      </c>
      <c r="D391" s="21" t="s">
        <v>145</v>
      </c>
      <c r="E391" s="21" t="s">
        <v>786</v>
      </c>
      <c r="F391" s="25" t="str">
        <f>IF(ISBLANK(Table2[[#This Row],[unique_id]]), "", Table2[[#This Row],[unique_id]])</f>
        <v>office_tv</v>
      </c>
      <c r="G391" s="21" t="s">
        <v>787</v>
      </c>
      <c r="H391" s="21" t="s">
        <v>851</v>
      </c>
      <c r="I391" s="21" t="s">
        <v>144</v>
      </c>
      <c r="M391" s="21" t="s">
        <v>136</v>
      </c>
      <c r="N391" s="21" t="s">
        <v>274</v>
      </c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1" s="21" t="str">
        <f>IF(ISBLANK(Table2[[#This Row],[device_model]]), "", Table2[[#This Row],[device_suggested_area]])</f>
        <v>Office</v>
      </c>
      <c r="AZ391" s="21" t="s">
        <v>1130</v>
      </c>
      <c r="BA391" s="21" t="s">
        <v>404</v>
      </c>
      <c r="BB391" s="21" t="s">
        <v>238</v>
      </c>
      <c r="BC391" s="21" t="s">
        <v>405</v>
      </c>
      <c r="BD391" s="21" t="s">
        <v>215</v>
      </c>
      <c r="BH391" s="21" t="s">
        <v>430</v>
      </c>
      <c r="BI391" s="27" t="s">
        <v>475</v>
      </c>
      <c r="BJ391" s="24" t="s">
        <v>469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2" spans="1:63" ht="16" customHeight="1">
      <c r="A392" s="21">
        <v>2662</v>
      </c>
      <c r="B392" s="21" t="s">
        <v>26</v>
      </c>
      <c r="C392" s="21" t="s">
        <v>505</v>
      </c>
      <c r="D392" s="21" t="s">
        <v>342</v>
      </c>
      <c r="E392" s="21" t="s">
        <v>341</v>
      </c>
      <c r="F392" s="25" t="str">
        <f>IF(ISBLANK(Table2[[#This Row],[unique_id]]), "", Table2[[#This Row],[unique_id]])</f>
        <v>column_break</v>
      </c>
      <c r="G392" s="21" t="s">
        <v>338</v>
      </c>
      <c r="H392" s="21" t="s">
        <v>851</v>
      </c>
      <c r="I392" s="21" t="s">
        <v>144</v>
      </c>
      <c r="M392" s="21" t="s">
        <v>339</v>
      </c>
      <c r="N392" s="21" t="s">
        <v>340</v>
      </c>
      <c r="T392" s="26"/>
      <c r="V392" s="22"/>
      <c r="W392" s="22"/>
      <c r="X392" s="22"/>
      <c r="Y392" s="22"/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2663</v>
      </c>
      <c r="B393" s="21" t="s">
        <v>26</v>
      </c>
      <c r="C393" s="21" t="s">
        <v>183</v>
      </c>
      <c r="D393" s="21" t="s">
        <v>145</v>
      </c>
      <c r="E393" s="21" t="s">
        <v>840</v>
      </c>
      <c r="F393" s="25" t="str">
        <f>IF(ISBLANK(Table2[[#This Row],[unique_id]]), "", Table2[[#This Row],[unique_id]])</f>
        <v>lounge_arc</v>
      </c>
      <c r="G393" s="21" t="s">
        <v>843</v>
      </c>
      <c r="H393" s="21" t="s">
        <v>851</v>
      </c>
      <c r="I393" s="21" t="s">
        <v>144</v>
      </c>
      <c r="M393" s="21" t="s">
        <v>136</v>
      </c>
      <c r="N393" s="21" t="s">
        <v>274</v>
      </c>
      <c r="O393" s="22" t="s">
        <v>896</v>
      </c>
      <c r="R393" s="45"/>
      <c r="T393" s="26" t="str">
        <f>_xlfn.CONCAT("name: ", Table2[[#This Row],[friendly_name]])</f>
        <v>name: Lounge Arc</v>
      </c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3" s="21" t="str">
        <f>IF(ISBLANK(Table2[[#This Row],[device_model]]), "", Table2[[#This Row],[device_suggested_area]])</f>
        <v>Lounge</v>
      </c>
      <c r="AZ393" s="21" t="s">
        <v>655</v>
      </c>
      <c r="BA393" s="21" t="s">
        <v>1205</v>
      </c>
      <c r="BB393" s="21" t="s">
        <v>183</v>
      </c>
      <c r="BC393" s="21">
        <v>15.4</v>
      </c>
      <c r="BD393" s="21" t="s">
        <v>196</v>
      </c>
      <c r="BH393" s="21" t="s">
        <v>430</v>
      </c>
      <c r="BI393" s="21" t="s">
        <v>656</v>
      </c>
      <c r="BJ393" s="24" t="s">
        <v>657</v>
      </c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4" spans="1:63" ht="16" customHeight="1">
      <c r="A394" s="21">
        <v>2664</v>
      </c>
      <c r="B394" s="21" t="s">
        <v>649</v>
      </c>
      <c r="C394" s="21" t="s">
        <v>919</v>
      </c>
      <c r="D394" s="21" t="s">
        <v>149</v>
      </c>
      <c r="E394" s="21" t="s">
        <v>921</v>
      </c>
      <c r="F394" s="25" t="str">
        <f>IF(ISBLANK(Table2[[#This Row],[unique_id]]), "", Table2[[#This Row],[unique_id]])</f>
        <v>template_kitchen_move_proxy</v>
      </c>
      <c r="G394" s="21" t="s">
        <v>844</v>
      </c>
      <c r="H394" s="21" t="s">
        <v>851</v>
      </c>
      <c r="I394" s="21" t="s">
        <v>144</v>
      </c>
      <c r="O394" s="22" t="s">
        <v>896</v>
      </c>
      <c r="P394" s="21" t="s">
        <v>166</v>
      </c>
      <c r="Q394" s="21" t="s">
        <v>866</v>
      </c>
      <c r="R394" s="45" t="s">
        <v>851</v>
      </c>
      <c r="S394" s="21" t="str">
        <f>_xlfn.CONCAT( Table2[[#This Row],[friendly_name]], " Devices")</f>
        <v>Kitchen Move Devices</v>
      </c>
      <c r="T394" s="26" t="s">
        <v>924</v>
      </c>
      <c r="V394" s="22"/>
      <c r="W394" s="22"/>
      <c r="X394" s="22"/>
      <c r="Y394" s="22"/>
      <c r="AG394" s="22"/>
      <c r="AH394" s="22"/>
      <c r="AS394" s="21"/>
      <c r="AT394" s="23"/>
      <c r="AU394" s="21" t="s">
        <v>145</v>
      </c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4" s="21" t="str">
        <f>IF(ISBLANK(Table2[[#This Row],[device_model]]), "", Table2[[#This Row],[device_suggested_area]])</f>
        <v>Kitchen</v>
      </c>
      <c r="AZ394" s="21" t="s">
        <v>375</v>
      </c>
      <c r="BA394" s="21" t="s">
        <v>1203</v>
      </c>
      <c r="BB394" s="21" t="s">
        <v>183</v>
      </c>
      <c r="BC394" s="21">
        <v>15.4</v>
      </c>
      <c r="BD394" s="21" t="s">
        <v>208</v>
      </c>
      <c r="BI394" s="21"/>
      <c r="BJ394" s="24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2665</v>
      </c>
      <c r="B395" s="21" t="s">
        <v>26</v>
      </c>
      <c r="C395" s="21" t="s">
        <v>183</v>
      </c>
      <c r="D395" s="21" t="s">
        <v>145</v>
      </c>
      <c r="E395" s="21" t="s">
        <v>839</v>
      </c>
      <c r="F395" s="25" t="str">
        <f>IF(ISBLANK(Table2[[#This Row],[unique_id]]), "", Table2[[#This Row],[unique_id]])</f>
        <v>kitchen_move</v>
      </c>
      <c r="G395" s="21" t="s">
        <v>844</v>
      </c>
      <c r="H395" s="21" t="s">
        <v>851</v>
      </c>
      <c r="I395" s="21" t="s">
        <v>144</v>
      </c>
      <c r="M395" s="21" t="s">
        <v>136</v>
      </c>
      <c r="N395" s="21" t="s">
        <v>274</v>
      </c>
      <c r="O395" s="22" t="s">
        <v>896</v>
      </c>
      <c r="P395" s="21" t="s">
        <v>166</v>
      </c>
      <c r="Q395" s="21" t="s">
        <v>866</v>
      </c>
      <c r="R395" s="45" t="s">
        <v>851</v>
      </c>
      <c r="S395" s="21" t="str">
        <f>_xlfn.CONCAT( Table2[[#This Row],[friendly_name]], " Devices")</f>
        <v>Kitchen Move Devices</v>
      </c>
      <c r="T395" s="26"/>
      <c r="V395" s="22"/>
      <c r="W395" s="22"/>
      <c r="X395" s="22"/>
      <c r="Y395" s="22"/>
      <c r="AG395" s="22"/>
      <c r="AH395" s="22"/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375</v>
      </c>
      <c r="BA395" s="21" t="s">
        <v>1203</v>
      </c>
      <c r="BB395" s="21" t="s">
        <v>183</v>
      </c>
      <c r="BC395" s="21">
        <v>15.4</v>
      </c>
      <c r="BD395" s="21" t="s">
        <v>208</v>
      </c>
      <c r="BH395" s="21" t="s">
        <v>430</v>
      </c>
      <c r="BI395" s="21" t="s">
        <v>378</v>
      </c>
      <c r="BJ395" s="24" t="s">
        <v>499</v>
      </c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6" spans="1:63" ht="16" customHeight="1">
      <c r="A396" s="21">
        <v>2666</v>
      </c>
      <c r="B396" s="21" t="s">
        <v>26</v>
      </c>
      <c r="C396" s="21" t="s">
        <v>183</v>
      </c>
      <c r="D396" s="21" t="s">
        <v>145</v>
      </c>
      <c r="E396" s="21" t="s">
        <v>838</v>
      </c>
      <c r="F396" s="25" t="str">
        <f>IF(ISBLANK(Table2[[#This Row],[unique_id]]), "", Table2[[#This Row],[unique_id]])</f>
        <v>kitchen_five</v>
      </c>
      <c r="G396" s="21" t="s">
        <v>845</v>
      </c>
      <c r="H396" s="21" t="s">
        <v>851</v>
      </c>
      <c r="I396" s="21" t="s">
        <v>144</v>
      </c>
      <c r="M396" s="21" t="s">
        <v>136</v>
      </c>
      <c r="N396" s="21" t="s">
        <v>274</v>
      </c>
      <c r="O396" s="22" t="s">
        <v>896</v>
      </c>
      <c r="P396" s="21" t="s">
        <v>166</v>
      </c>
      <c r="Q396" s="21" t="s">
        <v>866</v>
      </c>
      <c r="R396" s="45" t="s">
        <v>851</v>
      </c>
      <c r="S396" s="21" t="str">
        <f>_xlfn.CONCAT( Table2[[#This Row],[friendly_name]], " Devices")</f>
        <v>Kitchen Five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6" s="21" t="str">
        <f>IF(ISBLANK(Table2[[#This Row],[device_model]]), "", Table2[[#This Row],[device_suggested_area]])</f>
        <v>Kitchen</v>
      </c>
      <c r="AZ396" s="21" t="s">
        <v>923</v>
      </c>
      <c r="BA396" s="21" t="s">
        <v>1204</v>
      </c>
      <c r="BB396" s="21" t="s">
        <v>183</v>
      </c>
      <c r="BC396" s="21">
        <v>15.4</v>
      </c>
      <c r="BD396" s="21" t="s">
        <v>208</v>
      </c>
      <c r="BH396" s="21" t="s">
        <v>430</v>
      </c>
      <c r="BI396" s="26" t="s">
        <v>377</v>
      </c>
      <c r="BJ396" s="24" t="s">
        <v>500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7" spans="1:63" ht="16" customHeight="1">
      <c r="A397" s="21">
        <v>2667</v>
      </c>
      <c r="B397" s="21" t="s">
        <v>649</v>
      </c>
      <c r="C397" s="21" t="s">
        <v>919</v>
      </c>
      <c r="D397" s="21" t="s">
        <v>149</v>
      </c>
      <c r="E397" s="21" t="s">
        <v>922</v>
      </c>
      <c r="F397" s="25" t="str">
        <f>IF(ISBLANK(Table2[[#This Row],[unique_id]]), "", Table2[[#This Row],[unique_id]])</f>
        <v>template_parents_move_proxy</v>
      </c>
      <c r="G397" s="21" t="s">
        <v>846</v>
      </c>
      <c r="H397" s="21" t="s">
        <v>851</v>
      </c>
      <c r="I397" s="21" t="s">
        <v>144</v>
      </c>
      <c r="O397" s="22" t="s">
        <v>896</v>
      </c>
      <c r="P397" s="21" t="s">
        <v>166</v>
      </c>
      <c r="Q397" s="21" t="s">
        <v>866</v>
      </c>
      <c r="R397" s="45" t="s">
        <v>851</v>
      </c>
      <c r="S397" s="21" t="str">
        <f>_xlfn.CONCAT( Table2[[#This Row],[friendly_name]], " Devices")</f>
        <v>Parents Move Devices</v>
      </c>
      <c r="T397" s="26" t="s">
        <v>924</v>
      </c>
      <c r="V397" s="22"/>
      <c r="W397" s="22"/>
      <c r="X397" s="22"/>
      <c r="Y397" s="22"/>
      <c r="AG397" s="22"/>
      <c r="AH397" s="22"/>
      <c r="AS397" s="21"/>
      <c r="AT397" s="23"/>
      <c r="AU397" s="21" t="s">
        <v>145</v>
      </c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7" s="21" t="str">
        <f>IF(ISBLANK(Table2[[#This Row],[device_model]]), "", Table2[[#This Row],[device_suggested_area]])</f>
        <v>Parents</v>
      </c>
      <c r="AZ397" s="21" t="s">
        <v>375</v>
      </c>
      <c r="BA397" s="21" t="s">
        <v>1203</v>
      </c>
      <c r="BB397" s="21" t="s">
        <v>183</v>
      </c>
      <c r="BC397" s="21">
        <v>15.4</v>
      </c>
      <c r="BD397" s="21" t="s">
        <v>194</v>
      </c>
      <c r="BI397" s="21"/>
      <c r="BJ397" s="24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2668</v>
      </c>
      <c r="B398" s="21" t="s">
        <v>26</v>
      </c>
      <c r="C398" s="21" t="s">
        <v>183</v>
      </c>
      <c r="D398" s="21" t="s">
        <v>145</v>
      </c>
      <c r="E398" s="21" t="s">
        <v>837</v>
      </c>
      <c r="F398" s="25" t="str">
        <f>IF(ISBLANK(Table2[[#This Row],[unique_id]]), "", Table2[[#This Row],[unique_id]])</f>
        <v>parents_move</v>
      </c>
      <c r="G398" s="21" t="s">
        <v>846</v>
      </c>
      <c r="H398" s="21" t="s">
        <v>851</v>
      </c>
      <c r="I398" s="21" t="s">
        <v>144</v>
      </c>
      <c r="M398" s="21" t="s">
        <v>136</v>
      </c>
      <c r="N398" s="21" t="s">
        <v>274</v>
      </c>
      <c r="O398" s="22" t="s">
        <v>896</v>
      </c>
      <c r="P398" s="21" t="s">
        <v>166</v>
      </c>
      <c r="Q398" s="21" t="s">
        <v>866</v>
      </c>
      <c r="R398" s="45" t="s">
        <v>851</v>
      </c>
      <c r="S398" s="21" t="str">
        <f>_xlfn.CONCAT( Table2[[#This Row],[friendly_name]], " Devices")</f>
        <v>Parents Move Devices</v>
      </c>
      <c r="T398" s="26"/>
      <c r="V398" s="22"/>
      <c r="W398" s="22"/>
      <c r="X398" s="22"/>
      <c r="Y398" s="22"/>
      <c r="AG398" s="22"/>
      <c r="AH398" s="22"/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375</v>
      </c>
      <c r="BA398" s="21" t="s">
        <v>1203</v>
      </c>
      <c r="BB398" s="21" t="s">
        <v>183</v>
      </c>
      <c r="BC398" s="21">
        <v>15.4</v>
      </c>
      <c r="BD398" s="21" t="s">
        <v>194</v>
      </c>
      <c r="BH398" s="21" t="s">
        <v>430</v>
      </c>
      <c r="BI398" s="21" t="s">
        <v>376</v>
      </c>
      <c r="BJ398" s="24" t="s">
        <v>498</v>
      </c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9" spans="1:63" ht="16" customHeight="1">
      <c r="A399" s="21">
        <v>2669</v>
      </c>
      <c r="B399" s="21" t="s">
        <v>649</v>
      </c>
      <c r="C399" s="21" t="s">
        <v>268</v>
      </c>
      <c r="D399" s="21" t="s">
        <v>145</v>
      </c>
      <c r="E399" s="21" t="s">
        <v>735</v>
      </c>
      <c r="F399" s="25" t="str">
        <f>IF(ISBLANK(Table2[[#This Row],[unique_id]]), "", Table2[[#This Row],[unique_id]])</f>
        <v>parents_tv_speaker</v>
      </c>
      <c r="G399" s="21" t="s">
        <v>736</v>
      </c>
      <c r="H399" s="21" t="s">
        <v>851</v>
      </c>
      <c r="I399" s="21" t="s">
        <v>144</v>
      </c>
      <c r="M399" s="21" t="s">
        <v>136</v>
      </c>
      <c r="N399" s="21" t="s">
        <v>274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9" s="21" t="str">
        <f>IF(ISBLANK(Table2[[#This Row],[device_model]]), "", Table2[[#This Row],[device_suggested_area]])</f>
        <v>Parents</v>
      </c>
      <c r="AZ399" s="21" t="s">
        <v>1133</v>
      </c>
      <c r="BA399" s="21" t="s">
        <v>1206</v>
      </c>
      <c r="BB399" s="21" t="s">
        <v>268</v>
      </c>
      <c r="BC399" s="21" t="s">
        <v>409</v>
      </c>
      <c r="BD399" s="21" t="s">
        <v>194</v>
      </c>
      <c r="BH399" s="21" t="s">
        <v>430</v>
      </c>
      <c r="BI399" s="27" t="s">
        <v>412</v>
      </c>
      <c r="BJ399" s="24" t="s">
        <v>477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0" spans="1:63" ht="16" customHeight="1">
      <c r="A400" s="21">
        <v>2700</v>
      </c>
      <c r="B400" s="21" t="s">
        <v>26</v>
      </c>
      <c r="C400" s="21" t="s">
        <v>151</v>
      </c>
      <c r="D400" s="21" t="s">
        <v>318</v>
      </c>
      <c r="E400" s="21" t="s">
        <v>752</v>
      </c>
      <c r="F400" s="25" t="str">
        <f>IF(ISBLANK(Table2[[#This Row],[unique_id]]), "", Table2[[#This Row],[unique_id]])</f>
        <v>back_door_lock_security</v>
      </c>
      <c r="G400" s="21" t="s">
        <v>748</v>
      </c>
      <c r="H400" s="21" t="s">
        <v>727</v>
      </c>
      <c r="I400" s="21" t="s">
        <v>212</v>
      </c>
      <c r="M400" s="21" t="s">
        <v>136</v>
      </c>
      <c r="T400" s="26"/>
      <c r="V400" s="22"/>
      <c r="W400" s="22"/>
      <c r="X400" s="22"/>
      <c r="Y400" s="22"/>
      <c r="AE400" s="21" t="s">
        <v>763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I400" s="27"/>
      <c r="BJ400" s="24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2701</v>
      </c>
      <c r="B401" s="21" t="s">
        <v>26</v>
      </c>
      <c r="C401" s="21" t="s">
        <v>151</v>
      </c>
      <c r="D401" s="21" t="s">
        <v>149</v>
      </c>
      <c r="E401" s="21" t="s">
        <v>765</v>
      </c>
      <c r="F401" s="25" t="str">
        <f>IF(ISBLANK(Table2[[#This Row],[unique_id]]), "", Table2[[#This Row],[unique_id]])</f>
        <v>template_back_door_state</v>
      </c>
      <c r="G401" s="21" t="s">
        <v>289</v>
      </c>
      <c r="H401" s="21" t="s">
        <v>727</v>
      </c>
      <c r="I401" s="21" t="s">
        <v>212</v>
      </c>
      <c r="T401" s="26"/>
      <c r="V401" s="22"/>
      <c r="W401" s="22"/>
      <c r="X401" s="22"/>
      <c r="Y401" s="22"/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2702</v>
      </c>
      <c r="B402" s="21" t="s">
        <v>26</v>
      </c>
      <c r="C402" s="21" t="s">
        <v>718</v>
      </c>
      <c r="D402" s="21" t="s">
        <v>721</v>
      </c>
      <c r="E402" s="21" t="s">
        <v>722</v>
      </c>
      <c r="F402" s="25" t="str">
        <f>IF(ISBLANK(Table2[[#This Row],[unique_id]]), "", Table2[[#This Row],[unique_id]])</f>
        <v>back_door_lock</v>
      </c>
      <c r="G402" s="21" t="s">
        <v>767</v>
      </c>
      <c r="H402" s="21" t="s">
        <v>727</v>
      </c>
      <c r="I402" s="21" t="s">
        <v>212</v>
      </c>
      <c r="M402" s="21" t="s">
        <v>136</v>
      </c>
      <c r="T402" s="26"/>
      <c r="V402" s="22"/>
      <c r="W402" s="22" t="s">
        <v>554</v>
      </c>
      <c r="X402" s="22"/>
      <c r="Y402" s="29" t="s">
        <v>862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2" s="21" t="str">
        <f>Table2[[#This Row],[device_suggested_area]]</f>
        <v>Back Door</v>
      </c>
      <c r="AY402" s="21" t="str">
        <f>IF(ISBLANK(Table2[[#This Row],[device_model]]), "", Table2[[#This Row],[device_suggested_area]])</f>
        <v>Back Door</v>
      </c>
      <c r="AZ402" s="21" t="s">
        <v>1187</v>
      </c>
      <c r="BA402" s="21" t="s">
        <v>719</v>
      </c>
      <c r="BB402" s="21" t="s">
        <v>718</v>
      </c>
      <c r="BC402" s="21" t="s">
        <v>720</v>
      </c>
      <c r="BD402" s="21" t="s">
        <v>727</v>
      </c>
      <c r="BI402" s="21" t="s">
        <v>717</v>
      </c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3" spans="1:63" ht="16" customHeight="1">
      <c r="A403" s="21">
        <v>2703</v>
      </c>
      <c r="B403" s="21" t="s">
        <v>26</v>
      </c>
      <c r="C403" s="21" t="s">
        <v>343</v>
      </c>
      <c r="D403" s="21" t="s">
        <v>149</v>
      </c>
      <c r="E403" s="21" t="s">
        <v>758</v>
      </c>
      <c r="F403" s="25" t="str">
        <f>IF(ISBLANK(Table2[[#This Row],[unique_id]]), "", Table2[[#This Row],[unique_id]])</f>
        <v>template_back_door_sensor_contact_last</v>
      </c>
      <c r="G403" s="21" t="s">
        <v>766</v>
      </c>
      <c r="H403" s="21" t="s">
        <v>727</v>
      </c>
      <c r="I403" s="21" t="s">
        <v>212</v>
      </c>
      <c r="M403" s="21" t="s">
        <v>136</v>
      </c>
      <c r="T403" s="26"/>
      <c r="V403" s="22"/>
      <c r="W403" s="22" t="s">
        <v>554</v>
      </c>
      <c r="X403" s="22"/>
      <c r="Y403" s="29" t="s">
        <v>862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3" s="26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6" t="s">
        <v>1200</v>
      </c>
      <c r="BA403" s="26" t="s">
        <v>741</v>
      </c>
      <c r="BB403" s="21" t="s">
        <v>1293</v>
      </c>
      <c r="BC403" s="21" t="s">
        <v>720</v>
      </c>
      <c r="BD403" s="21" t="s">
        <v>727</v>
      </c>
      <c r="BI403" s="21" t="s">
        <v>743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4" spans="1:63" ht="16" customHeight="1">
      <c r="A404" s="21">
        <v>2704</v>
      </c>
      <c r="B404" s="21" t="s">
        <v>649</v>
      </c>
      <c r="C404" s="21" t="s">
        <v>237</v>
      </c>
      <c r="D404" s="21" t="s">
        <v>147</v>
      </c>
      <c r="F404" s="25" t="str">
        <f>IF(ISBLANK(Table2[[#This Row],[unique_id]]), "", Table2[[#This Row],[unique_id]])</f>
        <v/>
      </c>
      <c r="G404" s="21" t="s">
        <v>727</v>
      </c>
      <c r="H404" s="21" t="s">
        <v>738</v>
      </c>
      <c r="I404" s="21" t="s">
        <v>212</v>
      </c>
      <c r="T404" s="26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A404" s="26"/>
      <c r="BC404" s="22"/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2705</v>
      </c>
      <c r="B405" s="21" t="s">
        <v>26</v>
      </c>
      <c r="C405" s="21" t="s">
        <v>151</v>
      </c>
      <c r="D405" s="21" t="s">
        <v>318</v>
      </c>
      <c r="E405" s="21" t="s">
        <v>753</v>
      </c>
      <c r="F405" s="25" t="str">
        <f>IF(ISBLANK(Table2[[#This Row],[unique_id]]), "", Table2[[#This Row],[unique_id]])</f>
        <v>front_door_lock_security</v>
      </c>
      <c r="G405" s="21" t="s">
        <v>748</v>
      </c>
      <c r="H405" s="21" t="s">
        <v>726</v>
      </c>
      <c r="I405" s="21" t="s">
        <v>212</v>
      </c>
      <c r="M405" s="21" t="s">
        <v>136</v>
      </c>
      <c r="T405" s="26"/>
      <c r="V405" s="22"/>
      <c r="W405" s="22"/>
      <c r="X405" s="22"/>
      <c r="Y405" s="22"/>
      <c r="AE405" s="21" t="s">
        <v>763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I405" s="27"/>
      <c r="BJ405" s="24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2706</v>
      </c>
      <c r="B406" s="21" t="s">
        <v>26</v>
      </c>
      <c r="C406" s="21" t="s">
        <v>151</v>
      </c>
      <c r="D406" s="21" t="s">
        <v>149</v>
      </c>
      <c r="E406" s="21" t="s">
        <v>764</v>
      </c>
      <c r="F406" s="25" t="str">
        <f>IF(ISBLANK(Table2[[#This Row],[unique_id]]), "", Table2[[#This Row],[unique_id]])</f>
        <v>template_front_door_state</v>
      </c>
      <c r="G406" s="21" t="s">
        <v>289</v>
      </c>
      <c r="H406" s="21" t="s">
        <v>726</v>
      </c>
      <c r="I406" s="21" t="s">
        <v>212</v>
      </c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2707</v>
      </c>
      <c r="B407" s="21" t="s">
        <v>26</v>
      </c>
      <c r="C407" s="21" t="s">
        <v>718</v>
      </c>
      <c r="D407" s="21" t="s">
        <v>721</v>
      </c>
      <c r="E407" s="21" t="s">
        <v>723</v>
      </c>
      <c r="F407" s="25" t="str">
        <f>IF(ISBLANK(Table2[[#This Row],[unique_id]]), "", Table2[[#This Row],[unique_id]])</f>
        <v>front_door_lock</v>
      </c>
      <c r="G407" s="21" t="s">
        <v>767</v>
      </c>
      <c r="H407" s="21" t="s">
        <v>726</v>
      </c>
      <c r="I407" s="21" t="s">
        <v>212</v>
      </c>
      <c r="M407" s="21" t="s">
        <v>136</v>
      </c>
      <c r="T407" s="26"/>
      <c r="V407" s="22"/>
      <c r="W407" s="22" t="s">
        <v>554</v>
      </c>
      <c r="X407" s="22"/>
      <c r="Y407" s="29" t="s">
        <v>862</v>
      </c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7" s="21" t="str">
        <f>Table2[[#This Row],[device_suggested_area]]</f>
        <v>Front Door</v>
      </c>
      <c r="AY407" s="21" t="str">
        <f>IF(ISBLANK(Table2[[#This Row],[device_model]]), "", Table2[[#This Row],[device_suggested_area]])</f>
        <v>Front Door</v>
      </c>
      <c r="AZ407" s="21" t="s">
        <v>1187</v>
      </c>
      <c r="BA407" s="21" t="s">
        <v>719</v>
      </c>
      <c r="BB407" s="21" t="s">
        <v>718</v>
      </c>
      <c r="BC407" s="21" t="s">
        <v>720</v>
      </c>
      <c r="BD407" s="21" t="s">
        <v>726</v>
      </c>
      <c r="BI407" s="21" t="s">
        <v>724</v>
      </c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8" spans="1:63" ht="16" customHeight="1">
      <c r="A408" s="21">
        <v>2708</v>
      </c>
      <c r="B408" s="21" t="s">
        <v>26</v>
      </c>
      <c r="C408" s="21" t="s">
        <v>343</v>
      </c>
      <c r="D408" s="21" t="s">
        <v>149</v>
      </c>
      <c r="E408" s="21" t="s">
        <v>757</v>
      </c>
      <c r="F408" s="25" t="str">
        <f>IF(ISBLANK(Table2[[#This Row],[unique_id]]), "", Table2[[#This Row],[unique_id]])</f>
        <v>template_front_door_sensor_contact_last</v>
      </c>
      <c r="G408" s="21" t="s">
        <v>766</v>
      </c>
      <c r="H408" s="21" t="s">
        <v>726</v>
      </c>
      <c r="I408" s="21" t="s">
        <v>212</v>
      </c>
      <c r="M408" s="21" t="s">
        <v>136</v>
      </c>
      <c r="T408" s="26"/>
      <c r="V408" s="22"/>
      <c r="W408" s="22" t="s">
        <v>554</v>
      </c>
      <c r="X408" s="22"/>
      <c r="Y408" s="29" t="s">
        <v>862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8" s="26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6" t="s">
        <v>1200</v>
      </c>
      <c r="BA408" s="26" t="s">
        <v>741</v>
      </c>
      <c r="BB408" s="21" t="s">
        <v>1293</v>
      </c>
      <c r="BC408" s="21" t="s">
        <v>720</v>
      </c>
      <c r="BD408" s="21" t="s">
        <v>726</v>
      </c>
      <c r="BI408" s="21" t="s">
        <v>742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9" spans="1:63" ht="16" customHeight="1">
      <c r="A409" s="21">
        <v>2709</v>
      </c>
      <c r="B409" s="21" t="s">
        <v>649</v>
      </c>
      <c r="C409" s="21" t="s">
        <v>237</v>
      </c>
      <c r="D409" s="21" t="s">
        <v>147</v>
      </c>
      <c r="F409" s="25" t="str">
        <f>IF(ISBLANK(Table2[[#This Row],[unique_id]]), "", Table2[[#This Row],[unique_id]])</f>
        <v/>
      </c>
      <c r="G409" s="21" t="s">
        <v>726</v>
      </c>
      <c r="H409" s="21" t="s">
        <v>737</v>
      </c>
      <c r="I409" s="21" t="s">
        <v>212</v>
      </c>
      <c r="T409" s="26"/>
      <c r="V409" s="22"/>
      <c r="W409" s="22"/>
      <c r="X409" s="22"/>
      <c r="Y409" s="22"/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A409" s="26"/>
      <c r="BC409" s="22"/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customHeight="1">
      <c r="A410" s="21">
        <v>2710</v>
      </c>
      <c r="B410" s="21" t="s">
        <v>26</v>
      </c>
      <c r="C410" s="21" t="s">
        <v>505</v>
      </c>
      <c r="D410" s="21" t="s">
        <v>342</v>
      </c>
      <c r="E410" s="21" t="s">
        <v>341</v>
      </c>
      <c r="F410" s="25" t="str">
        <f>IF(ISBLANK(Table2[[#This Row],[unique_id]]), "", Table2[[#This Row],[unique_id]])</f>
        <v>column_break</v>
      </c>
      <c r="G410" s="21" t="s">
        <v>338</v>
      </c>
      <c r="H410" s="21" t="s">
        <v>729</v>
      </c>
      <c r="I410" s="21" t="s">
        <v>212</v>
      </c>
      <c r="M410" s="21" t="s">
        <v>339</v>
      </c>
      <c r="N410" s="21" t="s">
        <v>340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customHeight="1">
      <c r="A411" s="21">
        <v>2711</v>
      </c>
      <c r="B411" s="21" t="s">
        <v>26</v>
      </c>
      <c r="C411" s="21" t="s">
        <v>237</v>
      </c>
      <c r="D411" s="21" t="s">
        <v>149</v>
      </c>
      <c r="E411" s="21" t="s">
        <v>150</v>
      </c>
      <c r="F411" s="25" t="str">
        <f>IF(ISBLANK(Table2[[#This Row],[unique_id]]), "", Table2[[#This Row],[unique_id]])</f>
        <v>uvc_ada_motion</v>
      </c>
      <c r="G411" s="21" t="s">
        <v>725</v>
      </c>
      <c r="H411" s="21" t="s">
        <v>729</v>
      </c>
      <c r="I411" s="21" t="s">
        <v>212</v>
      </c>
      <c r="M411" s="21" t="s">
        <v>136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customHeight="1">
      <c r="A412" s="21">
        <v>2712</v>
      </c>
      <c r="B412" s="21" t="s">
        <v>26</v>
      </c>
      <c r="C412" s="21" t="s">
        <v>237</v>
      </c>
      <c r="D412" s="21" t="s">
        <v>147</v>
      </c>
      <c r="E412" s="21" t="s">
        <v>148</v>
      </c>
      <c r="F412" s="25" t="str">
        <f>IF(ISBLANK(Table2[[#This Row],[unique_id]]), "", Table2[[#This Row],[unique_id]])</f>
        <v>uvc_ada_medium</v>
      </c>
      <c r="G412" s="21" t="s">
        <v>130</v>
      </c>
      <c r="H412" s="21" t="s">
        <v>731</v>
      </c>
      <c r="I412" s="21" t="s">
        <v>212</v>
      </c>
      <c r="M412" s="21" t="s">
        <v>136</v>
      </c>
      <c r="N412" s="21" t="s">
        <v>275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2" s="21" t="s">
        <v>398</v>
      </c>
      <c r="AY412" s="21" t="str">
        <f>IF(ISBLANK(Table2[[#This Row],[device_model]]), "", Table2[[#This Row],[device_suggested_area]])</f>
        <v>Ada</v>
      </c>
      <c r="AZ412" s="21" t="str">
        <f>Table2[[#This Row],[device_suggested_area]]</f>
        <v>Ada</v>
      </c>
      <c r="BA412" s="21" t="s">
        <v>396</v>
      </c>
      <c r="BB412" s="21" t="s">
        <v>237</v>
      </c>
      <c r="BC412" s="21" t="s">
        <v>397</v>
      </c>
      <c r="BD412" s="21" t="s">
        <v>130</v>
      </c>
      <c r="BH412" s="21" t="s">
        <v>450</v>
      </c>
      <c r="BI412" s="21" t="s">
        <v>394</v>
      </c>
      <c r="BJ412" s="21" t="s">
        <v>415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3" spans="1:63" ht="16" customHeight="1">
      <c r="A413" s="21">
        <v>2713</v>
      </c>
      <c r="B413" s="21" t="s">
        <v>26</v>
      </c>
      <c r="C413" s="21" t="s">
        <v>505</v>
      </c>
      <c r="D413" s="21" t="s">
        <v>342</v>
      </c>
      <c r="E413" s="21" t="s">
        <v>341</v>
      </c>
      <c r="F413" s="25" t="str">
        <f>IF(ISBLANK(Table2[[#This Row],[unique_id]]), "", Table2[[#This Row],[unique_id]])</f>
        <v>column_break</v>
      </c>
      <c r="G413" s="21" t="s">
        <v>338</v>
      </c>
      <c r="H413" s="21" t="s">
        <v>731</v>
      </c>
      <c r="I413" s="21" t="s">
        <v>212</v>
      </c>
      <c r="M413" s="21" t="s">
        <v>339</v>
      </c>
      <c r="N413" s="21" t="s">
        <v>340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customHeight="1">
      <c r="A414" s="21">
        <v>2714</v>
      </c>
      <c r="B414" s="21" t="s">
        <v>26</v>
      </c>
      <c r="C414" s="21" t="s">
        <v>237</v>
      </c>
      <c r="D414" s="21" t="s">
        <v>149</v>
      </c>
      <c r="E414" s="21" t="s">
        <v>211</v>
      </c>
      <c r="F414" s="25" t="str">
        <f>IF(ISBLANK(Table2[[#This Row],[unique_id]]), "", Table2[[#This Row],[unique_id]])</f>
        <v>uvc_edwin_motion</v>
      </c>
      <c r="G414" s="21" t="s">
        <v>725</v>
      </c>
      <c r="H414" s="21" t="s">
        <v>728</v>
      </c>
      <c r="I414" s="21" t="s">
        <v>212</v>
      </c>
      <c r="M414" s="21" t="s">
        <v>136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2715</v>
      </c>
      <c r="B415" s="21" t="s">
        <v>26</v>
      </c>
      <c r="C415" s="21" t="s">
        <v>237</v>
      </c>
      <c r="D415" s="21" t="s">
        <v>147</v>
      </c>
      <c r="E415" s="21" t="s">
        <v>210</v>
      </c>
      <c r="F415" s="25" t="str">
        <f>IF(ISBLANK(Table2[[#This Row],[unique_id]]), "", Table2[[#This Row],[unique_id]])</f>
        <v>uvc_edwin_medium</v>
      </c>
      <c r="G415" s="21" t="s">
        <v>127</v>
      </c>
      <c r="H415" s="21" t="s">
        <v>730</v>
      </c>
      <c r="I415" s="21" t="s">
        <v>212</v>
      </c>
      <c r="M415" s="21" t="s">
        <v>136</v>
      </c>
      <c r="N415" s="21" t="s">
        <v>275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5" s="21" t="s">
        <v>398</v>
      </c>
      <c r="AY415" s="21" t="str">
        <f>IF(ISBLANK(Table2[[#This Row],[device_model]]), "", Table2[[#This Row],[device_suggested_area]])</f>
        <v>Edwin</v>
      </c>
      <c r="AZ415" s="21" t="str">
        <f>Table2[[#This Row],[device_suggested_area]]</f>
        <v>Edwin</v>
      </c>
      <c r="BA415" s="21" t="s">
        <v>396</v>
      </c>
      <c r="BB415" s="21" t="s">
        <v>237</v>
      </c>
      <c r="BC415" s="21" t="s">
        <v>397</v>
      </c>
      <c r="BD415" s="21" t="s">
        <v>127</v>
      </c>
      <c r="BH415" s="21" t="s">
        <v>450</v>
      </c>
      <c r="BI415" s="21" t="s">
        <v>395</v>
      </c>
      <c r="BJ415" s="21" t="s">
        <v>416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6" spans="1:63" ht="16" customHeight="1">
      <c r="A416" s="21">
        <v>2716</v>
      </c>
      <c r="B416" s="21" t="s">
        <v>26</v>
      </c>
      <c r="C416" s="21" t="s">
        <v>505</v>
      </c>
      <c r="D416" s="21" t="s">
        <v>342</v>
      </c>
      <c r="E416" s="21" t="s">
        <v>341</v>
      </c>
      <c r="F416" s="25" t="str">
        <f>IF(ISBLANK(Table2[[#This Row],[unique_id]]), "", Table2[[#This Row],[unique_id]])</f>
        <v>column_break</v>
      </c>
      <c r="G416" s="21" t="s">
        <v>338</v>
      </c>
      <c r="H416" s="21" t="s">
        <v>730</v>
      </c>
      <c r="I416" s="21" t="s">
        <v>212</v>
      </c>
      <c r="M416" s="21" t="s">
        <v>339</v>
      </c>
      <c r="N416" s="21" t="s">
        <v>340</v>
      </c>
      <c r="T416" s="26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I416" s="21"/>
      <c r="BJ416" s="21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customHeight="1">
      <c r="A417" s="21">
        <v>2717</v>
      </c>
      <c r="B417" s="21" t="s">
        <v>26</v>
      </c>
      <c r="C417" s="21" t="s">
        <v>133</v>
      </c>
      <c r="D417" s="21" t="s">
        <v>149</v>
      </c>
      <c r="E417" s="21" t="s">
        <v>691</v>
      </c>
      <c r="F417" s="25" t="str">
        <f>IF(ISBLANK(Table2[[#This Row],[unique_id]]), "", Table2[[#This Row],[unique_id]])</f>
        <v>ada_fan_occupancy</v>
      </c>
      <c r="G417" s="21" t="s">
        <v>130</v>
      </c>
      <c r="H417" s="21" t="s">
        <v>732</v>
      </c>
      <c r="I417" s="21" t="s">
        <v>212</v>
      </c>
      <c r="M417" s="21" t="s">
        <v>136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2718</v>
      </c>
      <c r="B418" s="21" t="s">
        <v>26</v>
      </c>
      <c r="C418" s="21" t="s">
        <v>133</v>
      </c>
      <c r="D418" s="21" t="s">
        <v>149</v>
      </c>
      <c r="E418" s="21" t="s">
        <v>690</v>
      </c>
      <c r="F418" s="25" t="str">
        <f>IF(ISBLANK(Table2[[#This Row],[unique_id]]), "", Table2[[#This Row],[unique_id]])</f>
        <v>edwin_fan_occupancy</v>
      </c>
      <c r="G418" s="21" t="s">
        <v>127</v>
      </c>
      <c r="H418" s="21" t="s">
        <v>732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customHeight="1">
      <c r="A419" s="21">
        <v>2719</v>
      </c>
      <c r="B419" s="21" t="s">
        <v>26</v>
      </c>
      <c r="C419" s="21" t="s">
        <v>133</v>
      </c>
      <c r="D419" s="21" t="s">
        <v>149</v>
      </c>
      <c r="E419" s="21" t="s">
        <v>692</v>
      </c>
      <c r="F419" s="25" t="str">
        <f>IF(ISBLANK(Table2[[#This Row],[unique_id]]), "", Table2[[#This Row],[unique_id]])</f>
        <v>parents_fan_occupancy</v>
      </c>
      <c r="G419" s="21" t="s">
        <v>194</v>
      </c>
      <c r="H419" s="21" t="s">
        <v>732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2720</v>
      </c>
      <c r="B420" s="21" t="s">
        <v>26</v>
      </c>
      <c r="C420" s="21" t="s">
        <v>133</v>
      </c>
      <c r="D420" s="21" t="s">
        <v>149</v>
      </c>
      <c r="E420" s="21" t="s">
        <v>693</v>
      </c>
      <c r="F420" s="25" t="str">
        <f>IF(ISBLANK(Table2[[#This Row],[unique_id]]), "", Table2[[#This Row],[unique_id]])</f>
        <v>lounge_fan_occupancy</v>
      </c>
      <c r="G420" s="21" t="s">
        <v>196</v>
      </c>
      <c r="H420" s="21" t="s">
        <v>732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customHeight="1">
      <c r="A421" s="21">
        <v>2721</v>
      </c>
      <c r="B421" s="21" t="s">
        <v>26</v>
      </c>
      <c r="C421" s="21" t="s">
        <v>133</v>
      </c>
      <c r="D421" s="21" t="s">
        <v>149</v>
      </c>
      <c r="E421" s="21" t="s">
        <v>694</v>
      </c>
      <c r="F421" s="25" t="str">
        <f>IF(ISBLANK(Table2[[#This Row],[unique_id]]), "", Table2[[#This Row],[unique_id]])</f>
        <v>deck_east_fan_occupancy</v>
      </c>
      <c r="G421" s="21" t="s">
        <v>218</v>
      </c>
      <c r="H421" s="21" t="s">
        <v>732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2722</v>
      </c>
      <c r="B422" s="21" t="s">
        <v>26</v>
      </c>
      <c r="C422" s="21" t="s">
        <v>133</v>
      </c>
      <c r="D422" s="21" t="s">
        <v>149</v>
      </c>
      <c r="E422" s="21" t="s">
        <v>695</v>
      </c>
      <c r="F422" s="25" t="str">
        <f>IF(ISBLANK(Table2[[#This Row],[unique_id]]), "", Table2[[#This Row],[unique_id]])</f>
        <v>deck_west_fan_occupancy</v>
      </c>
      <c r="G422" s="21" t="s">
        <v>217</v>
      </c>
      <c r="H422" s="21" t="s">
        <v>732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5000</v>
      </c>
      <c r="B423" s="24" t="s">
        <v>26</v>
      </c>
      <c r="C423" s="21" t="s">
        <v>237</v>
      </c>
      <c r="F423" s="25" t="str">
        <f>IF(ISBLANK(Table2[[#This Row],[unique_id]]), "", Table2[[#This Row],[unique_id]])</f>
        <v/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3" s="21" t="s">
        <v>1182</v>
      </c>
      <c r="AY423" s="21" t="str">
        <f>IF(ISBLANK(Table2[[#This Row],[device_model]]), "", Table2[[#This Row],[device_suggested_area]])</f>
        <v>Rack</v>
      </c>
      <c r="AZ423" s="21" t="s">
        <v>1237</v>
      </c>
      <c r="BA423" s="21" t="s">
        <v>1181</v>
      </c>
      <c r="BB423" s="21" t="s">
        <v>237</v>
      </c>
      <c r="BC423" s="21" t="s">
        <v>419</v>
      </c>
      <c r="BD423" s="21" t="s">
        <v>28</v>
      </c>
      <c r="BH423" s="21" t="s">
        <v>417</v>
      </c>
      <c r="BI423" s="21" t="s">
        <v>426</v>
      </c>
      <c r="BJ423" s="21" t="s">
        <v>422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4" spans="1:63" ht="16" customHeight="1">
      <c r="A424" s="21">
        <v>5001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4" s="21" t="s">
        <v>1183</v>
      </c>
      <c r="AY424" s="21" t="str">
        <f>IF(ISBLANK(Table2[[#This Row],[device_model]]), "", Table2[[#This Row],[device_suggested_area]])</f>
        <v>Rack</v>
      </c>
      <c r="AZ424" s="21" t="str">
        <f>Table2[[#This Row],[device_suggested_area]]</f>
        <v>Rack</v>
      </c>
      <c r="BA424" s="21" t="s">
        <v>1177</v>
      </c>
      <c r="BB424" s="21" t="s">
        <v>237</v>
      </c>
      <c r="BC424" s="21" t="s">
        <v>704</v>
      </c>
      <c r="BD424" s="21" t="s">
        <v>28</v>
      </c>
      <c r="BH424" s="21" t="s">
        <v>417</v>
      </c>
      <c r="BI424" s="21" t="s">
        <v>705</v>
      </c>
      <c r="BJ424" s="21" t="s">
        <v>423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5" spans="1:63" ht="16" customHeight="1">
      <c r="A425" s="21">
        <v>5002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5" s="21" t="s">
        <v>1183</v>
      </c>
      <c r="AY425" s="21" t="str">
        <f>IF(ISBLANK(Table2[[#This Row],[device_model]]), "", Table2[[#This Row],[device_suggested_area]])</f>
        <v>Ceiling</v>
      </c>
      <c r="AZ425" s="21" t="str">
        <f>Table2[[#This Row],[device_suggested_area]]</f>
        <v>Ceiling</v>
      </c>
      <c r="BA425" s="21" t="s">
        <v>1178</v>
      </c>
      <c r="BB425" s="21" t="s">
        <v>237</v>
      </c>
      <c r="BC425" s="21" t="s">
        <v>1243</v>
      </c>
      <c r="BD425" s="21" t="s">
        <v>420</v>
      </c>
      <c r="BH425" s="21" t="s">
        <v>417</v>
      </c>
      <c r="BI425" s="21" t="s">
        <v>427</v>
      </c>
      <c r="BJ425" s="21" t="s">
        <v>424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6" spans="1:63" ht="16" customHeight="1">
      <c r="A426" s="21">
        <v>5003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6" s="21" t="s">
        <v>1184</v>
      </c>
      <c r="AY426" s="21" t="str">
        <f>IF(ISBLANK(Table2[[#This Row],[device_model]]), "", Table2[[#This Row],[device_suggested_area]])</f>
        <v>Deck</v>
      </c>
      <c r="AZ426" s="21" t="str">
        <f>Table2[[#This Row],[device_suggested_area]]</f>
        <v>Deck</v>
      </c>
      <c r="BA426" s="21" t="s">
        <v>1179</v>
      </c>
      <c r="BB426" s="21" t="s">
        <v>237</v>
      </c>
      <c r="BC426" s="21" t="s">
        <v>1242</v>
      </c>
      <c r="BD426" s="21" t="s">
        <v>367</v>
      </c>
      <c r="BH426" s="21" t="s">
        <v>417</v>
      </c>
      <c r="BI426" s="21" t="s">
        <v>428</v>
      </c>
      <c r="BJ426" s="21" t="s">
        <v>425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7" spans="1:63" ht="16" customHeight="1">
      <c r="A427" s="21">
        <v>5004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7" s="21" t="s">
        <v>1184</v>
      </c>
      <c r="AY427" s="21" t="str">
        <f>IF(ISBLANK(Table2[[#This Row],[device_model]]), "", Table2[[#This Row],[device_suggested_area]])</f>
        <v>Hallway</v>
      </c>
      <c r="AZ427" s="21" t="str">
        <f>Table2[[#This Row],[device_suggested_area]]</f>
        <v>Hallway</v>
      </c>
      <c r="BA427" s="21" t="s">
        <v>1180</v>
      </c>
      <c r="BB427" s="21" t="s">
        <v>237</v>
      </c>
      <c r="BC427" s="21" t="s">
        <v>1242</v>
      </c>
      <c r="BD427" s="21" t="s">
        <v>421</v>
      </c>
      <c r="BH427" s="21" t="s">
        <v>417</v>
      </c>
      <c r="BI427" s="21" t="s">
        <v>429</v>
      </c>
      <c r="BJ427" s="21" t="s">
        <v>703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8" spans="1:63" ht="16" customHeight="1">
      <c r="A428" s="21">
        <v>5005</v>
      </c>
      <c r="B428" s="24" t="s">
        <v>26</v>
      </c>
      <c r="C428" s="24" t="s">
        <v>399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K428" s="24"/>
      <c r="L428" s="24"/>
      <c r="M428" s="24"/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8" s="21" t="s">
        <v>1182</v>
      </c>
      <c r="AY428" s="21" t="str">
        <f>IF(ISBLANK(Table2[[#This Row],[device_model]]), "", Table2[[#This Row],[device_suggested_area]])</f>
        <v>Rack</v>
      </c>
      <c r="AZ428" s="21" t="s">
        <v>399</v>
      </c>
      <c r="BA428" s="21" t="s">
        <v>400</v>
      </c>
      <c r="BB428" s="21" t="s">
        <v>402</v>
      </c>
      <c r="BC428" s="21" t="s">
        <v>401</v>
      </c>
      <c r="BD428" s="21" t="s">
        <v>28</v>
      </c>
      <c r="BH428" s="21" t="s">
        <v>430</v>
      </c>
      <c r="BI428" s="27" t="s">
        <v>492</v>
      </c>
      <c r="BJ428" s="21" t="s">
        <v>431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9" spans="1:63" ht="16" customHeight="1">
      <c r="A429" s="21">
        <v>5006</v>
      </c>
      <c r="B429" s="24" t="s">
        <v>26</v>
      </c>
      <c r="C429" s="24" t="s">
        <v>388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9" s="21" t="s">
        <v>1226</v>
      </c>
      <c r="AY429" s="21" t="str">
        <f>IF(ISBLANK(Table2[[#This Row],[device_model]]), "", Table2[[#This Row],[device_suggested_area]])</f>
        <v>Rack</v>
      </c>
      <c r="AZ429" s="21" t="s">
        <v>1189</v>
      </c>
      <c r="BA429" s="21" t="s">
        <v>1188</v>
      </c>
      <c r="BB429" s="21" t="s">
        <v>268</v>
      </c>
      <c r="BC429" s="21">
        <v>12.1</v>
      </c>
      <c r="BD429" s="21" t="s">
        <v>28</v>
      </c>
      <c r="BH429" s="21" t="s">
        <v>430</v>
      </c>
      <c r="BI429" s="21" t="s">
        <v>665</v>
      </c>
      <c r="BJ429" s="21" t="s">
        <v>488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0" spans="1:63" ht="16" customHeight="1">
      <c r="A430" s="21">
        <v>5007</v>
      </c>
      <c r="B430" s="24" t="s">
        <v>26</v>
      </c>
      <c r="C430" s="24" t="s">
        <v>388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1226</v>
      </c>
      <c r="AY430" s="21" t="str">
        <f>IF(ISBLANK(Table2[[#This Row],[device_model]]), "", Table2[[#This Row],[device_suggested_area]])</f>
        <v>Rack</v>
      </c>
      <c r="AZ430" s="21" t="s">
        <v>1189</v>
      </c>
      <c r="BA430" s="21" t="s">
        <v>1188</v>
      </c>
      <c r="BB430" s="21" t="s">
        <v>268</v>
      </c>
      <c r="BC430" s="21">
        <v>12.1</v>
      </c>
      <c r="BD430" s="21" t="s">
        <v>28</v>
      </c>
      <c r="BH430" s="21" t="s">
        <v>418</v>
      </c>
      <c r="BI430" s="21" t="s">
        <v>884</v>
      </c>
      <c r="BJ430" s="21" t="s">
        <v>413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1" spans="1:63" ht="16" customHeight="1">
      <c r="A431" s="21">
        <v>5008</v>
      </c>
      <c r="B431" s="24" t="s">
        <v>26</v>
      </c>
      <c r="C431" s="24" t="s">
        <v>388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1226</v>
      </c>
      <c r="AY431" s="21" t="str">
        <f>IF(ISBLANK(Table2[[#This Row],[device_model]]), "", Table2[[#This Row],[device_suggested_area]])</f>
        <v>Rack</v>
      </c>
      <c r="AZ431" s="21" t="s">
        <v>1189</v>
      </c>
      <c r="BA431" s="21" t="s">
        <v>1188</v>
      </c>
      <c r="BB431" s="21" t="s">
        <v>268</v>
      </c>
      <c r="BC431" s="21">
        <v>12.1</v>
      </c>
      <c r="BD431" s="21" t="s">
        <v>28</v>
      </c>
      <c r="BH431" s="21" t="s">
        <v>450</v>
      </c>
      <c r="BI431" s="21" t="s">
        <v>491</v>
      </c>
      <c r="BJ431" s="21" t="s">
        <v>489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2" spans="1:63" ht="16" customHeight="1">
      <c r="A432" s="21">
        <v>5009</v>
      </c>
      <c r="B432" s="24" t="s">
        <v>649</v>
      </c>
      <c r="C432" s="24" t="s">
        <v>388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2" s="21" t="s">
        <v>1227</v>
      </c>
      <c r="AY432" s="21" t="str">
        <f>IF(ISBLANK(Table2[[#This Row],[device_model]]), "", Table2[[#This Row],[device_suggested_area]])</f>
        <v>Rack</v>
      </c>
      <c r="AZ432" s="21" t="s">
        <v>1191</v>
      </c>
      <c r="BA432" s="21" t="s">
        <v>1190</v>
      </c>
      <c r="BB432" s="21" t="s">
        <v>268</v>
      </c>
      <c r="BC432" s="21">
        <v>12.1</v>
      </c>
      <c r="BD432" s="21" t="s">
        <v>28</v>
      </c>
      <c r="BH432" s="21" t="s">
        <v>418</v>
      </c>
      <c r="BI432" s="21" t="s">
        <v>389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3" spans="1:63" ht="16" customHeight="1">
      <c r="A433" s="21">
        <v>5010</v>
      </c>
      <c r="B433" s="24" t="s">
        <v>649</v>
      </c>
      <c r="C433" s="24" t="s">
        <v>388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3" s="21" t="s">
        <v>1227</v>
      </c>
      <c r="AY433" s="21" t="str">
        <f>IF(ISBLANK(Table2[[#This Row],[device_model]]), "", Table2[[#This Row],[device_suggested_area]])</f>
        <v>Rack</v>
      </c>
      <c r="AZ433" s="21" t="s">
        <v>1193</v>
      </c>
      <c r="BA433" s="21" t="s">
        <v>1192</v>
      </c>
      <c r="BB433" s="21" t="s">
        <v>268</v>
      </c>
      <c r="BC433" s="21">
        <v>12.1</v>
      </c>
      <c r="BD433" s="21" t="s">
        <v>28</v>
      </c>
      <c r="BH433" s="21" t="s">
        <v>418</v>
      </c>
      <c r="BI433" s="21" t="s">
        <v>490</v>
      </c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4" spans="1:63" ht="16" customHeight="1">
      <c r="A434" s="21">
        <v>5011</v>
      </c>
      <c r="B434" s="24" t="s">
        <v>649</v>
      </c>
      <c r="C434" s="24" t="s">
        <v>388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4" s="21" t="s">
        <v>1227</v>
      </c>
      <c r="AY434" s="21" t="str">
        <f>IF(ISBLANK(Table2[[#This Row],[device_model]]), "", Table2[[#This Row],[device_suggested_area]])</f>
        <v>Rack</v>
      </c>
      <c r="AZ434" s="21" t="s">
        <v>1197</v>
      </c>
      <c r="BA434" s="21" t="s">
        <v>1194</v>
      </c>
      <c r="BB434" s="21" t="s">
        <v>268</v>
      </c>
      <c r="BC434" s="21">
        <v>12.1</v>
      </c>
      <c r="BD434" s="21" t="s">
        <v>28</v>
      </c>
      <c r="BH434" s="21" t="s">
        <v>418</v>
      </c>
      <c r="BI434" s="21" t="s">
        <v>660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5" spans="1:63" ht="16" customHeight="1">
      <c r="A435" s="21">
        <v>5012</v>
      </c>
      <c r="B435" s="24" t="s">
        <v>26</v>
      </c>
      <c r="C435" s="24" t="s">
        <v>388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5" s="21" t="s">
        <v>1227</v>
      </c>
      <c r="AY435" s="21" t="str">
        <f>IF(ISBLANK(Table2[[#This Row],[device_model]]), "", Table2[[#This Row],[device_suggested_area]])</f>
        <v>Rack</v>
      </c>
      <c r="AZ435" s="21" t="s">
        <v>1196</v>
      </c>
      <c r="BA435" s="21" t="s">
        <v>1195</v>
      </c>
      <c r="BB435" s="21" t="s">
        <v>268</v>
      </c>
      <c r="BC435" s="21">
        <v>12.1</v>
      </c>
      <c r="BD435" s="21" t="s">
        <v>28</v>
      </c>
      <c r="BH435" s="21" t="s">
        <v>418</v>
      </c>
      <c r="BI435" s="21" t="s">
        <v>659</v>
      </c>
      <c r="BJ435" s="24" t="s">
        <v>883</v>
      </c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6" spans="1:63" ht="16" customHeight="1">
      <c r="A436" s="21">
        <v>5013</v>
      </c>
      <c r="B436" s="24" t="s">
        <v>26</v>
      </c>
      <c r="C436" s="24" t="s">
        <v>388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6" s="21" t="s">
        <v>1228</v>
      </c>
      <c r="AY436" s="21" t="str">
        <f>IF(ISBLANK(Table2[[#This Row],[device_model]]), "", Table2[[#This Row],[device_suggested_area]])</f>
        <v>Rack</v>
      </c>
      <c r="AZ436" s="21" t="s">
        <v>1199</v>
      </c>
      <c r="BA436" s="21" t="s">
        <v>1198</v>
      </c>
      <c r="BB436" s="21" t="s">
        <v>621</v>
      </c>
      <c r="BC436" s="21">
        <v>12.1</v>
      </c>
      <c r="BD436" s="21" t="s">
        <v>28</v>
      </c>
      <c r="BH436" s="21" t="s">
        <v>418</v>
      </c>
      <c r="BI436" s="21" t="s">
        <v>620</v>
      </c>
      <c r="BJ436" s="24" t="s">
        <v>414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7" spans="1:63" ht="16" customHeight="1">
      <c r="A437" s="21">
        <v>5014</v>
      </c>
      <c r="B437" s="21" t="s">
        <v>26</v>
      </c>
      <c r="C437" s="21" t="s">
        <v>393</v>
      </c>
      <c r="E437" s="24"/>
      <c r="F437" s="25" t="str">
        <f>IF(ISBLANK(Table2[[#This Row],[unique_id]]), "", Table2[[#This Row],[unique_id]])</f>
        <v/>
      </c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7" s="21" t="s">
        <v>391</v>
      </c>
      <c r="AY437" s="21" t="str">
        <f>IF(ISBLANK(Table2[[#This Row],[device_model]]), "", Table2[[#This Row],[device_suggested_area]])</f>
        <v>Rack</v>
      </c>
      <c r="AZ437" s="21" t="s">
        <v>393</v>
      </c>
      <c r="BA437" s="21" t="s">
        <v>392</v>
      </c>
      <c r="BB437" s="21" t="s">
        <v>391</v>
      </c>
      <c r="BC437" s="21" t="s">
        <v>882</v>
      </c>
      <c r="BD437" s="21" t="s">
        <v>28</v>
      </c>
      <c r="BH437" s="21" t="s">
        <v>450</v>
      </c>
      <c r="BI437" s="21" t="s">
        <v>390</v>
      </c>
      <c r="BJ437" s="21" t="s">
        <v>493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8" spans="1:63" ht="16" customHeight="1">
      <c r="A438" s="21">
        <v>5015</v>
      </c>
      <c r="B438" s="21" t="s">
        <v>26</v>
      </c>
      <c r="C438" s="21" t="s">
        <v>522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 t="s">
        <v>554</v>
      </c>
      <c r="X438" s="22"/>
      <c r="Y438" s="29" t="s">
        <v>862</v>
      </c>
      <c r="Z438" s="29"/>
      <c r="AA438" s="29"/>
      <c r="AG438" s="22"/>
      <c r="AH438" s="22"/>
      <c r="AS438" s="21"/>
      <c r="AT4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8" s="26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8" s="26" t="str">
        <f>Table2[[#This Row],[device_suggested_area]]</f>
        <v>Home</v>
      </c>
      <c r="AY438" s="21" t="str">
        <f>IF(ISBLANK(Table2[[#This Row],[device_model]]), "", Table2[[#This Row],[device_suggested_area]])</f>
        <v>Home</v>
      </c>
      <c r="AZ438" s="26" t="s">
        <v>1186</v>
      </c>
      <c r="BA438" s="26" t="s">
        <v>546</v>
      </c>
      <c r="BB438" s="21" t="s">
        <v>522</v>
      </c>
      <c r="BC438" s="26" t="s">
        <v>547</v>
      </c>
      <c r="BD438" s="21" t="s">
        <v>166</v>
      </c>
      <c r="BI438" s="21" t="s">
        <v>545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9" spans="1:63" ht="16" customHeight="1">
      <c r="A439" s="21">
        <v>6000</v>
      </c>
      <c r="B439" s="21" t="s">
        <v>26</v>
      </c>
      <c r="C439" s="21" t="s">
        <v>610</v>
      </c>
      <c r="F439" s="25" t="str">
        <f>IF(ISBLANK(Table2[[#This Row],[unique_id]]), "", Table2[[#This Row],[unique_id]])</f>
        <v/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9" s="21" t="s">
        <v>1234</v>
      </c>
      <c r="AY439" s="21" t="str">
        <f>IF(ISBLANK(Table2[[#This Row],[device_model]]), "", Table2[[#This Row],[device_suggested_area]])</f>
        <v>Home</v>
      </c>
      <c r="AZ439" s="21" t="s">
        <v>298</v>
      </c>
      <c r="BA439" s="21" t="s">
        <v>1235</v>
      </c>
      <c r="BB439" s="21" t="s">
        <v>268</v>
      </c>
      <c r="BC439" s="22" t="s">
        <v>1236</v>
      </c>
      <c r="BD439" s="21" t="s">
        <v>166</v>
      </c>
      <c r="BH439" s="21" t="s">
        <v>430</v>
      </c>
      <c r="BI439" s="21" t="s">
        <v>1299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2023-08-07T07:00:40Z</dcterms:modified>
</cp:coreProperties>
</file>