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B6708DA5-B7DF-8B49-AE29-549F1A88C8AB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32" i="1" l="1"/>
  <c r="BA132" i="1"/>
  <c r="BM132" i="1"/>
  <c r="AW132" i="1"/>
  <c r="AX132" i="1" s="1"/>
  <c r="F132" i="1"/>
  <c r="AJ132" i="1"/>
  <c r="AK132" i="1"/>
  <c r="BM492" i="1"/>
  <c r="BA492" i="1"/>
  <c r="AW492" i="1"/>
  <c r="AX492" i="1" s="1"/>
  <c r="F492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205" i="1"/>
  <c r="BA485" i="1"/>
  <c r="BA486" i="1"/>
  <c r="BA350" i="1"/>
  <c r="BA488" i="1"/>
  <c r="BA489" i="1"/>
  <c r="BA466" i="1"/>
  <c r="AW473" i="1"/>
  <c r="AV473" i="1" s="1"/>
  <c r="AW474" i="1"/>
  <c r="AV474" i="1" s="1"/>
  <c r="AW475" i="1"/>
  <c r="AV475" i="1" s="1"/>
  <c r="AW476" i="1"/>
  <c r="AV476" i="1" s="1"/>
  <c r="AW477" i="1"/>
  <c r="AX477" i="1" s="1"/>
  <c r="AW478" i="1"/>
  <c r="AX478" i="1" s="1"/>
  <c r="AW479" i="1"/>
  <c r="AV479" i="1" s="1"/>
  <c r="AW480" i="1"/>
  <c r="AX480" i="1" s="1"/>
  <c r="AW481" i="1"/>
  <c r="AW482" i="1"/>
  <c r="AV482" i="1" s="1"/>
  <c r="AW483" i="1"/>
  <c r="AX483" i="1" s="1"/>
  <c r="AW205" i="1"/>
  <c r="AV205" i="1" s="1"/>
  <c r="AW485" i="1"/>
  <c r="AV485" i="1" s="1"/>
  <c r="AW486" i="1"/>
  <c r="AX486" i="1" s="1"/>
  <c r="AW350" i="1"/>
  <c r="AX350" i="1" s="1"/>
  <c r="AW488" i="1"/>
  <c r="AV488" i="1" s="1"/>
  <c r="AW489" i="1"/>
  <c r="AX489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AW471" i="1"/>
  <c r="AX471" i="1" s="1"/>
  <c r="BM488" i="1"/>
  <c r="BM485" i="1"/>
  <c r="BM482" i="1"/>
  <c r="BM479" i="1"/>
  <c r="BM476" i="1"/>
  <c r="F471" i="1"/>
  <c r="AJ471" i="1"/>
  <c r="AK471" i="1"/>
  <c r="BM471" i="1"/>
  <c r="BM472" i="1"/>
  <c r="BM473" i="1"/>
  <c r="BM474" i="1"/>
  <c r="AW472" i="1"/>
  <c r="F350" i="1"/>
  <c r="AJ350" i="1"/>
  <c r="AK350" i="1"/>
  <c r="BM350" i="1"/>
  <c r="F481" i="1"/>
  <c r="AJ481" i="1"/>
  <c r="AK481" i="1"/>
  <c r="BM481" i="1"/>
  <c r="F482" i="1"/>
  <c r="AJ482" i="1"/>
  <c r="AK482" i="1"/>
  <c r="F483" i="1"/>
  <c r="AJ483" i="1"/>
  <c r="AK483" i="1"/>
  <c r="BM483" i="1"/>
  <c r="F205" i="1"/>
  <c r="AJ205" i="1"/>
  <c r="AK205" i="1"/>
  <c r="BM205" i="1"/>
  <c r="F485" i="1"/>
  <c r="AJ485" i="1"/>
  <c r="AK485" i="1"/>
  <c r="F486" i="1"/>
  <c r="AJ486" i="1"/>
  <c r="AK486" i="1"/>
  <c r="BM486" i="1"/>
  <c r="F488" i="1"/>
  <c r="AJ488" i="1"/>
  <c r="AK488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2" i="1"/>
  <c r="AJ472" i="1"/>
  <c r="AK472" i="1"/>
  <c r="F473" i="1"/>
  <c r="AJ473" i="1"/>
  <c r="AK473" i="1"/>
  <c r="F474" i="1"/>
  <c r="AJ474" i="1"/>
  <c r="AK474" i="1"/>
  <c r="F475" i="1"/>
  <c r="AJ475" i="1"/>
  <c r="AK475" i="1"/>
  <c r="BM475" i="1"/>
  <c r="F476" i="1"/>
  <c r="AJ476" i="1"/>
  <c r="AK476" i="1"/>
  <c r="F477" i="1"/>
  <c r="AJ477" i="1"/>
  <c r="AK477" i="1"/>
  <c r="BM477" i="1"/>
  <c r="F478" i="1"/>
  <c r="AJ478" i="1"/>
  <c r="AK478" i="1"/>
  <c r="BM478" i="1"/>
  <c r="F479" i="1"/>
  <c r="AJ479" i="1"/>
  <c r="AK479" i="1"/>
  <c r="F480" i="1"/>
  <c r="AJ480" i="1"/>
  <c r="AK480" i="1"/>
  <c r="BM480" i="1"/>
  <c r="F489" i="1"/>
  <c r="AJ489" i="1"/>
  <c r="AK489" i="1"/>
  <c r="BM489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449" i="1"/>
  <c r="AW449" i="1"/>
  <c r="AX449" i="1" s="1"/>
  <c r="T449" i="1"/>
  <c r="F449" i="1"/>
  <c r="BM371" i="1"/>
  <c r="AW371" i="1"/>
  <c r="AX371" i="1" s="1"/>
  <c r="T371" i="1"/>
  <c r="F37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3" i="1"/>
  <c r="AX315" i="1"/>
  <c r="AX317" i="1"/>
  <c r="AX319" i="1"/>
  <c r="AX321" i="1"/>
  <c r="AX322" i="1"/>
  <c r="AX323" i="1"/>
  <c r="AX325" i="1"/>
  <c r="F4" i="1"/>
  <c r="F5" i="1"/>
  <c r="F206" i="1"/>
  <c r="F7" i="1"/>
  <c r="F210" i="1"/>
  <c r="F9" i="1"/>
  <c r="F10" i="1"/>
  <c r="F11" i="1"/>
  <c r="F222" i="1"/>
  <c r="F13" i="1"/>
  <c r="F220" i="1"/>
  <c r="F15" i="1"/>
  <c r="F212" i="1"/>
  <c r="F18" i="1"/>
  <c r="F19" i="1"/>
  <c r="F20" i="1"/>
  <c r="F21" i="1"/>
  <c r="F216" i="1"/>
  <c r="F23" i="1"/>
  <c r="F24" i="1"/>
  <c r="F25" i="1"/>
  <c r="F109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352" i="1"/>
  <c r="F358" i="1"/>
  <c r="F362" i="1"/>
  <c r="F110" i="1"/>
  <c r="F420" i="1"/>
  <c r="F112" i="1"/>
  <c r="F374" i="1"/>
  <c r="F114" i="1"/>
  <c r="F115" i="1"/>
  <c r="F360" i="1"/>
  <c r="F117" i="1"/>
  <c r="F354" i="1"/>
  <c r="F356" i="1"/>
  <c r="F120" i="1"/>
  <c r="F121" i="1"/>
  <c r="F122" i="1"/>
  <c r="F6" i="1"/>
  <c r="F124" i="1"/>
  <c r="F133" i="1"/>
  <c r="F126" i="1"/>
  <c r="F127" i="1"/>
  <c r="F135" i="1"/>
  <c r="F129" i="1"/>
  <c r="F160" i="1"/>
  <c r="F162" i="1"/>
  <c r="F163" i="1"/>
  <c r="F164" i="1"/>
  <c r="F134" i="1"/>
  <c r="F165" i="1"/>
  <c r="F166" i="1"/>
  <c r="F137" i="1"/>
  <c r="F118" i="1"/>
  <c r="F119" i="1"/>
  <c r="F123" i="1"/>
  <c r="F125" i="1"/>
  <c r="F128" i="1"/>
  <c r="F130" i="1"/>
  <c r="F144" i="1"/>
  <c r="F189" i="1"/>
  <c r="F192" i="1"/>
  <c r="F194" i="1"/>
  <c r="F148" i="1"/>
  <c r="F149" i="1"/>
  <c r="F187" i="1"/>
  <c r="F151" i="1"/>
  <c r="F342" i="1"/>
  <c r="F344" i="1"/>
  <c r="F346" i="1"/>
  <c r="F155" i="1"/>
  <c r="F316" i="1"/>
  <c r="F157" i="1"/>
  <c r="F314" i="1"/>
  <c r="F159" i="1"/>
  <c r="F390" i="1"/>
  <c r="F161" i="1"/>
  <c r="F174" i="1"/>
  <c r="F176" i="1"/>
  <c r="F177" i="1"/>
  <c r="F179" i="1"/>
  <c r="F372" i="1"/>
  <c r="F167" i="1"/>
  <c r="F182" i="1"/>
  <c r="F169" i="1"/>
  <c r="F274" i="1"/>
  <c r="F171" i="1"/>
  <c r="F227" i="1"/>
  <c r="F173" i="1"/>
  <c r="F16" i="1"/>
  <c r="F175" i="1"/>
  <c r="F22" i="1"/>
  <c r="F26" i="1"/>
  <c r="F178" i="1"/>
  <c r="F138" i="1"/>
  <c r="F180" i="1"/>
  <c r="F139" i="1"/>
  <c r="F140" i="1"/>
  <c r="F141" i="1"/>
  <c r="F184" i="1"/>
  <c r="F491" i="1"/>
  <c r="F186" i="1"/>
  <c r="F393" i="1"/>
  <c r="F188" i="1"/>
  <c r="F368" i="1"/>
  <c r="F190" i="1"/>
  <c r="F191" i="1"/>
  <c r="F422" i="1"/>
  <c r="F193" i="1"/>
  <c r="F376" i="1"/>
  <c r="F195" i="1"/>
  <c r="F196" i="1"/>
  <c r="F197" i="1"/>
  <c r="F198" i="1"/>
  <c r="F199" i="1"/>
  <c r="F200" i="1"/>
  <c r="F201" i="1"/>
  <c r="F202" i="1"/>
  <c r="F203" i="1"/>
  <c r="F204" i="1"/>
  <c r="F452" i="1"/>
  <c r="F460" i="1"/>
  <c r="F207" i="1"/>
  <c r="F208" i="1"/>
  <c r="F209" i="1"/>
  <c r="F391" i="1"/>
  <c r="F211" i="1"/>
  <c r="F366" i="1"/>
  <c r="F213" i="1"/>
  <c r="F214" i="1"/>
  <c r="F215" i="1"/>
  <c r="F370" i="1"/>
  <c r="F217" i="1"/>
  <c r="F218" i="1"/>
  <c r="F221" i="1"/>
  <c r="F185" i="1"/>
  <c r="F219" i="1"/>
  <c r="F116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493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111" i="1"/>
  <c r="F315" i="1"/>
  <c r="F113" i="1"/>
  <c r="F317" i="1"/>
  <c r="F318" i="1"/>
  <c r="F319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433" i="1"/>
  <c r="F343" i="1"/>
  <c r="F432" i="1"/>
  <c r="F345" i="1"/>
  <c r="F445" i="1"/>
  <c r="F347" i="1"/>
  <c r="F348" i="1"/>
  <c r="F349" i="1"/>
  <c r="F419" i="1"/>
  <c r="F351" i="1"/>
  <c r="F423" i="1"/>
  <c r="F353" i="1"/>
  <c r="F427" i="1"/>
  <c r="F355" i="1"/>
  <c r="F418" i="1"/>
  <c r="F357" i="1"/>
  <c r="F421" i="1"/>
  <c r="F359" i="1"/>
  <c r="F417" i="1"/>
  <c r="F361" i="1"/>
  <c r="F444" i="1"/>
  <c r="F363" i="1"/>
  <c r="F425" i="1"/>
  <c r="F365" i="1"/>
  <c r="F430" i="1"/>
  <c r="F367" i="1"/>
  <c r="F435" i="1"/>
  <c r="F369" i="1"/>
  <c r="F436" i="1"/>
  <c r="F373" i="1"/>
  <c r="F440" i="1"/>
  <c r="F375" i="1"/>
  <c r="F382" i="1"/>
  <c r="F377" i="1"/>
  <c r="F378" i="1"/>
  <c r="F379" i="1"/>
  <c r="F392" i="1"/>
  <c r="F381" i="1"/>
  <c r="F364" i="1"/>
  <c r="F383" i="1"/>
  <c r="F384" i="1"/>
  <c r="F385" i="1"/>
  <c r="F439" i="1"/>
  <c r="F380" i="1"/>
  <c r="F108" i="1"/>
  <c r="F172" i="1"/>
  <c r="F136" i="1"/>
  <c r="F145" i="1"/>
  <c r="F181" i="1"/>
  <c r="F131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146" i="1"/>
  <c r="F147" i="1"/>
  <c r="F158" i="1"/>
  <c r="F152" i="1"/>
  <c r="F156" i="1"/>
  <c r="F154" i="1"/>
  <c r="F153" i="1"/>
  <c r="F424" i="1"/>
  <c r="F183" i="1"/>
  <c r="F426" i="1"/>
  <c r="F150" i="1"/>
  <c r="F428" i="1"/>
  <c r="F429" i="1"/>
  <c r="F388" i="1"/>
  <c r="F431" i="1"/>
  <c r="F387" i="1"/>
  <c r="F386" i="1"/>
  <c r="F434" i="1"/>
  <c r="F389" i="1"/>
  <c r="F8" i="1"/>
  <c r="F437" i="1"/>
  <c r="F438" i="1"/>
  <c r="F12" i="1"/>
  <c r="F14" i="1"/>
  <c r="F441" i="1"/>
  <c r="F442" i="1"/>
  <c r="F443" i="1"/>
  <c r="F142" i="1"/>
  <c r="F143" i="1"/>
  <c r="F446" i="1"/>
  <c r="F447" i="1"/>
  <c r="F448" i="1"/>
  <c r="F487" i="1"/>
  <c r="F450" i="1"/>
  <c r="F451" i="1"/>
  <c r="F490" i="1"/>
  <c r="F453" i="1"/>
  <c r="F454" i="1"/>
  <c r="F455" i="1"/>
  <c r="F456" i="1"/>
  <c r="F457" i="1"/>
  <c r="F458" i="1"/>
  <c r="F459" i="1"/>
  <c r="F463" i="1"/>
  <c r="F484" i="1"/>
  <c r="F464" i="1"/>
  <c r="F461" i="1"/>
  <c r="F462" i="1"/>
  <c r="F465" i="1"/>
  <c r="F107" i="1"/>
  <c r="F168" i="1"/>
  <c r="F170" i="1"/>
  <c r="AJ332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113" i="1"/>
  <c r="AJ111" i="1"/>
  <c r="AJ109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78" i="1"/>
  <c r="AJ377" i="1"/>
  <c r="AJ382" i="1"/>
  <c r="AJ324" i="1"/>
  <c r="AJ320" i="1"/>
  <c r="AJ318" i="1"/>
  <c r="AJ281" i="1"/>
  <c r="AJ280" i="1"/>
  <c r="AJ279" i="1"/>
  <c r="AJ278" i="1"/>
  <c r="AJ277" i="1"/>
  <c r="AJ276" i="1"/>
  <c r="AJ275" i="1"/>
  <c r="AJ380" i="1"/>
  <c r="AJ376" i="1"/>
  <c r="AJ96" i="1"/>
  <c r="AJ115" i="1"/>
  <c r="AJ114" i="1"/>
  <c r="AJ374" i="1"/>
  <c r="AJ372" i="1"/>
  <c r="AJ218" i="1"/>
  <c r="AJ217" i="1"/>
  <c r="AJ370" i="1"/>
  <c r="AJ190" i="1"/>
  <c r="AJ368" i="1"/>
  <c r="AJ28" i="1"/>
  <c r="AJ214" i="1"/>
  <c r="AJ213" i="1"/>
  <c r="AJ366" i="1"/>
  <c r="AJ384" i="1"/>
  <c r="AJ383" i="1"/>
  <c r="AJ364" i="1"/>
  <c r="BA36" i="1"/>
  <c r="BA364" i="1"/>
  <c r="BA109" i="1"/>
  <c r="BM322" i="1"/>
  <c r="BA322" i="1"/>
  <c r="AK322" i="1"/>
  <c r="AJ322" i="1"/>
  <c r="AJ323" i="1"/>
  <c r="AK323" i="1"/>
  <c r="BA323" i="1"/>
  <c r="BM323" i="1"/>
  <c r="AJ313" i="1"/>
  <c r="AK313" i="1"/>
  <c r="BA313" i="1"/>
  <c r="BM313" i="1"/>
  <c r="BM310" i="1"/>
  <c r="BA310" i="1"/>
  <c r="AW310" i="1" s="1"/>
  <c r="AK310" i="1"/>
  <c r="BM317" i="1"/>
  <c r="BA317" i="1"/>
  <c r="AK317" i="1"/>
  <c r="AJ317" i="1"/>
  <c r="BM113" i="1"/>
  <c r="BA113" i="1"/>
  <c r="AW113" i="1" s="1"/>
  <c r="AV113" i="1" s="1"/>
  <c r="AR113" i="1"/>
  <c r="AK113" i="1"/>
  <c r="BM315" i="1"/>
  <c r="BA315" i="1"/>
  <c r="AK315" i="1"/>
  <c r="AJ315" i="1"/>
  <c r="BM111" i="1"/>
  <c r="BA111" i="1"/>
  <c r="AW111" i="1" s="1"/>
  <c r="AV111" i="1" s="1"/>
  <c r="AR111" i="1"/>
  <c r="AK111" i="1"/>
  <c r="AJ321" i="1"/>
  <c r="AK321" i="1"/>
  <c r="BA321" i="1"/>
  <c r="BM321" i="1"/>
  <c r="AJ319" i="1"/>
  <c r="AK319" i="1"/>
  <c r="BA319" i="1"/>
  <c r="BM319" i="1"/>
  <c r="AJ325" i="1"/>
  <c r="AK325" i="1"/>
  <c r="BA325" i="1"/>
  <c r="BM325" i="1"/>
  <c r="AR54" i="1"/>
  <c r="AR44" i="1"/>
  <c r="BM320" i="1"/>
  <c r="BA320" i="1"/>
  <c r="AW320" i="1" s="1"/>
  <c r="AV320" i="1" s="1"/>
  <c r="AK320" i="1"/>
  <c r="BM318" i="1"/>
  <c r="BA318" i="1"/>
  <c r="AW318" i="1" s="1"/>
  <c r="AK318" i="1"/>
  <c r="BA324" i="1"/>
  <c r="AW324" i="1" s="1"/>
  <c r="AK324" i="1"/>
  <c r="BM324" i="1"/>
  <c r="BM281" i="1"/>
  <c r="BA281" i="1"/>
  <c r="AW281" i="1" s="1"/>
  <c r="AV281" i="1" s="1"/>
  <c r="AK281" i="1"/>
  <c r="BM280" i="1"/>
  <c r="BA280" i="1"/>
  <c r="AW280" i="1" s="1"/>
  <c r="AV280" i="1" s="1"/>
  <c r="AK28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09" i="1"/>
  <c r="BA309" i="1"/>
  <c r="AW309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1" i="1"/>
  <c r="BA311" i="1"/>
  <c r="AW311" i="1"/>
  <c r="AX311" i="1" s="1"/>
  <c r="AV311" i="1"/>
  <c r="BM312" i="1"/>
  <c r="BA312" i="1"/>
  <c r="AW312" i="1"/>
  <c r="AX312" i="1" s="1"/>
  <c r="AV312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109" i="1"/>
  <c r="AY492" i="1" l="1"/>
  <c r="AV492" i="1"/>
  <c r="AY350" i="1"/>
  <c r="AY469" i="1"/>
  <c r="AV469" i="1"/>
  <c r="AV467" i="1"/>
  <c r="AV466" i="1"/>
  <c r="AV468" i="1"/>
  <c r="AV470" i="1"/>
  <c r="AV471" i="1"/>
  <c r="AY481" i="1"/>
  <c r="AY466" i="1"/>
  <c r="AV350" i="1"/>
  <c r="AY482" i="1"/>
  <c r="AX481" i="1"/>
  <c r="AY485" i="1"/>
  <c r="AY479" i="1"/>
  <c r="AY471" i="1"/>
  <c r="AY476" i="1"/>
  <c r="AY488" i="1"/>
  <c r="AY489" i="1"/>
  <c r="AV489" i="1"/>
  <c r="AV486" i="1"/>
  <c r="AY205" i="1"/>
  <c r="AX205" i="1"/>
  <c r="AV483" i="1"/>
  <c r="AV481" i="1"/>
  <c r="AV480" i="1"/>
  <c r="AY478" i="1"/>
  <c r="AV478" i="1"/>
  <c r="AY477" i="1"/>
  <c r="AV477" i="1"/>
  <c r="AY475" i="1"/>
  <c r="AX475" i="1"/>
  <c r="AY483" i="1"/>
  <c r="AY473" i="1"/>
  <c r="AY468" i="1"/>
  <c r="AY486" i="1"/>
  <c r="AY480" i="1"/>
  <c r="AY474" i="1"/>
  <c r="AX474" i="1"/>
  <c r="AX488" i="1"/>
  <c r="AX485" i="1"/>
  <c r="AX482" i="1"/>
  <c r="AX479" i="1"/>
  <c r="AX476" i="1"/>
  <c r="AX473" i="1"/>
  <c r="AY470" i="1"/>
  <c r="AY467" i="1"/>
  <c r="AY472" i="1"/>
  <c r="AV472" i="1"/>
  <c r="AX472" i="1"/>
  <c r="AY41" i="1"/>
  <c r="AY42" i="1"/>
  <c r="AY223" i="1"/>
  <c r="AY226" i="1"/>
  <c r="AX224" i="1"/>
  <c r="AV224" i="1"/>
  <c r="AY224" i="1"/>
  <c r="AV223" i="1"/>
  <c r="AY225" i="1"/>
  <c r="AV225" i="1"/>
  <c r="AV226" i="1"/>
  <c r="AY449" i="1"/>
  <c r="AY371" i="1"/>
  <c r="AV371" i="1"/>
  <c r="AV449" i="1"/>
  <c r="AX308" i="1"/>
  <c r="AX309" i="1"/>
  <c r="AX297" i="1"/>
  <c r="AX318" i="1"/>
  <c r="AX307" i="1"/>
  <c r="AX310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4" i="1"/>
  <c r="AX320" i="1"/>
  <c r="AX111" i="1"/>
  <c r="AX292" i="1"/>
  <c r="AX304" i="1"/>
  <c r="AX281" i="1"/>
  <c r="AX113" i="1"/>
  <c r="AY15" i="1"/>
  <c r="AY320" i="1"/>
  <c r="AV324" i="1"/>
  <c r="AY324" i="1"/>
  <c r="AY296" i="1"/>
  <c r="AY295" i="1"/>
  <c r="AV307" i="1"/>
  <c r="AY307" i="1"/>
  <c r="AY111" i="1"/>
  <c r="AV299" i="1"/>
  <c r="AY299" i="1"/>
  <c r="AY293" i="1"/>
  <c r="AV308" i="1"/>
  <c r="AV300" i="1"/>
  <c r="AY300" i="1"/>
  <c r="AV301" i="1"/>
  <c r="AY301" i="1"/>
  <c r="AV309" i="1"/>
  <c r="AY309" i="1"/>
  <c r="AY281" i="1"/>
  <c r="AV303" i="1"/>
  <c r="AY303" i="1"/>
  <c r="AY318" i="1"/>
  <c r="AV297" i="1"/>
  <c r="AY297" i="1"/>
  <c r="AV310" i="1"/>
  <c r="AY310" i="1"/>
  <c r="AY306" i="1"/>
  <c r="AY280" i="1"/>
  <c r="AV298" i="1"/>
  <c r="AY298" i="1"/>
  <c r="AV302" i="1"/>
  <c r="AY302" i="1"/>
  <c r="AY17" i="1"/>
  <c r="AY5" i="1"/>
  <c r="AY25" i="1"/>
  <c r="AY13" i="1"/>
  <c r="AY319" i="1"/>
  <c r="AY308" i="1"/>
  <c r="AY27" i="1"/>
  <c r="AY31" i="1"/>
  <c r="AY19" i="1"/>
  <c r="AY7" i="1"/>
  <c r="AV318" i="1"/>
  <c r="AY312" i="1"/>
  <c r="AY294" i="1"/>
  <c r="AY317" i="1"/>
  <c r="AY305" i="1"/>
  <c r="AY113" i="1"/>
  <c r="AY304" i="1"/>
  <c r="AY292" i="1"/>
  <c r="AY97" i="1"/>
  <c r="AY23" i="1"/>
  <c r="AY11" i="1"/>
  <c r="AY315" i="1"/>
  <c r="AY21" i="1"/>
  <c r="AY9" i="1"/>
  <c r="AY325" i="1"/>
  <c r="AY313" i="1"/>
  <c r="AY323" i="1"/>
  <c r="AY311" i="1"/>
  <c r="BM30" i="1"/>
  <c r="BA30" i="1"/>
  <c r="AW30" i="1" s="1"/>
  <c r="AX30" i="1" s="1"/>
  <c r="BM27" i="1"/>
  <c r="BA27" i="1"/>
  <c r="AK27" i="1"/>
  <c r="AJ27" i="1"/>
  <c r="BM109" i="1"/>
  <c r="AW109" i="1"/>
  <c r="AX109" i="1" s="1"/>
  <c r="AK109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16" i="1"/>
  <c r="BM212" i="1"/>
  <c r="BM220" i="1"/>
  <c r="BM222" i="1"/>
  <c r="BM210" i="1"/>
  <c r="BM206" i="1"/>
  <c r="BM4" i="1"/>
  <c r="BA4" i="1"/>
  <c r="AW4" i="1" s="1"/>
  <c r="AX4" i="1" s="1"/>
  <c r="AK4" i="1"/>
  <c r="AK279" i="1"/>
  <c r="AK278" i="1"/>
  <c r="AK277" i="1"/>
  <c r="AK276" i="1"/>
  <c r="AK275" i="1"/>
  <c r="AK380" i="1"/>
  <c r="AK364" i="1"/>
  <c r="AK382" i="1"/>
  <c r="AK370" i="1"/>
  <c r="AK366" i="1"/>
  <c r="AK376" i="1"/>
  <c r="AK368" i="1"/>
  <c r="AK372" i="1"/>
  <c r="AK374" i="1"/>
  <c r="AK384" i="1"/>
  <c r="AK383" i="1"/>
  <c r="AK378" i="1"/>
  <c r="AK377" i="1"/>
  <c r="AK218" i="1"/>
  <c r="AK217" i="1"/>
  <c r="AK214" i="1"/>
  <c r="AK213" i="1"/>
  <c r="AK190" i="1"/>
  <c r="AK115" i="1"/>
  <c r="AK114" i="1"/>
  <c r="AM374" i="1"/>
  <c r="AK332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0" i="1"/>
  <c r="AM384" i="1"/>
  <c r="AM383" i="1"/>
  <c r="AM364" i="1"/>
  <c r="AM378" i="1"/>
  <c r="AM377" i="1"/>
  <c r="AM382" i="1"/>
  <c r="AM218" i="1"/>
  <c r="AM217" i="1"/>
  <c r="AM370" i="1"/>
  <c r="AM214" i="1"/>
  <c r="AM213" i="1"/>
  <c r="AM366" i="1"/>
  <c r="AM376" i="1"/>
  <c r="AM190" i="1"/>
  <c r="AM368" i="1"/>
  <c r="AM372" i="1"/>
  <c r="AM115" i="1"/>
  <c r="AM114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8" i="1"/>
  <c r="AX448" i="1" s="1"/>
  <c r="AV448" i="1"/>
  <c r="AW447" i="1"/>
  <c r="AX447" i="1" s="1"/>
  <c r="AV447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24" i="1"/>
  <c r="AX424" i="1" s="1"/>
  <c r="AV424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3" i="1"/>
  <c r="AX463" i="1" s="1"/>
  <c r="AW465" i="1"/>
  <c r="AX465" i="1" s="1"/>
  <c r="AW107" i="1"/>
  <c r="AX107" i="1" s="1"/>
  <c r="AW170" i="1"/>
  <c r="AX170" i="1" s="1"/>
  <c r="BA459" i="1"/>
  <c r="BA458" i="1"/>
  <c r="BA457" i="1"/>
  <c r="BA456" i="1"/>
  <c r="BA455" i="1"/>
  <c r="BA454" i="1"/>
  <c r="BA453" i="1"/>
  <c r="BA451" i="1"/>
  <c r="BA450" i="1"/>
  <c r="BA448" i="1"/>
  <c r="BA447" i="1"/>
  <c r="BA446" i="1"/>
  <c r="BA443" i="1"/>
  <c r="BA442" i="1"/>
  <c r="BA441" i="1"/>
  <c r="BA438" i="1"/>
  <c r="BA437" i="1"/>
  <c r="BA429" i="1"/>
  <c r="BA424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40" i="1"/>
  <c r="BA339" i="1"/>
  <c r="BA338" i="1"/>
  <c r="BA337" i="1"/>
  <c r="BA331" i="1"/>
  <c r="BA330" i="1"/>
  <c r="BA329" i="1"/>
  <c r="BA328" i="1"/>
  <c r="BA327" i="1"/>
  <c r="BA326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142" i="1"/>
  <c r="BA12" i="1"/>
  <c r="BA168" i="1"/>
  <c r="BA493" i="1"/>
  <c r="AW493" i="1" s="1"/>
  <c r="AX493" i="1" s="1"/>
  <c r="BA462" i="1"/>
  <c r="BA461" i="1"/>
  <c r="BA464" i="1"/>
  <c r="BA484" i="1"/>
  <c r="BA463" i="1"/>
  <c r="BA490" i="1"/>
  <c r="BA487" i="1"/>
  <c r="BA439" i="1"/>
  <c r="AW439" i="1" s="1"/>
  <c r="AX439" i="1" s="1"/>
  <c r="BA385" i="1"/>
  <c r="AW385" i="1" s="1"/>
  <c r="AX385" i="1" s="1"/>
  <c r="BA392" i="1"/>
  <c r="AW392" i="1" s="1"/>
  <c r="AX392" i="1" s="1"/>
  <c r="BA379" i="1"/>
  <c r="AW379" i="1" s="1"/>
  <c r="AX379" i="1" s="1"/>
  <c r="BA440" i="1"/>
  <c r="AW440" i="1" s="1"/>
  <c r="AX440" i="1" s="1"/>
  <c r="BA373" i="1"/>
  <c r="AW373" i="1" s="1"/>
  <c r="AX373" i="1" s="1"/>
  <c r="BA436" i="1"/>
  <c r="AW436" i="1" s="1"/>
  <c r="AX436" i="1" s="1"/>
  <c r="BA369" i="1"/>
  <c r="AW369" i="1" s="1"/>
  <c r="AX369" i="1" s="1"/>
  <c r="BA435" i="1"/>
  <c r="AW435" i="1" s="1"/>
  <c r="AX435" i="1" s="1"/>
  <c r="BA367" i="1"/>
  <c r="AW367" i="1" s="1"/>
  <c r="AX367" i="1" s="1"/>
  <c r="BA430" i="1"/>
  <c r="AW430" i="1" s="1"/>
  <c r="AX430" i="1" s="1"/>
  <c r="BA365" i="1"/>
  <c r="AW365" i="1" s="1"/>
  <c r="AX365" i="1" s="1"/>
  <c r="BA425" i="1"/>
  <c r="AW425" i="1" s="1"/>
  <c r="AX425" i="1" s="1"/>
  <c r="BA363" i="1"/>
  <c r="AW363" i="1" s="1"/>
  <c r="AX363" i="1" s="1"/>
  <c r="BA444" i="1"/>
  <c r="AW444" i="1" s="1"/>
  <c r="AX444" i="1" s="1"/>
  <c r="BA361" i="1"/>
  <c r="AW361" i="1" s="1"/>
  <c r="AX361" i="1" s="1"/>
  <c r="BA417" i="1"/>
  <c r="AW417" i="1" s="1"/>
  <c r="AX417" i="1" s="1"/>
  <c r="BA359" i="1"/>
  <c r="AW359" i="1" s="1"/>
  <c r="AX359" i="1" s="1"/>
  <c r="BA421" i="1"/>
  <c r="AW421" i="1" s="1"/>
  <c r="AX421" i="1" s="1"/>
  <c r="BA357" i="1"/>
  <c r="AW357" i="1" s="1"/>
  <c r="AX357" i="1" s="1"/>
  <c r="BA418" i="1"/>
  <c r="AW418" i="1" s="1"/>
  <c r="AX418" i="1" s="1"/>
  <c r="BA355" i="1"/>
  <c r="AW355" i="1" s="1"/>
  <c r="AX355" i="1" s="1"/>
  <c r="BA427" i="1"/>
  <c r="AW427" i="1" s="1"/>
  <c r="AX427" i="1" s="1"/>
  <c r="BA353" i="1"/>
  <c r="AW353" i="1" s="1"/>
  <c r="AX353" i="1" s="1"/>
  <c r="BA423" i="1"/>
  <c r="AW423" i="1" s="1"/>
  <c r="AX423" i="1" s="1"/>
  <c r="BA351" i="1"/>
  <c r="AW351" i="1" s="1"/>
  <c r="AX351" i="1" s="1"/>
  <c r="BA419" i="1"/>
  <c r="AW419" i="1" s="1"/>
  <c r="AX419" i="1" s="1"/>
  <c r="BA349" i="1"/>
  <c r="AW349" i="1" s="1"/>
  <c r="AX349" i="1" s="1"/>
  <c r="BA348" i="1"/>
  <c r="AW348" i="1" s="1"/>
  <c r="AX348" i="1" s="1"/>
  <c r="BA347" i="1"/>
  <c r="AW347" i="1" s="1"/>
  <c r="AX347" i="1" s="1"/>
  <c r="BA445" i="1"/>
  <c r="AW445" i="1" s="1"/>
  <c r="AX445" i="1" s="1"/>
  <c r="BA345" i="1"/>
  <c r="AW345" i="1" s="1"/>
  <c r="AX345" i="1" s="1"/>
  <c r="BA432" i="1"/>
  <c r="AW432" i="1" s="1"/>
  <c r="AX432" i="1" s="1"/>
  <c r="BA343" i="1"/>
  <c r="AW343" i="1" s="1"/>
  <c r="AX343" i="1" s="1"/>
  <c r="BA433" i="1"/>
  <c r="AW433" i="1" s="1"/>
  <c r="AX433" i="1" s="1"/>
  <c r="BA341" i="1"/>
  <c r="AW341" i="1" s="1"/>
  <c r="AX341" i="1" s="1"/>
  <c r="BA391" i="1"/>
  <c r="AW391" i="1" s="1"/>
  <c r="AX391" i="1" s="1"/>
  <c r="BA209" i="1"/>
  <c r="AW209" i="1" s="1"/>
  <c r="AX209" i="1" s="1"/>
  <c r="BA422" i="1"/>
  <c r="AW422" i="1" s="1"/>
  <c r="AX422" i="1" s="1"/>
  <c r="BA191" i="1"/>
  <c r="AW191" i="1" s="1"/>
  <c r="AX191" i="1" s="1"/>
  <c r="BA393" i="1"/>
  <c r="AW393" i="1" s="1"/>
  <c r="AX393" i="1" s="1"/>
  <c r="BA186" i="1"/>
  <c r="AW186" i="1" s="1"/>
  <c r="AX186" i="1" s="1"/>
  <c r="BA420" i="1"/>
  <c r="AW420" i="1" s="1"/>
  <c r="AX420" i="1" s="1"/>
  <c r="BA110" i="1"/>
  <c r="AW110" i="1" s="1"/>
  <c r="AX110" i="1" s="1"/>
  <c r="BA389" i="1"/>
  <c r="AW389" i="1" s="1"/>
  <c r="AX389" i="1" s="1"/>
  <c r="BA434" i="1"/>
  <c r="AW434" i="1" s="1"/>
  <c r="AX434" i="1" s="1"/>
  <c r="BA386" i="1"/>
  <c r="AW386" i="1" s="1"/>
  <c r="AX386" i="1" s="1"/>
  <c r="BA387" i="1"/>
  <c r="AW387" i="1" s="1"/>
  <c r="AX387" i="1" s="1"/>
  <c r="BA431" i="1"/>
  <c r="AW431" i="1" s="1"/>
  <c r="AX431" i="1" s="1"/>
  <c r="BA388" i="1"/>
  <c r="AW388" i="1" s="1"/>
  <c r="AX388" i="1" s="1"/>
  <c r="BA143" i="1"/>
  <c r="BA14" i="1"/>
  <c r="BA380" i="1"/>
  <c r="BA384" i="1"/>
  <c r="AW384" i="1" s="1"/>
  <c r="AX384" i="1" s="1"/>
  <c r="BA383" i="1"/>
  <c r="AW383" i="1" s="1"/>
  <c r="AX383" i="1" s="1"/>
  <c r="AW364" i="1"/>
  <c r="AX364" i="1" s="1"/>
  <c r="BA381" i="1"/>
  <c r="AW381" i="1" s="1"/>
  <c r="AX381" i="1" s="1"/>
  <c r="BA378" i="1"/>
  <c r="AW378" i="1" s="1"/>
  <c r="AX378" i="1" s="1"/>
  <c r="BA377" i="1"/>
  <c r="AW377" i="1" s="1"/>
  <c r="AX377" i="1" s="1"/>
  <c r="BA382" i="1"/>
  <c r="AW382" i="1" s="1"/>
  <c r="AX382" i="1" s="1"/>
  <c r="BA375" i="1"/>
  <c r="AW375" i="1" s="1"/>
  <c r="AX375" i="1" s="1"/>
  <c r="BA218" i="1"/>
  <c r="AW218" i="1" s="1"/>
  <c r="AX218" i="1" s="1"/>
  <c r="BA217" i="1"/>
  <c r="AW217" i="1" s="1"/>
  <c r="AX217" i="1" s="1"/>
  <c r="BA370" i="1"/>
  <c r="AW370" i="1" s="1"/>
  <c r="AX370" i="1" s="1"/>
  <c r="BA215" i="1"/>
  <c r="AW215" i="1" s="1"/>
  <c r="AX215" i="1" s="1"/>
  <c r="BA214" i="1"/>
  <c r="AW214" i="1" s="1"/>
  <c r="AX214" i="1" s="1"/>
  <c r="BA213" i="1"/>
  <c r="AW213" i="1" s="1"/>
  <c r="AX213" i="1" s="1"/>
  <c r="BA366" i="1"/>
  <c r="AW366" i="1" s="1"/>
  <c r="AX366" i="1" s="1"/>
  <c r="BA211" i="1"/>
  <c r="AW211" i="1" s="1"/>
  <c r="AX211" i="1" s="1"/>
  <c r="BA376" i="1"/>
  <c r="AW376" i="1" s="1"/>
  <c r="AX376" i="1" s="1"/>
  <c r="BA193" i="1"/>
  <c r="AW193" i="1" s="1"/>
  <c r="AX193" i="1" s="1"/>
  <c r="BA190" i="1"/>
  <c r="AW190" i="1" s="1"/>
  <c r="AX190" i="1" s="1"/>
  <c r="BA368" i="1"/>
  <c r="AW368" i="1" s="1"/>
  <c r="AX368" i="1" s="1"/>
  <c r="BA188" i="1"/>
  <c r="AW188" i="1" s="1"/>
  <c r="AX188" i="1" s="1"/>
  <c r="BA372" i="1"/>
  <c r="BA115" i="1"/>
  <c r="AW115" i="1" s="1"/>
  <c r="AX115" i="1" s="1"/>
  <c r="BA114" i="1"/>
  <c r="AW114" i="1" s="1"/>
  <c r="AX114" i="1" s="1"/>
  <c r="BA374" i="1"/>
  <c r="AW374" i="1" s="1"/>
  <c r="AX374" i="1" s="1"/>
  <c r="BA112" i="1"/>
  <c r="AW112" i="1" s="1"/>
  <c r="AX112" i="1" s="1"/>
  <c r="BA356" i="1"/>
  <c r="AW356" i="1" s="1"/>
  <c r="AX356" i="1" s="1"/>
  <c r="BA354" i="1"/>
  <c r="AW354" i="1" s="1"/>
  <c r="AX354" i="1" s="1"/>
  <c r="BA360" i="1"/>
  <c r="AW360" i="1" s="1"/>
  <c r="AX360" i="1" s="1"/>
  <c r="BA362" i="1"/>
  <c r="AW362" i="1" s="1"/>
  <c r="AX362" i="1" s="1"/>
  <c r="BA358" i="1"/>
  <c r="AW358" i="1" s="1"/>
  <c r="AX358" i="1" s="1"/>
  <c r="BA352" i="1"/>
  <c r="AW352" i="1" s="1"/>
  <c r="AX352" i="1" s="1"/>
  <c r="BA136" i="1"/>
  <c r="BA172" i="1"/>
  <c r="BA108" i="1"/>
  <c r="BA207" i="1"/>
  <c r="BA460" i="1"/>
  <c r="BA452" i="1"/>
  <c r="BA204" i="1"/>
  <c r="BA203" i="1"/>
  <c r="BA202" i="1"/>
  <c r="BA201" i="1"/>
  <c r="BA200" i="1"/>
  <c r="BA199" i="1"/>
  <c r="BA198" i="1"/>
  <c r="BA197" i="1"/>
  <c r="BA196" i="1"/>
  <c r="BA195" i="1"/>
  <c r="BA491" i="1"/>
  <c r="BA184" i="1"/>
  <c r="BA138" i="1"/>
  <c r="BA178" i="1"/>
  <c r="BA16" i="1"/>
  <c r="BA173" i="1"/>
  <c r="BA227" i="1"/>
  <c r="BA171" i="1"/>
  <c r="BA274" i="1"/>
  <c r="BA169" i="1"/>
  <c r="BA182" i="1"/>
  <c r="BA167" i="1"/>
  <c r="BA179" i="1"/>
  <c r="BA177" i="1"/>
  <c r="BA176" i="1"/>
  <c r="BA174" i="1"/>
  <c r="BA161" i="1"/>
  <c r="BA390" i="1"/>
  <c r="BA159" i="1"/>
  <c r="BA346" i="1"/>
  <c r="BA344" i="1"/>
  <c r="BA342" i="1"/>
  <c r="BA151" i="1"/>
  <c r="BA187" i="1"/>
  <c r="BA149" i="1"/>
  <c r="BA194" i="1"/>
  <c r="BA192" i="1"/>
  <c r="BA189" i="1"/>
  <c r="BA144" i="1"/>
  <c r="BA130" i="1"/>
  <c r="BA128" i="1"/>
  <c r="BA125" i="1"/>
  <c r="BA123" i="1"/>
  <c r="BA119" i="1"/>
  <c r="BA118" i="1"/>
  <c r="BA137" i="1"/>
  <c r="BA164" i="1"/>
  <c r="BA163" i="1"/>
  <c r="BA162" i="1"/>
  <c r="BA160" i="1"/>
  <c r="BA129" i="1"/>
  <c r="BA135" i="1"/>
  <c r="BA127" i="1"/>
  <c r="BA133" i="1"/>
  <c r="BA124" i="1"/>
  <c r="BA6" i="1"/>
  <c r="BA122" i="1"/>
  <c r="BA465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16" i="1"/>
  <c r="AW216" i="1" s="1"/>
  <c r="AX216" i="1" s="1"/>
  <c r="BA20" i="1"/>
  <c r="AW20" i="1" s="1"/>
  <c r="AX20" i="1" s="1"/>
  <c r="BA18" i="1"/>
  <c r="AW18" i="1" s="1"/>
  <c r="AX18" i="1" s="1"/>
  <c r="BA212" i="1"/>
  <c r="AW212" i="1" s="1"/>
  <c r="AX212" i="1" s="1"/>
  <c r="BA220" i="1"/>
  <c r="AW220" i="1" s="1"/>
  <c r="AX220" i="1" s="1"/>
  <c r="BA222" i="1"/>
  <c r="AW222" i="1" s="1"/>
  <c r="AX222" i="1" s="1"/>
  <c r="BA10" i="1"/>
  <c r="AW10" i="1" s="1"/>
  <c r="AX10" i="1" s="1"/>
  <c r="BA210" i="1"/>
  <c r="AW210" i="1" s="1"/>
  <c r="AX210" i="1" s="1"/>
  <c r="BA206" i="1"/>
  <c r="AW206" i="1" s="1"/>
  <c r="AX206" i="1" s="1"/>
  <c r="BA183" i="1"/>
  <c r="AW183" i="1" s="1"/>
  <c r="AX183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131" i="1"/>
  <c r="BA181" i="1"/>
  <c r="BA145" i="1"/>
  <c r="BA116" i="1"/>
  <c r="BA219" i="1"/>
  <c r="BA185" i="1"/>
  <c r="BA221" i="1"/>
  <c r="BA141" i="1"/>
  <c r="BA140" i="1"/>
  <c r="BA139" i="1"/>
  <c r="BA180" i="1"/>
  <c r="BA26" i="1"/>
  <c r="BA22" i="1"/>
  <c r="BA175" i="1"/>
  <c r="BA314" i="1"/>
  <c r="BA157" i="1"/>
  <c r="BA316" i="1"/>
  <c r="BA155" i="1"/>
  <c r="BA166" i="1"/>
  <c r="BA165" i="1"/>
  <c r="BA134" i="1"/>
  <c r="BA428" i="1"/>
  <c r="AW428" i="1" s="1"/>
  <c r="AX428" i="1" s="1"/>
  <c r="BA150" i="1"/>
  <c r="AW150" i="1" s="1"/>
  <c r="AX150" i="1" s="1"/>
  <c r="BA153" i="1"/>
  <c r="AW153" i="1" s="1"/>
  <c r="AX153" i="1" s="1"/>
  <c r="BA154" i="1"/>
  <c r="AW154" i="1" s="1"/>
  <c r="AX154" i="1" s="1"/>
  <c r="BA156" i="1"/>
  <c r="AW156" i="1" s="1"/>
  <c r="AX156" i="1" s="1"/>
  <c r="BA152" i="1"/>
  <c r="AW152" i="1" s="1"/>
  <c r="AX152" i="1" s="1"/>
  <c r="BA158" i="1"/>
  <c r="AW158" i="1" s="1"/>
  <c r="AX158" i="1" s="1"/>
  <c r="BA147" i="1"/>
  <c r="AW147" i="1" s="1"/>
  <c r="AX147" i="1" s="1"/>
  <c r="BA146" i="1"/>
  <c r="AW146" i="1" s="1"/>
  <c r="AX146" i="1" s="1"/>
  <c r="BA332" i="1"/>
  <c r="AW332" i="1" s="1"/>
  <c r="AX332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107" i="1"/>
  <c r="BA170" i="1"/>
  <c r="BA8" i="1"/>
  <c r="AW8" i="1" s="1"/>
  <c r="AX8" i="1" s="1"/>
  <c r="BA426" i="1"/>
  <c r="AW426" i="1" s="1"/>
  <c r="AX426" i="1" s="1"/>
  <c r="S418" i="1"/>
  <c r="S355" i="1"/>
  <c r="S427" i="1"/>
  <c r="S353" i="1"/>
  <c r="S423" i="1"/>
  <c r="S419" i="1"/>
  <c r="S364" i="1"/>
  <c r="S381" i="1"/>
  <c r="S382" i="1"/>
  <c r="S375" i="1"/>
  <c r="S436" i="1"/>
  <c r="S369" i="1"/>
  <c r="S435" i="1"/>
  <c r="S367" i="1"/>
  <c r="S425" i="1"/>
  <c r="S363" i="1"/>
  <c r="S444" i="1"/>
  <c r="S348" i="1"/>
  <c r="S445" i="1"/>
  <c r="S439" i="1"/>
  <c r="S385" i="1"/>
  <c r="T370" i="1"/>
  <c r="T366" i="1"/>
  <c r="T364" i="1"/>
  <c r="T382" i="1"/>
  <c r="T374" i="1"/>
  <c r="S431" i="1"/>
  <c r="S387" i="1"/>
  <c r="S389" i="1"/>
  <c r="S434" i="1"/>
  <c r="S433" i="1"/>
  <c r="S341" i="1"/>
  <c r="S432" i="1"/>
  <c r="S343" i="1"/>
  <c r="S430" i="1"/>
  <c r="S365" i="1"/>
  <c r="T421" i="1"/>
  <c r="T417" i="1"/>
  <c r="T391" i="1"/>
  <c r="T433" i="1"/>
  <c r="T427" i="1"/>
  <c r="T423" i="1"/>
  <c r="T419" i="1"/>
  <c r="T418" i="1"/>
  <c r="T436" i="1"/>
  <c r="T435" i="1"/>
  <c r="T445" i="1"/>
  <c r="T444" i="1"/>
  <c r="T348" i="1"/>
  <c r="T425" i="1"/>
  <c r="T439" i="1"/>
  <c r="T432" i="1"/>
  <c r="T430" i="1"/>
  <c r="T110" i="1"/>
  <c r="T420" i="1"/>
  <c r="S158" i="1"/>
  <c r="S156" i="1"/>
  <c r="S154" i="1"/>
  <c r="S386" i="1"/>
  <c r="S152" i="1"/>
  <c r="S147" i="1"/>
  <c r="S146" i="1"/>
  <c r="S361" i="1"/>
  <c r="S219" i="1"/>
  <c r="S221" i="1"/>
  <c r="S345" i="1"/>
  <c r="S347" i="1"/>
  <c r="S349" i="1"/>
  <c r="S351" i="1"/>
  <c r="BB462" i="1"/>
  <c r="AW462" i="1" s="1"/>
  <c r="AX462" i="1" s="1"/>
  <c r="BB461" i="1"/>
  <c r="AW461" i="1" s="1"/>
  <c r="AX461" i="1" s="1"/>
  <c r="BB464" i="1"/>
  <c r="AW464" i="1" s="1"/>
  <c r="AX464" i="1" s="1"/>
  <c r="BB484" i="1"/>
  <c r="AW484" i="1" s="1"/>
  <c r="AX484" i="1" s="1"/>
  <c r="BB490" i="1"/>
  <c r="AW490" i="1" s="1"/>
  <c r="AX490" i="1" s="1"/>
  <c r="BB487" i="1"/>
  <c r="AW487" i="1" s="1"/>
  <c r="AX487" i="1" s="1"/>
  <c r="AZ168" i="1"/>
  <c r="AW168" i="1" s="1"/>
  <c r="AX168" i="1" s="1"/>
  <c r="AZ142" i="1"/>
  <c r="AW142" i="1" s="1"/>
  <c r="AX142" i="1" s="1"/>
  <c r="AZ12" i="1"/>
  <c r="AW12" i="1" s="1"/>
  <c r="AX12" i="1" s="1"/>
  <c r="AZ143" i="1"/>
  <c r="AW143" i="1" s="1"/>
  <c r="AX143" i="1" s="1"/>
  <c r="AZ14" i="1"/>
  <c r="AW14" i="1" s="1"/>
  <c r="AX14" i="1" s="1"/>
  <c r="AZ136" i="1"/>
  <c r="AW136" i="1" s="1"/>
  <c r="AX136" i="1" s="1"/>
  <c r="AZ172" i="1"/>
  <c r="AW172" i="1" s="1"/>
  <c r="AX172" i="1" s="1"/>
  <c r="AZ108" i="1"/>
  <c r="AW108" i="1" s="1"/>
  <c r="AX108" i="1" s="1"/>
  <c r="AZ207" i="1"/>
  <c r="AW207" i="1" s="1"/>
  <c r="AX207" i="1" s="1"/>
  <c r="AZ460" i="1"/>
  <c r="AW460" i="1" s="1"/>
  <c r="AX460" i="1" s="1"/>
  <c r="AZ452" i="1"/>
  <c r="AW452" i="1" s="1"/>
  <c r="AX452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491" i="1"/>
  <c r="AW491" i="1" s="1"/>
  <c r="AX491" i="1" s="1"/>
  <c r="AZ184" i="1"/>
  <c r="AW184" i="1" s="1"/>
  <c r="AX184" i="1" s="1"/>
  <c r="AZ138" i="1"/>
  <c r="AW138" i="1" s="1"/>
  <c r="AX138" i="1" s="1"/>
  <c r="AZ178" i="1"/>
  <c r="AW178" i="1" s="1"/>
  <c r="AX178" i="1" s="1"/>
  <c r="AZ16" i="1"/>
  <c r="AW16" i="1" s="1"/>
  <c r="AX16" i="1" s="1"/>
  <c r="AZ173" i="1"/>
  <c r="AZ227" i="1"/>
  <c r="AW227" i="1" s="1"/>
  <c r="AX227" i="1" s="1"/>
  <c r="AZ171" i="1"/>
  <c r="AW171" i="1" s="1"/>
  <c r="AX171" i="1" s="1"/>
  <c r="AZ274" i="1"/>
  <c r="AW274" i="1" s="1"/>
  <c r="AX274" i="1" s="1"/>
  <c r="AZ169" i="1"/>
  <c r="AW169" i="1" s="1"/>
  <c r="AX169" i="1" s="1"/>
  <c r="AZ182" i="1"/>
  <c r="AW182" i="1" s="1"/>
  <c r="AX182" i="1" s="1"/>
  <c r="AZ167" i="1"/>
  <c r="AW167" i="1" s="1"/>
  <c r="AX167" i="1" s="1"/>
  <c r="AZ179" i="1"/>
  <c r="AW179" i="1" s="1"/>
  <c r="AX179" i="1" s="1"/>
  <c r="AZ177" i="1"/>
  <c r="AW177" i="1" s="1"/>
  <c r="AX177" i="1" s="1"/>
  <c r="AZ176" i="1"/>
  <c r="AW176" i="1" s="1"/>
  <c r="AX176" i="1" s="1"/>
  <c r="AZ174" i="1"/>
  <c r="AW174" i="1" s="1"/>
  <c r="AX174" i="1" s="1"/>
  <c r="AZ161" i="1"/>
  <c r="AW161" i="1" s="1"/>
  <c r="AX161" i="1" s="1"/>
  <c r="AZ390" i="1"/>
  <c r="AW390" i="1" s="1"/>
  <c r="AX390" i="1" s="1"/>
  <c r="AZ159" i="1"/>
  <c r="AW159" i="1" s="1"/>
  <c r="AX159" i="1" s="1"/>
  <c r="AZ346" i="1"/>
  <c r="AW346" i="1" s="1"/>
  <c r="AX346" i="1" s="1"/>
  <c r="AZ344" i="1"/>
  <c r="AW344" i="1" s="1"/>
  <c r="AX344" i="1" s="1"/>
  <c r="AZ342" i="1"/>
  <c r="AW342" i="1" s="1"/>
  <c r="AX342" i="1" s="1"/>
  <c r="AZ151" i="1"/>
  <c r="AW151" i="1" s="1"/>
  <c r="AX151" i="1" s="1"/>
  <c r="AZ187" i="1"/>
  <c r="AW187" i="1" s="1"/>
  <c r="AX187" i="1" s="1"/>
  <c r="AZ149" i="1"/>
  <c r="AW149" i="1" s="1"/>
  <c r="AX149" i="1" s="1"/>
  <c r="AZ194" i="1"/>
  <c r="AW194" i="1" s="1"/>
  <c r="AX194" i="1" s="1"/>
  <c r="AZ192" i="1"/>
  <c r="AW192" i="1" s="1"/>
  <c r="AX192" i="1" s="1"/>
  <c r="AZ189" i="1"/>
  <c r="AW189" i="1" s="1"/>
  <c r="AX189" i="1" s="1"/>
  <c r="AZ144" i="1"/>
  <c r="AW144" i="1" s="1"/>
  <c r="AX144" i="1" s="1"/>
  <c r="AZ130" i="1"/>
  <c r="AW130" i="1" s="1"/>
  <c r="AX130" i="1" s="1"/>
  <c r="AZ128" i="1"/>
  <c r="AW128" i="1" s="1"/>
  <c r="AX128" i="1" s="1"/>
  <c r="AZ125" i="1"/>
  <c r="AW125" i="1" s="1"/>
  <c r="AX125" i="1" s="1"/>
  <c r="AZ123" i="1"/>
  <c r="AW123" i="1" s="1"/>
  <c r="AX123" i="1" s="1"/>
  <c r="AZ119" i="1"/>
  <c r="AW119" i="1" s="1"/>
  <c r="AX119" i="1" s="1"/>
  <c r="AZ118" i="1"/>
  <c r="AW118" i="1" s="1"/>
  <c r="AX118" i="1" s="1"/>
  <c r="AZ137" i="1"/>
  <c r="AW137" i="1" s="1"/>
  <c r="AX137" i="1" s="1"/>
  <c r="AZ164" i="1"/>
  <c r="AW164" i="1" s="1"/>
  <c r="AX164" i="1" s="1"/>
  <c r="AZ163" i="1"/>
  <c r="AW163" i="1" s="1"/>
  <c r="AX163" i="1" s="1"/>
  <c r="AZ162" i="1"/>
  <c r="AW162" i="1" s="1"/>
  <c r="AX162" i="1" s="1"/>
  <c r="AZ160" i="1"/>
  <c r="AW160" i="1" s="1"/>
  <c r="AX160" i="1" s="1"/>
  <c r="AZ129" i="1"/>
  <c r="AW129" i="1" s="1"/>
  <c r="AX129" i="1" s="1"/>
  <c r="AZ135" i="1"/>
  <c r="AW135" i="1" s="1"/>
  <c r="AX135" i="1" s="1"/>
  <c r="AZ127" i="1"/>
  <c r="AW127" i="1" s="1"/>
  <c r="AX127" i="1" s="1"/>
  <c r="AZ133" i="1"/>
  <c r="AW133" i="1" s="1"/>
  <c r="AX133" i="1" s="1"/>
  <c r="AZ124" i="1"/>
  <c r="AW124" i="1" s="1"/>
  <c r="AX124" i="1" s="1"/>
  <c r="AZ6" i="1"/>
  <c r="AW6" i="1" s="1"/>
  <c r="AX6" i="1" s="1"/>
  <c r="AZ122" i="1"/>
  <c r="AW122" i="1" s="1"/>
  <c r="AX122" i="1" s="1"/>
  <c r="AZ131" i="1"/>
  <c r="AW131" i="1" s="1"/>
  <c r="AX131" i="1" s="1"/>
  <c r="AZ181" i="1"/>
  <c r="AW181" i="1" s="1"/>
  <c r="AX181" i="1" s="1"/>
  <c r="AZ145" i="1"/>
  <c r="AW145" i="1" s="1"/>
  <c r="AX145" i="1" s="1"/>
  <c r="AZ116" i="1"/>
  <c r="AW116" i="1" s="1"/>
  <c r="AX116" i="1" s="1"/>
  <c r="AZ219" i="1"/>
  <c r="AW219" i="1" s="1"/>
  <c r="AX219" i="1" s="1"/>
  <c r="AZ185" i="1"/>
  <c r="AW185" i="1" s="1"/>
  <c r="AX185" i="1" s="1"/>
  <c r="AZ221" i="1"/>
  <c r="AW221" i="1" s="1"/>
  <c r="AX221" i="1" s="1"/>
  <c r="AZ141" i="1"/>
  <c r="AW141" i="1" s="1"/>
  <c r="AX141" i="1" s="1"/>
  <c r="AZ140" i="1"/>
  <c r="AW140" i="1" s="1"/>
  <c r="AX140" i="1" s="1"/>
  <c r="AZ139" i="1"/>
  <c r="AW139" i="1" s="1"/>
  <c r="AX139" i="1" s="1"/>
  <c r="AZ180" i="1"/>
  <c r="AW180" i="1" s="1"/>
  <c r="AX180" i="1" s="1"/>
  <c r="AZ26" i="1"/>
  <c r="AW26" i="1" s="1"/>
  <c r="AX26" i="1" s="1"/>
  <c r="AZ22" i="1"/>
  <c r="AW22" i="1" s="1"/>
  <c r="AX22" i="1" s="1"/>
  <c r="AZ175" i="1"/>
  <c r="AW175" i="1" s="1"/>
  <c r="AX175" i="1" s="1"/>
  <c r="AZ314" i="1"/>
  <c r="AW314" i="1" s="1"/>
  <c r="AX314" i="1" s="1"/>
  <c r="AZ157" i="1"/>
  <c r="AW157" i="1" s="1"/>
  <c r="AX157" i="1" s="1"/>
  <c r="AZ316" i="1"/>
  <c r="AW316" i="1" s="1"/>
  <c r="AX316" i="1" s="1"/>
  <c r="AZ155" i="1"/>
  <c r="AW155" i="1" s="1"/>
  <c r="AX155" i="1" s="1"/>
  <c r="AZ166" i="1"/>
  <c r="AW166" i="1" s="1"/>
  <c r="AX166" i="1" s="1"/>
  <c r="AZ165" i="1"/>
  <c r="AW165" i="1" s="1"/>
  <c r="AX165" i="1" s="1"/>
  <c r="AZ134" i="1"/>
  <c r="AW134" i="1" s="1"/>
  <c r="AX134" i="1" s="1"/>
  <c r="R188" i="1"/>
  <c r="S188" i="1" s="1"/>
  <c r="BM376" i="1"/>
  <c r="AT376" i="1"/>
  <c r="AL376" i="1"/>
  <c r="R376" i="1"/>
  <c r="S376" i="1" s="1"/>
  <c r="BM193" i="1"/>
  <c r="R193" i="1"/>
  <c r="S193" i="1" s="1"/>
  <c r="BM190" i="1"/>
  <c r="BM368" i="1"/>
  <c r="AT368" i="1"/>
  <c r="AL368" i="1"/>
  <c r="R368" i="1"/>
  <c r="S368" i="1" s="1"/>
  <c r="BM188" i="1"/>
  <c r="BM218" i="1"/>
  <c r="BM217" i="1"/>
  <c r="BM370" i="1"/>
  <c r="AT370" i="1"/>
  <c r="AL370" i="1"/>
  <c r="R370" i="1"/>
  <c r="J370" i="1"/>
  <c r="BM215" i="1"/>
  <c r="R215" i="1"/>
  <c r="S359" i="1"/>
  <c r="S357" i="1"/>
  <c r="R372" i="1"/>
  <c r="S372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352" i="1"/>
  <c r="BM358" i="1"/>
  <c r="BM362" i="1"/>
  <c r="BM110" i="1"/>
  <c r="BM420" i="1"/>
  <c r="BM112" i="1"/>
  <c r="BM374" i="1"/>
  <c r="BM114" i="1"/>
  <c r="BM115" i="1"/>
  <c r="BM360" i="1"/>
  <c r="BM117" i="1"/>
  <c r="BM354" i="1"/>
  <c r="BM356" i="1"/>
  <c r="BM120" i="1"/>
  <c r="BM121" i="1"/>
  <c r="BM122" i="1"/>
  <c r="BM6" i="1"/>
  <c r="BM124" i="1"/>
  <c r="BM133" i="1"/>
  <c r="BM126" i="1"/>
  <c r="BM127" i="1"/>
  <c r="BM135" i="1"/>
  <c r="BM129" i="1"/>
  <c r="BM160" i="1"/>
  <c r="BM162" i="1"/>
  <c r="BM163" i="1"/>
  <c r="BM164" i="1"/>
  <c r="BM134" i="1"/>
  <c r="BM165" i="1"/>
  <c r="BM166" i="1"/>
  <c r="BM137" i="1"/>
  <c r="BM118" i="1"/>
  <c r="BM119" i="1"/>
  <c r="BM123" i="1"/>
  <c r="BM125" i="1"/>
  <c r="BM128" i="1"/>
  <c r="BM130" i="1"/>
  <c r="BM144" i="1"/>
  <c r="BM189" i="1"/>
  <c r="BM192" i="1"/>
  <c r="BM194" i="1"/>
  <c r="BM148" i="1"/>
  <c r="BM149" i="1"/>
  <c r="BM187" i="1"/>
  <c r="BM151" i="1"/>
  <c r="BM342" i="1"/>
  <c r="BM344" i="1"/>
  <c r="BM346" i="1"/>
  <c r="BM155" i="1"/>
  <c r="BM316" i="1"/>
  <c r="BM157" i="1"/>
  <c r="BM314" i="1"/>
  <c r="BM159" i="1"/>
  <c r="BM390" i="1"/>
  <c r="BM161" i="1"/>
  <c r="BM174" i="1"/>
  <c r="BM176" i="1"/>
  <c r="BM177" i="1"/>
  <c r="BM179" i="1"/>
  <c r="BM372" i="1"/>
  <c r="BM167" i="1"/>
  <c r="BM182" i="1"/>
  <c r="BM169" i="1"/>
  <c r="BM274" i="1"/>
  <c r="BM171" i="1"/>
  <c r="BM227" i="1"/>
  <c r="BM173" i="1"/>
  <c r="BM16" i="1"/>
  <c r="BM175" i="1"/>
  <c r="BM22" i="1"/>
  <c r="BM26" i="1"/>
  <c r="BM178" i="1"/>
  <c r="BM138" i="1"/>
  <c r="BM180" i="1"/>
  <c r="BM139" i="1"/>
  <c r="BM140" i="1"/>
  <c r="BM141" i="1"/>
  <c r="BM184" i="1"/>
  <c r="BM491" i="1"/>
  <c r="BM186" i="1"/>
  <c r="BM393" i="1"/>
  <c r="BM191" i="1"/>
  <c r="BM422" i="1"/>
  <c r="BM195" i="1"/>
  <c r="BM196" i="1"/>
  <c r="BM197" i="1"/>
  <c r="BM198" i="1"/>
  <c r="BM199" i="1"/>
  <c r="BM200" i="1"/>
  <c r="BM201" i="1"/>
  <c r="BM202" i="1"/>
  <c r="BM203" i="1"/>
  <c r="BM204" i="1"/>
  <c r="BM452" i="1"/>
  <c r="BM460" i="1"/>
  <c r="BM207" i="1"/>
  <c r="BM208" i="1"/>
  <c r="BM209" i="1"/>
  <c r="BM391" i="1"/>
  <c r="BM211" i="1"/>
  <c r="BM366" i="1"/>
  <c r="BM213" i="1"/>
  <c r="BM214" i="1"/>
  <c r="BM221" i="1"/>
  <c r="BM185" i="1"/>
  <c r="BM219" i="1"/>
  <c r="BM116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493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433" i="1"/>
  <c r="BM343" i="1"/>
  <c r="BM432" i="1"/>
  <c r="BM345" i="1"/>
  <c r="BM445" i="1"/>
  <c r="BM347" i="1"/>
  <c r="BM348" i="1"/>
  <c r="BM349" i="1"/>
  <c r="BM419" i="1"/>
  <c r="BM351" i="1"/>
  <c r="BM423" i="1"/>
  <c r="BM353" i="1"/>
  <c r="BM427" i="1"/>
  <c r="BM355" i="1"/>
  <c r="BM418" i="1"/>
  <c r="BM357" i="1"/>
  <c r="BM421" i="1"/>
  <c r="BM359" i="1"/>
  <c r="BM417" i="1"/>
  <c r="BM361" i="1"/>
  <c r="BM444" i="1"/>
  <c r="BM363" i="1"/>
  <c r="BM425" i="1"/>
  <c r="BM365" i="1"/>
  <c r="BM430" i="1"/>
  <c r="BM367" i="1"/>
  <c r="BM435" i="1"/>
  <c r="BM369" i="1"/>
  <c r="BM436" i="1"/>
  <c r="BM373" i="1"/>
  <c r="BM440" i="1"/>
  <c r="BM375" i="1"/>
  <c r="BM382" i="1"/>
  <c r="BM377" i="1"/>
  <c r="BM378" i="1"/>
  <c r="BM379" i="1"/>
  <c r="BM392" i="1"/>
  <c r="BM381" i="1"/>
  <c r="BM364" i="1"/>
  <c r="BM383" i="1"/>
  <c r="BM384" i="1"/>
  <c r="BM385" i="1"/>
  <c r="BM439" i="1"/>
  <c r="BM380" i="1"/>
  <c r="BM108" i="1"/>
  <c r="BM172" i="1"/>
  <c r="BM136" i="1"/>
  <c r="BM145" i="1"/>
  <c r="BM181" i="1"/>
  <c r="BM131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146" i="1"/>
  <c r="BM147" i="1"/>
  <c r="BM158" i="1"/>
  <c r="BM152" i="1"/>
  <c r="BM156" i="1"/>
  <c r="BM154" i="1"/>
  <c r="BM153" i="1"/>
  <c r="BM424" i="1"/>
  <c r="BM183" i="1"/>
  <c r="BM426" i="1"/>
  <c r="BM150" i="1"/>
  <c r="BM428" i="1"/>
  <c r="BM429" i="1"/>
  <c r="BM388" i="1"/>
  <c r="BM431" i="1"/>
  <c r="BM387" i="1"/>
  <c r="BM386" i="1"/>
  <c r="BM434" i="1"/>
  <c r="BM389" i="1"/>
  <c r="BM8" i="1"/>
  <c r="BM437" i="1"/>
  <c r="BM438" i="1"/>
  <c r="BM12" i="1"/>
  <c r="BM14" i="1"/>
  <c r="BM441" i="1"/>
  <c r="BM442" i="1"/>
  <c r="BM443" i="1"/>
  <c r="BM142" i="1"/>
  <c r="BM143" i="1"/>
  <c r="BM446" i="1"/>
  <c r="BM447" i="1"/>
  <c r="BM448" i="1"/>
  <c r="BM487" i="1"/>
  <c r="BM450" i="1"/>
  <c r="BM451" i="1"/>
  <c r="BM490" i="1"/>
  <c r="BM453" i="1"/>
  <c r="BM454" i="1"/>
  <c r="BM455" i="1"/>
  <c r="BM456" i="1"/>
  <c r="BM457" i="1"/>
  <c r="BM458" i="1"/>
  <c r="BM459" i="1"/>
  <c r="BM463" i="1"/>
  <c r="BM484" i="1"/>
  <c r="BM464" i="1"/>
  <c r="BM461" i="1"/>
  <c r="BM462" i="1"/>
  <c r="BM465" i="1"/>
  <c r="BM107" i="1"/>
  <c r="BM168" i="1"/>
  <c r="BM170" i="1"/>
  <c r="AT364" i="1"/>
  <c r="AL364" i="1"/>
  <c r="R374" i="1"/>
  <c r="S374" i="1" s="1"/>
  <c r="R112" i="1"/>
  <c r="S112" i="1" s="1"/>
  <c r="AT374" i="1"/>
  <c r="AL374" i="1"/>
  <c r="AT382" i="1"/>
  <c r="AL382" i="1"/>
  <c r="AT380" i="1"/>
  <c r="AL380" i="1"/>
  <c r="AT372" i="1"/>
  <c r="AL372" i="1"/>
  <c r="AL366" i="1"/>
  <c r="AT366" i="1"/>
  <c r="R366" i="1"/>
  <c r="J366" i="1"/>
  <c r="R211" i="1"/>
  <c r="R26" i="1"/>
  <c r="S26" i="1" s="1"/>
  <c r="R22" i="1"/>
  <c r="S22" i="1" s="1"/>
  <c r="R166" i="1"/>
  <c r="S166" i="1" s="1"/>
  <c r="R165" i="1"/>
  <c r="S165" i="1" s="1"/>
  <c r="R314" i="1"/>
  <c r="S314" i="1" s="1"/>
  <c r="R316" i="1"/>
  <c r="S316" i="1" s="1"/>
  <c r="R141" i="1"/>
  <c r="S141" i="1" s="1"/>
  <c r="R140" i="1"/>
  <c r="S140" i="1" s="1"/>
  <c r="R139" i="1"/>
  <c r="S139" i="1" s="1"/>
  <c r="T392" i="1"/>
  <c r="T440" i="1"/>
  <c r="T422" i="1"/>
  <c r="T393" i="1"/>
  <c r="AT116" i="1"/>
  <c r="AT185" i="1"/>
  <c r="T388" i="1"/>
  <c r="T379" i="1"/>
  <c r="T373" i="1"/>
  <c r="T191" i="1"/>
  <c r="T186" i="1"/>
  <c r="S417" i="1"/>
  <c r="S421" i="1"/>
  <c r="R209" i="1"/>
  <c r="R391" i="1"/>
  <c r="R460" i="1"/>
  <c r="S460" i="1" s="1"/>
  <c r="R452" i="1"/>
  <c r="S452" i="1" s="1"/>
  <c r="R199" i="1"/>
  <c r="S199" i="1" s="1"/>
  <c r="R198" i="1"/>
  <c r="S198" i="1" s="1"/>
  <c r="R197" i="1"/>
  <c r="S197" i="1" s="1"/>
  <c r="R196" i="1"/>
  <c r="S196" i="1" s="1"/>
  <c r="R491" i="1"/>
  <c r="S491" i="1" s="1"/>
  <c r="R138" i="1"/>
  <c r="S138" i="1" s="1"/>
  <c r="R16" i="1"/>
  <c r="S16" i="1" s="1"/>
  <c r="R227" i="1"/>
  <c r="S227" i="1" s="1"/>
  <c r="R274" i="1"/>
  <c r="S274" i="1" s="1"/>
  <c r="R182" i="1"/>
  <c r="S182" i="1" s="1"/>
  <c r="R179" i="1"/>
  <c r="S179" i="1" s="1"/>
  <c r="R177" i="1"/>
  <c r="S177" i="1" s="1"/>
  <c r="R176" i="1"/>
  <c r="S176" i="1" s="1"/>
  <c r="R174" i="1"/>
  <c r="S174" i="1" s="1"/>
  <c r="R390" i="1"/>
  <c r="S390" i="1" s="1"/>
  <c r="R346" i="1"/>
  <c r="S346" i="1" s="1"/>
  <c r="R344" i="1"/>
  <c r="S344" i="1" s="1"/>
  <c r="R342" i="1"/>
  <c r="S342" i="1" s="1"/>
  <c r="R187" i="1"/>
  <c r="S187" i="1" s="1"/>
  <c r="R148" i="1"/>
  <c r="S148" i="1" s="1"/>
  <c r="R194" i="1"/>
  <c r="S194" i="1" s="1"/>
  <c r="R192" i="1"/>
  <c r="S192" i="1" s="1"/>
  <c r="R189" i="1"/>
  <c r="S189" i="1" s="1"/>
  <c r="R130" i="1"/>
  <c r="S130" i="1" s="1"/>
  <c r="R128" i="1"/>
  <c r="S128" i="1" s="1"/>
  <c r="R125" i="1"/>
  <c r="S125" i="1" s="1"/>
  <c r="R123" i="1"/>
  <c r="S123" i="1" s="1"/>
  <c r="R119" i="1"/>
  <c r="S119" i="1" s="1"/>
  <c r="R118" i="1"/>
  <c r="S118" i="1" s="1"/>
  <c r="R164" i="1"/>
  <c r="S164" i="1" s="1"/>
  <c r="R163" i="1"/>
  <c r="S163" i="1" s="1"/>
  <c r="R162" i="1"/>
  <c r="S162" i="1" s="1"/>
  <c r="R160" i="1"/>
  <c r="S160" i="1" s="1"/>
  <c r="R135" i="1"/>
  <c r="S135" i="1" s="1"/>
  <c r="R126" i="1"/>
  <c r="S126" i="1" s="1"/>
  <c r="R133" i="1"/>
  <c r="S133" i="1" s="1"/>
  <c r="R6" i="1"/>
  <c r="S6" i="1" s="1"/>
  <c r="R121" i="1"/>
  <c r="S121" i="1" s="1"/>
  <c r="R356" i="1"/>
  <c r="S356" i="1" s="1"/>
  <c r="R354" i="1"/>
  <c r="S354" i="1" s="1"/>
  <c r="R360" i="1"/>
  <c r="S360" i="1" s="1"/>
  <c r="R362" i="1"/>
  <c r="S362" i="1" s="1"/>
  <c r="R358" i="1"/>
  <c r="S358" i="1" s="1"/>
  <c r="R352" i="1"/>
  <c r="S352" i="1" s="1"/>
  <c r="AT390" i="1"/>
  <c r="AT159" i="1"/>
  <c r="AT131" i="1"/>
  <c r="AT181" i="1"/>
  <c r="AT168" i="1"/>
  <c r="AT145" i="1"/>
  <c r="AT136" i="1"/>
  <c r="AT172" i="1"/>
  <c r="AT108" i="1"/>
  <c r="AT207" i="1"/>
  <c r="AT460" i="1"/>
  <c r="AT452" i="1"/>
  <c r="AT204" i="1"/>
  <c r="AT203" i="1"/>
  <c r="AT202" i="1"/>
  <c r="AT201" i="1"/>
  <c r="AT200" i="1"/>
  <c r="AT199" i="1"/>
  <c r="AT198" i="1"/>
  <c r="AT197" i="1"/>
  <c r="AT196" i="1"/>
  <c r="AT195" i="1"/>
  <c r="AT491" i="1"/>
  <c r="AT184" i="1"/>
  <c r="AT138" i="1"/>
  <c r="AT178" i="1"/>
  <c r="AT16" i="1"/>
  <c r="AT173" i="1"/>
  <c r="AT227" i="1"/>
  <c r="AT171" i="1"/>
  <c r="AT274" i="1"/>
  <c r="AT169" i="1"/>
  <c r="AT182" i="1"/>
  <c r="AT167" i="1"/>
  <c r="AT179" i="1"/>
  <c r="AT177" i="1"/>
  <c r="AT176" i="1"/>
  <c r="AT174" i="1"/>
  <c r="AT161" i="1"/>
  <c r="AT346" i="1"/>
  <c r="AT344" i="1"/>
  <c r="AT342" i="1"/>
  <c r="AT151" i="1"/>
  <c r="AT187" i="1"/>
  <c r="AT149" i="1"/>
  <c r="AT194" i="1"/>
  <c r="AT192" i="1"/>
  <c r="AT189" i="1"/>
  <c r="AT144" i="1"/>
  <c r="AT130" i="1"/>
  <c r="AT128" i="1"/>
  <c r="AT125" i="1"/>
  <c r="AT123" i="1"/>
  <c r="AT119" i="1"/>
  <c r="AT118" i="1"/>
  <c r="AT137" i="1"/>
  <c r="AT164" i="1"/>
  <c r="AT163" i="1"/>
  <c r="AT162" i="1"/>
  <c r="AT160" i="1"/>
  <c r="AT129" i="1"/>
  <c r="AT135" i="1"/>
  <c r="AT127" i="1"/>
  <c r="AT133" i="1"/>
  <c r="AT124" i="1"/>
  <c r="AT6" i="1"/>
  <c r="AT122" i="1"/>
  <c r="AY332" i="1" l="1"/>
  <c r="AY366" i="1"/>
  <c r="AY364" i="1"/>
  <c r="AV136" i="1"/>
  <c r="AV346" i="1"/>
  <c r="AY47" i="1"/>
  <c r="AV356" i="1"/>
  <c r="AY327" i="1"/>
  <c r="AY201" i="1"/>
  <c r="AY202" i="1"/>
  <c r="AY98" i="1"/>
  <c r="AY104" i="1"/>
  <c r="AY328" i="1"/>
  <c r="AY339" i="1"/>
  <c r="AV82" i="1"/>
  <c r="AY450" i="1"/>
  <c r="AY210" i="1"/>
  <c r="AY345" i="1"/>
  <c r="AY219" i="1"/>
  <c r="AV160" i="1"/>
  <c r="AV178" i="1"/>
  <c r="AY370" i="1"/>
  <c r="AY186" i="1"/>
  <c r="AY96" i="1"/>
  <c r="AY123" i="1"/>
  <c r="AV389" i="1"/>
  <c r="AY438" i="1"/>
  <c r="AY135" i="1"/>
  <c r="AY74" i="1"/>
  <c r="AV156" i="1"/>
  <c r="AY156" i="1"/>
  <c r="AY217" i="1"/>
  <c r="AY107" i="1"/>
  <c r="AY99" i="1"/>
  <c r="AY282" i="1"/>
  <c r="AY288" i="1"/>
  <c r="AY340" i="1"/>
  <c r="AY399" i="1"/>
  <c r="AY411" i="1"/>
  <c r="AY4" i="1"/>
  <c r="AY28" i="1"/>
  <c r="AY109" i="1"/>
  <c r="AV344" i="1"/>
  <c r="AY344" i="1"/>
  <c r="AY427" i="1"/>
  <c r="AY420" i="1"/>
  <c r="AY487" i="1"/>
  <c r="AY87" i="1"/>
  <c r="AY177" i="1"/>
  <c r="AY452" i="1"/>
  <c r="AY75" i="1"/>
  <c r="AY88" i="1"/>
  <c r="AV154" i="1"/>
  <c r="AY154" i="1"/>
  <c r="AV188" i="1"/>
  <c r="AY188" i="1"/>
  <c r="AY191" i="1"/>
  <c r="AY379" i="1"/>
  <c r="AY433" i="1"/>
  <c r="AY414" i="1"/>
  <c r="AY110" i="1"/>
  <c r="AY142" i="1"/>
  <c r="AY90" i="1"/>
  <c r="AV153" i="1"/>
  <c r="AY153" i="1"/>
  <c r="AY69" i="1"/>
  <c r="AV368" i="1"/>
  <c r="AY368" i="1"/>
  <c r="AY422" i="1"/>
  <c r="AY419" i="1"/>
  <c r="AV444" i="1"/>
  <c r="AY392" i="1"/>
  <c r="AV463" i="1"/>
  <c r="AY233" i="1"/>
  <c r="AY239" i="1"/>
  <c r="AY245" i="1"/>
  <c r="AY257" i="1"/>
  <c r="AY269" i="1"/>
  <c r="AY330" i="1"/>
  <c r="AY400" i="1"/>
  <c r="AY412" i="1"/>
  <c r="AV289" i="1"/>
  <c r="AV143" i="1"/>
  <c r="AY357" i="1"/>
  <c r="AY16" i="1"/>
  <c r="AV22" i="1"/>
  <c r="AY22" i="1"/>
  <c r="AY464" i="1"/>
  <c r="AY426" i="1"/>
  <c r="AV32" i="1"/>
  <c r="AV276" i="1"/>
  <c r="AY276" i="1"/>
  <c r="AV70" i="1"/>
  <c r="AY70" i="1"/>
  <c r="AY190" i="1"/>
  <c r="AY382" i="1"/>
  <c r="AY351" i="1"/>
  <c r="AY363" i="1"/>
  <c r="AY385" i="1"/>
  <c r="AV128" i="1"/>
  <c r="AY457" i="1"/>
  <c r="AV26" i="1"/>
  <c r="AY26" i="1"/>
  <c r="AY118" i="1"/>
  <c r="AV108" i="1"/>
  <c r="AY108" i="1"/>
  <c r="AV8" i="1"/>
  <c r="AY8" i="1"/>
  <c r="AV277" i="1"/>
  <c r="AY277" i="1"/>
  <c r="AY71" i="1"/>
  <c r="AV362" i="1"/>
  <c r="AY362" i="1"/>
  <c r="AY193" i="1"/>
  <c r="AY234" i="1"/>
  <c r="AY246" i="1"/>
  <c r="AY258" i="1"/>
  <c r="AY270" i="1"/>
  <c r="AY413" i="1"/>
  <c r="AY447" i="1"/>
  <c r="AY430" i="1"/>
  <c r="AV155" i="1"/>
  <c r="AY155" i="1"/>
  <c r="AY76" i="1"/>
  <c r="AY342" i="1"/>
  <c r="AV94" i="1"/>
  <c r="AY94" i="1"/>
  <c r="AV278" i="1"/>
  <c r="AY278" i="1"/>
  <c r="AY72" i="1"/>
  <c r="AY360" i="1"/>
  <c r="AY376" i="1"/>
  <c r="AY378" i="1"/>
  <c r="AV434" i="1"/>
  <c r="AY434" i="1"/>
  <c r="AY353" i="1"/>
  <c r="AY365" i="1"/>
  <c r="AY62" i="1"/>
  <c r="AY145" i="1"/>
  <c r="AY490" i="1"/>
  <c r="AY465" i="1"/>
  <c r="AY181" i="1"/>
  <c r="AV164" i="1"/>
  <c r="AY491" i="1"/>
  <c r="AY18" i="1"/>
  <c r="AY55" i="1"/>
  <c r="AV352" i="1"/>
  <c r="AY335" i="1"/>
  <c r="AV167" i="1"/>
  <c r="AY150" i="1"/>
  <c r="AY428" i="1"/>
  <c r="AY86" i="1"/>
  <c r="AY169" i="1"/>
  <c r="AY462" i="1"/>
  <c r="AY139" i="1"/>
  <c r="AY14" i="1"/>
  <c r="AY121" i="1"/>
  <c r="AY230" i="1"/>
  <c r="AY266" i="1"/>
  <c r="AY403" i="1"/>
  <c r="AY441" i="1"/>
  <c r="AY49" i="1"/>
  <c r="AY63" i="1"/>
  <c r="AV336" i="1"/>
  <c r="AY48" i="1"/>
  <c r="AY242" i="1"/>
  <c r="AV144" i="1"/>
  <c r="AY50" i="1"/>
  <c r="AY445" i="1"/>
  <c r="AY421" i="1"/>
  <c r="AY436" i="1"/>
  <c r="AY170" i="1"/>
  <c r="AY231" i="1"/>
  <c r="AY404" i="1"/>
  <c r="AY416" i="1"/>
  <c r="AY206" i="1"/>
  <c r="AY415" i="1"/>
  <c r="AY316" i="1"/>
  <c r="AV189" i="1"/>
  <c r="AY222" i="1"/>
  <c r="AY347" i="1"/>
  <c r="AV157" i="1"/>
  <c r="AV138" i="1"/>
  <c r="AY453" i="1"/>
  <c r="AY232" i="1"/>
  <c r="AY244" i="1"/>
  <c r="AY256" i="1"/>
  <c r="AY194" i="1"/>
  <c r="AY375" i="1"/>
  <c r="AV358" i="1"/>
  <c r="AY209" i="1"/>
  <c r="AY51" i="1"/>
  <c r="AY6" i="1"/>
  <c r="AY197" i="1"/>
  <c r="AV349" i="1"/>
  <c r="AY337" i="1"/>
  <c r="AY30" i="1"/>
  <c r="AY268" i="1"/>
  <c r="AV361" i="1"/>
  <c r="AY165" i="1"/>
  <c r="AY159" i="1"/>
  <c r="AY287" i="1"/>
  <c r="AY37" i="1"/>
  <c r="AY44" i="1"/>
  <c r="AY54" i="1"/>
  <c r="AY84" i="1"/>
  <c r="AY85" i="1"/>
  <c r="AY35" i="1"/>
  <c r="AY36" i="1"/>
  <c r="AY383" i="1"/>
  <c r="AY384" i="1"/>
  <c r="AY114" i="1"/>
  <c r="AW372" i="1"/>
  <c r="AX372" i="1" s="1"/>
  <c r="AY92" i="1"/>
  <c r="AY33" i="1"/>
  <c r="AY377" i="1"/>
  <c r="AY79" i="1"/>
  <c r="AW380" i="1"/>
  <c r="AX380" i="1" s="1"/>
  <c r="AY213" i="1"/>
  <c r="AY459" i="1"/>
  <c r="AY172" i="1"/>
  <c r="AY252" i="1"/>
  <c r="AY228" i="1"/>
  <c r="AY56" i="1"/>
  <c r="AY12" i="1"/>
  <c r="AY198" i="1"/>
  <c r="AY61" i="1"/>
  <c r="AY451" i="1"/>
  <c r="AY162" i="1"/>
  <c r="AY397" i="1"/>
  <c r="AY20" i="1"/>
  <c r="AY424" i="1"/>
  <c r="AY243" i="1"/>
  <c r="AY423" i="1"/>
  <c r="AV174" i="1"/>
  <c r="AV152" i="1"/>
  <c r="AV192" i="1"/>
  <c r="AY192" i="1"/>
  <c r="AV176" i="1"/>
  <c r="AV204" i="1"/>
  <c r="AY204" i="1"/>
  <c r="AY220" i="1"/>
  <c r="AY52" i="1"/>
  <c r="AV67" i="1"/>
  <c r="AV493" i="1"/>
  <c r="AY148" i="1"/>
  <c r="AY405" i="1"/>
  <c r="AV4" i="1"/>
  <c r="AV28" i="1"/>
  <c r="AY68" i="1"/>
  <c r="AY391" i="1"/>
  <c r="AY359" i="1"/>
  <c r="AY32" i="1"/>
  <c r="AY130" i="1"/>
  <c r="AY290" i="1"/>
  <c r="AY358" i="1"/>
  <c r="AY255" i="1"/>
  <c r="AY401" i="1"/>
  <c r="AY73" i="1"/>
  <c r="AY215" i="1"/>
  <c r="AY425" i="1"/>
  <c r="AY126" i="1"/>
  <c r="AY102" i="1"/>
  <c r="AY43" i="1"/>
  <c r="AY81" i="1"/>
  <c r="AY398" i="1"/>
  <c r="AY65" i="1"/>
  <c r="AV314" i="1"/>
  <c r="AY314" i="1"/>
  <c r="AV184" i="1"/>
  <c r="AV212" i="1"/>
  <c r="AY53" i="1"/>
  <c r="AY218" i="1"/>
  <c r="AY388" i="1"/>
  <c r="AY80" i="1"/>
  <c r="AY116" i="1"/>
  <c r="AY373" i="1"/>
  <c r="AY46" i="1"/>
  <c r="AY448" i="1"/>
  <c r="AY120" i="1"/>
  <c r="AY267" i="1"/>
  <c r="AY461" i="1"/>
  <c r="AY348" i="1"/>
  <c r="AY431" i="1"/>
  <c r="AY446" i="1"/>
  <c r="AY227" i="1"/>
  <c r="AY179" i="1"/>
  <c r="AY417" i="1"/>
  <c r="AY149" i="1"/>
  <c r="AV491" i="1"/>
  <c r="AY460" i="1"/>
  <c r="AV55" i="1"/>
  <c r="AY100" i="1"/>
  <c r="AY283" i="1"/>
  <c r="AY394" i="1"/>
  <c r="AY406" i="1"/>
  <c r="AY429" i="1"/>
  <c r="AY454" i="1"/>
  <c r="AY58" i="1"/>
  <c r="AY200" i="1"/>
  <c r="AY349" i="1"/>
  <c r="AY463" i="1"/>
  <c r="AY163" i="1"/>
  <c r="AY279" i="1"/>
  <c r="AY183" i="1"/>
  <c r="AY136" i="1"/>
  <c r="AY329" i="1"/>
  <c r="AY168" i="1"/>
  <c r="AY493" i="1"/>
  <c r="AY208" i="1"/>
  <c r="AY393" i="1"/>
  <c r="AY67" i="1"/>
  <c r="AY93" i="1"/>
  <c r="AY131" i="1"/>
  <c r="AY137" i="1"/>
  <c r="AY195" i="1"/>
  <c r="AY207" i="1"/>
  <c r="AY77" i="1"/>
  <c r="AV387" i="1"/>
  <c r="AV209" i="1"/>
  <c r="AY251" i="1"/>
  <c r="AY361" i="1"/>
  <c r="AY326" i="1"/>
  <c r="AY144" i="1"/>
  <c r="AY291" i="1"/>
  <c r="AY437" i="1"/>
  <c r="AY402" i="1"/>
  <c r="AY341" i="1"/>
  <c r="AY458" i="1"/>
  <c r="AY199" i="1"/>
  <c r="AY125" i="1"/>
  <c r="AY237" i="1"/>
  <c r="AY187" i="1"/>
  <c r="AV122" i="1"/>
  <c r="AY122" i="1"/>
  <c r="AV118" i="1"/>
  <c r="AV151" i="1"/>
  <c r="AV182" i="1"/>
  <c r="AY182" i="1"/>
  <c r="AV196" i="1"/>
  <c r="AY38" i="1"/>
  <c r="AY101" i="1"/>
  <c r="AY284" i="1"/>
  <c r="AY331" i="1"/>
  <c r="AY263" i="1"/>
  <c r="AY409" i="1"/>
  <c r="AY82" i="1"/>
  <c r="AY229" i="1"/>
  <c r="AY338" i="1"/>
  <c r="AY10" i="1"/>
  <c r="AY261" i="1"/>
  <c r="AY174" i="1"/>
  <c r="AY91" i="1"/>
  <c r="AY238" i="1"/>
  <c r="AY105" i="1"/>
  <c r="AV115" i="1"/>
  <c r="AV180" i="1"/>
  <c r="AY180" i="1"/>
  <c r="AV119" i="1"/>
  <c r="AV197" i="1"/>
  <c r="AV79" i="1"/>
  <c r="AY275" i="1"/>
  <c r="AY241" i="1"/>
  <c r="AY59" i="1"/>
  <c r="AY216" i="1"/>
  <c r="AY484" i="1"/>
  <c r="AY164" i="1"/>
  <c r="AY387" i="1"/>
  <c r="AY264" i="1"/>
  <c r="AY240" i="1"/>
  <c r="AY456" i="1"/>
  <c r="AY212" i="1"/>
  <c r="AY184" i="1"/>
  <c r="AY103" i="1"/>
  <c r="AY250" i="1"/>
  <c r="AY124" i="1"/>
  <c r="AY274" i="1"/>
  <c r="AV333" i="1"/>
  <c r="AY381" i="1"/>
  <c r="AY40" i="1"/>
  <c r="AY89" i="1"/>
  <c r="AY235" i="1"/>
  <c r="AY247" i="1"/>
  <c r="AY259" i="1"/>
  <c r="AY271" i="1"/>
  <c r="AY386" i="1"/>
  <c r="AY106" i="1"/>
  <c r="AY253" i="1"/>
  <c r="AY444" i="1"/>
  <c r="AY34" i="1"/>
  <c r="AY178" i="1"/>
  <c r="AY189" i="1"/>
  <c r="AY395" i="1"/>
  <c r="AY407" i="1"/>
  <c r="AY185" i="1"/>
  <c r="AY439" i="1"/>
  <c r="AY115" i="1"/>
  <c r="AY286" i="1"/>
  <c r="AY45" i="1"/>
  <c r="AY117" i="1"/>
  <c r="AV134" i="1"/>
  <c r="AY134" i="1"/>
  <c r="AY140" i="1"/>
  <c r="AY133" i="1"/>
  <c r="AY171" i="1"/>
  <c r="AV334" i="1"/>
  <c r="AY343" i="1"/>
  <c r="AY355" i="1"/>
  <c r="AY367" i="1"/>
  <c r="AY143" i="1"/>
  <c r="AY354" i="1"/>
  <c r="AY265" i="1"/>
  <c r="AY83" i="1"/>
  <c r="AY157" i="1"/>
  <c r="AY440" i="1"/>
  <c r="AY443" i="1"/>
  <c r="AY336" i="1"/>
  <c r="AY455" i="1"/>
  <c r="AY39" i="1"/>
  <c r="AY249" i="1"/>
  <c r="AY127" i="1"/>
  <c r="AY334" i="1"/>
  <c r="AY203" i="1"/>
  <c r="AY141" i="1"/>
  <c r="AY146" i="1"/>
  <c r="AY112" i="1"/>
  <c r="AV383" i="1"/>
  <c r="AY432" i="1"/>
  <c r="AY418" i="1"/>
  <c r="AY435" i="1"/>
  <c r="AY236" i="1"/>
  <c r="AY248" i="1"/>
  <c r="AY260" i="1"/>
  <c r="AY272" i="1"/>
  <c r="AY24" i="1"/>
  <c r="AY160" i="1"/>
  <c r="AY95" i="1"/>
  <c r="AY60" i="1"/>
  <c r="AY167" i="1"/>
  <c r="AY262" i="1"/>
  <c r="AY196" i="1"/>
  <c r="AY129" i="1"/>
  <c r="AY273" i="1"/>
  <c r="AY119" i="1"/>
  <c r="AY57" i="1"/>
  <c r="AY211" i="1"/>
  <c r="AV219" i="1"/>
  <c r="AY166" i="1"/>
  <c r="AY221" i="1"/>
  <c r="AY390" i="1"/>
  <c r="AY147" i="1"/>
  <c r="AY374" i="1"/>
  <c r="AV384" i="1"/>
  <c r="AV345" i="1"/>
  <c r="AV357" i="1"/>
  <c r="AV369" i="1"/>
  <c r="AY128" i="1"/>
  <c r="AY289" i="1"/>
  <c r="AY389" i="1"/>
  <c r="AY352" i="1"/>
  <c r="AY254" i="1"/>
  <c r="AY214" i="1"/>
  <c r="AY138" i="1"/>
  <c r="AY175" i="1"/>
  <c r="AY410" i="1"/>
  <c r="AY285" i="1"/>
  <c r="AY66" i="1"/>
  <c r="AY369" i="1"/>
  <c r="AY151" i="1"/>
  <c r="AY408" i="1"/>
  <c r="AY161" i="1"/>
  <c r="AV142" i="1"/>
  <c r="AV54" i="1"/>
  <c r="AV158" i="1"/>
  <c r="AY64" i="1"/>
  <c r="AV114" i="1"/>
  <c r="AV445" i="1"/>
  <c r="AV421" i="1"/>
  <c r="AV436" i="1"/>
  <c r="AY442" i="1"/>
  <c r="AY346" i="1"/>
  <c r="AY356" i="1"/>
  <c r="AY152" i="1"/>
  <c r="AY396" i="1"/>
  <c r="AY333" i="1"/>
  <c r="AY78" i="1"/>
  <c r="AY158" i="1"/>
  <c r="AY176" i="1"/>
  <c r="AV65" i="1"/>
  <c r="AV194" i="1"/>
  <c r="AV452" i="1"/>
  <c r="AV53" i="1"/>
  <c r="AV388" i="1"/>
  <c r="AV460" i="1"/>
  <c r="AV77" i="1"/>
  <c r="AV428" i="1"/>
  <c r="AV6" i="1"/>
  <c r="AV169" i="1"/>
  <c r="AV139" i="1"/>
  <c r="AV124" i="1"/>
  <c r="AV274" i="1"/>
  <c r="AV133" i="1"/>
  <c r="AV171" i="1"/>
  <c r="AV165" i="1"/>
  <c r="AV159" i="1"/>
  <c r="AV50" i="1"/>
  <c r="AV85" i="1"/>
  <c r="AV52" i="1"/>
  <c r="AV490" i="1"/>
  <c r="AV218" i="1"/>
  <c r="AV392" i="1"/>
  <c r="AV131" i="1"/>
  <c r="AV464" i="1"/>
  <c r="AV190" i="1"/>
  <c r="AV203" i="1"/>
  <c r="AV222" i="1"/>
  <c r="AV191" i="1"/>
  <c r="AV76" i="1"/>
  <c r="AV33" i="1"/>
  <c r="AV216" i="1"/>
  <c r="AV193" i="1"/>
  <c r="AV377" i="1"/>
  <c r="AV423" i="1"/>
  <c r="AV425" i="1"/>
  <c r="AV202" i="1"/>
  <c r="AV64" i="1"/>
  <c r="AV487" i="1"/>
  <c r="AV465" i="1"/>
  <c r="AV34" i="1"/>
  <c r="AV59" i="1"/>
  <c r="AV376" i="1"/>
  <c r="AV378" i="1"/>
  <c r="AV341" i="1"/>
  <c r="AV353" i="1"/>
  <c r="AV365" i="1"/>
  <c r="AV96" i="1"/>
  <c r="AV75" i="1"/>
  <c r="AV279" i="1"/>
  <c r="AV60" i="1"/>
  <c r="AV381" i="1"/>
  <c r="AV433" i="1"/>
  <c r="AV427" i="1"/>
  <c r="AV430" i="1"/>
  <c r="AV10" i="1"/>
  <c r="AV170" i="1"/>
  <c r="AV87" i="1"/>
  <c r="AV217" i="1"/>
  <c r="AV145" i="1"/>
  <c r="AV88" i="1"/>
  <c r="AV181" i="1"/>
  <c r="AV275" i="1"/>
  <c r="AV14" i="1"/>
  <c r="AV36" i="1"/>
  <c r="AV332" i="1"/>
  <c r="AV183" i="1"/>
  <c r="AV364" i="1"/>
  <c r="AV110" i="1"/>
  <c r="AV343" i="1"/>
  <c r="AV355" i="1"/>
  <c r="AV367" i="1"/>
  <c r="AV48" i="1"/>
  <c r="AV62" i="1"/>
  <c r="AV335" i="1"/>
  <c r="AV112" i="1"/>
  <c r="AV420" i="1"/>
  <c r="AV432" i="1"/>
  <c r="AV418" i="1"/>
  <c r="AV435" i="1"/>
  <c r="AV168" i="1"/>
  <c r="AV370" i="1"/>
  <c r="AV220" i="1"/>
  <c r="AV107" i="1"/>
  <c r="AV109" i="1"/>
  <c r="AV484" i="1"/>
  <c r="AV83" i="1"/>
  <c r="AV374" i="1"/>
  <c r="AV214" i="1"/>
  <c r="AV51" i="1"/>
  <c r="AV206" i="1"/>
  <c r="AV221" i="1"/>
  <c r="AV162" i="1"/>
  <c r="AV375" i="1"/>
  <c r="AV57" i="1"/>
  <c r="AV461" i="1"/>
  <c r="AV58" i="1"/>
  <c r="AV71" i="1"/>
  <c r="AV200" i="1"/>
  <c r="AV342" i="1"/>
  <c r="AV172" i="1"/>
  <c r="AV45" i="1"/>
  <c r="AV72" i="1"/>
  <c r="AV360" i="1"/>
  <c r="AV147" i="1"/>
  <c r="AV46" i="1"/>
  <c r="AV354" i="1"/>
  <c r="AV146" i="1"/>
  <c r="AV140" i="1"/>
  <c r="AV47" i="1"/>
  <c r="AV366" i="1"/>
  <c r="AV84" i="1"/>
  <c r="AV141" i="1"/>
  <c r="AV213" i="1"/>
  <c r="AV163" i="1"/>
  <c r="AV431" i="1"/>
  <c r="AV419" i="1"/>
  <c r="AV426" i="1"/>
  <c r="AV382" i="1"/>
  <c r="AV351" i="1"/>
  <c r="AV185" i="1"/>
  <c r="AV462" i="1"/>
  <c r="AV129" i="1"/>
  <c r="AV161" i="1"/>
  <c r="AV16" i="1"/>
  <c r="AV215" i="1"/>
  <c r="AV73" i="1"/>
  <c r="AV186" i="1"/>
  <c r="AV347" i="1"/>
  <c r="AV359" i="1"/>
  <c r="AV373" i="1"/>
  <c r="AV116" i="1"/>
  <c r="AV74" i="1"/>
  <c r="AV393" i="1"/>
  <c r="AV348" i="1"/>
  <c r="AV417" i="1"/>
  <c r="AV440" i="1"/>
  <c r="AV177" i="1"/>
  <c r="AV68" i="1"/>
  <c r="AV379" i="1"/>
  <c r="AV175" i="1"/>
  <c r="AV149" i="1"/>
  <c r="AV179" i="1"/>
  <c r="AV90" i="1"/>
  <c r="AV18" i="1"/>
  <c r="AV69" i="1"/>
  <c r="AV422" i="1"/>
  <c r="AV92" i="1"/>
  <c r="AV150" i="1"/>
  <c r="AV20" i="1"/>
  <c r="AV363" i="1"/>
  <c r="AV385" i="1"/>
  <c r="AV78" i="1"/>
  <c r="AV93" i="1"/>
  <c r="AV386" i="1"/>
  <c r="AV391" i="1"/>
  <c r="AV439" i="1"/>
  <c r="AV123" i="1"/>
  <c r="AV198" i="1"/>
  <c r="AV35" i="1"/>
  <c r="AV80" i="1"/>
  <c r="AV211" i="1"/>
  <c r="AV30" i="1"/>
  <c r="AV125" i="1"/>
  <c r="AV199" i="1"/>
  <c r="AV81" i="1"/>
  <c r="AV61" i="1"/>
  <c r="AV127" i="1"/>
  <c r="AV227" i="1"/>
  <c r="AV37" i="1"/>
  <c r="AV24" i="1"/>
  <c r="AV166" i="1"/>
  <c r="AV44" i="1"/>
  <c r="AV210" i="1"/>
  <c r="AV49" i="1"/>
  <c r="AV63" i="1"/>
  <c r="AV137" i="1"/>
  <c r="AV187" i="1"/>
  <c r="AW173" i="1"/>
  <c r="AX173" i="1" s="1"/>
  <c r="AV201" i="1"/>
  <c r="AV135" i="1"/>
  <c r="AV195" i="1"/>
  <c r="AV130" i="1"/>
  <c r="AV12" i="1"/>
  <c r="AV207" i="1"/>
  <c r="AV390" i="1"/>
  <c r="AV316" i="1"/>
  <c r="AY372" i="1" l="1"/>
  <c r="AY380" i="1"/>
  <c r="AV372" i="1"/>
  <c r="AV380" i="1"/>
  <c r="AY173" i="1"/>
  <c r="AV173" i="1"/>
</calcChain>
</file>

<file path=xl/sharedStrings.xml><?xml version="1.0" encoding="utf-8"?>
<sst xmlns="http://schemas.openxmlformats.org/spreadsheetml/2006/main" count="7633" uniqueCount="1519">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</sst>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1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6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7" fillId="9" borderId="0" xfId="0" applyFont="1" applyFill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8" fillId="8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3" totalsRowShown="0" headerRowDxfId="67" dataDxfId="65" headerRowBorderDxfId="66">
  <autoFilter ref="A3:BM493" xr:uid="{00000000-0009-0000-0100-000002000000}">
    <filterColumn colId="1">
      <filters>
        <filter val="Enabled"/>
      </filters>
    </filterColumn>
    <filterColumn colId="22">
      <filters blank="1"/>
    </filterColumn>
    <filterColumn colId="62">
      <customFilters>
        <customFilter operator="notEqual" val=" "/>
      </customFilters>
    </filterColumn>
  </autoFilter>
  <sortState xmlns:xlrd2="http://schemas.microsoft.com/office/spreadsheetml/2017/richdata2" ref="A6:BM493">
    <sortCondition ref="AV3:AV493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3"/>
  <sheetViews>
    <sheetView tabSelected="1" topLeftCell="AU1" zoomScale="120" zoomScaleNormal="120" workbookViewId="0">
      <selection activeCell="AV150" sqref="AV150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1217</v>
      </c>
      <c r="L1" s="2" t="s">
        <v>1217</v>
      </c>
      <c r="M1" s="2" t="s">
        <v>272</v>
      </c>
      <c r="N1" s="2" t="s">
        <v>273</v>
      </c>
      <c r="O1" s="6" t="s">
        <v>765</v>
      </c>
      <c r="P1" s="5" t="s">
        <v>765</v>
      </c>
      <c r="Q1" s="5" t="s">
        <v>765</v>
      </c>
      <c r="R1" s="5" t="s">
        <v>765</v>
      </c>
      <c r="S1" s="5" t="s">
        <v>765</v>
      </c>
      <c r="T1" s="54" t="s">
        <v>766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920</v>
      </c>
      <c r="AB1" s="7" t="s">
        <v>188</v>
      </c>
      <c r="AC1" s="7" t="s">
        <v>189</v>
      </c>
      <c r="AD1" s="16" t="s">
        <v>190</v>
      </c>
      <c r="AE1" s="16" t="s">
        <v>1198</v>
      </c>
      <c r="AF1" s="7" t="s">
        <v>188</v>
      </c>
      <c r="AG1" s="7" t="s">
        <v>188</v>
      </c>
      <c r="AH1" s="7" t="s">
        <v>921</v>
      </c>
      <c r="AI1" s="7" t="s">
        <v>188</v>
      </c>
      <c r="AJ1" s="7" t="s">
        <v>188</v>
      </c>
      <c r="AK1" s="7" t="s">
        <v>188</v>
      </c>
      <c r="AL1" s="7" t="s">
        <v>921</v>
      </c>
      <c r="AM1" s="7" t="s">
        <v>921</v>
      </c>
      <c r="AN1" s="7" t="s">
        <v>921</v>
      </c>
      <c r="AO1" s="7" t="s">
        <v>921</v>
      </c>
      <c r="AP1" s="7" t="s">
        <v>921</v>
      </c>
      <c r="AQ1" s="7" t="s">
        <v>921</v>
      </c>
      <c r="AR1" s="7" t="s">
        <v>188</v>
      </c>
      <c r="AS1" s="7" t="s">
        <v>188</v>
      </c>
      <c r="AT1" s="7" t="s">
        <v>188</v>
      </c>
      <c r="AU1" s="7" t="s">
        <v>817</v>
      </c>
      <c r="AV1" s="7" t="s">
        <v>459</v>
      </c>
      <c r="AW1" s="7" t="s">
        <v>459</v>
      </c>
      <c r="AX1" s="7" t="s">
        <v>1344</v>
      </c>
      <c r="AY1" s="7" t="s">
        <v>1344</v>
      </c>
      <c r="AZ1" s="7" t="s">
        <v>817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710</v>
      </c>
      <c r="BH1" s="7" t="s">
        <v>710</v>
      </c>
      <c r="BI1" s="7" t="s">
        <v>817</v>
      </c>
      <c r="BJ1" s="7" t="s">
        <v>459</v>
      </c>
      <c r="BK1" s="7" t="s">
        <v>706</v>
      </c>
      <c r="BL1" s="7" t="s">
        <v>459</v>
      </c>
      <c r="BM1" s="7" t="s">
        <v>707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1199</v>
      </c>
      <c r="E2" s="3" t="s">
        <v>1200</v>
      </c>
      <c r="F2" s="3" t="s">
        <v>1201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1202</v>
      </c>
      <c r="L2" s="3" t="s">
        <v>1203</v>
      </c>
      <c r="M2" s="3" t="s">
        <v>1204</v>
      </c>
      <c r="N2" s="3" t="s">
        <v>1205</v>
      </c>
      <c r="O2" s="17" t="s">
        <v>806</v>
      </c>
      <c r="P2" s="4" t="s">
        <v>810</v>
      </c>
      <c r="Q2" s="4" t="s">
        <v>767</v>
      </c>
      <c r="R2" s="4" t="s">
        <v>767</v>
      </c>
      <c r="S2" s="4" t="s">
        <v>768</v>
      </c>
      <c r="T2" s="4" t="s">
        <v>769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919</v>
      </c>
      <c r="AB2" s="9" t="s">
        <v>154</v>
      </c>
      <c r="AC2" s="9" t="s">
        <v>155</v>
      </c>
      <c r="AD2" s="13" t="s">
        <v>178</v>
      </c>
      <c r="AE2" s="10" t="s">
        <v>1206</v>
      </c>
      <c r="AF2" s="10" t="s">
        <v>156</v>
      </c>
      <c r="AG2" s="10" t="s">
        <v>157</v>
      </c>
      <c r="AH2" s="10" t="s">
        <v>925</v>
      </c>
      <c r="AI2" s="10" t="s">
        <v>158</v>
      </c>
      <c r="AJ2" s="11" t="s">
        <v>1207</v>
      </c>
      <c r="AK2" s="10" t="s">
        <v>1208</v>
      </c>
      <c r="AL2" s="10" t="s">
        <v>922</v>
      </c>
      <c r="AM2" s="10" t="s">
        <v>932</v>
      </c>
      <c r="AN2" s="10" t="s">
        <v>941</v>
      </c>
      <c r="AO2" s="10" t="s">
        <v>942</v>
      </c>
      <c r="AP2" s="10" t="s">
        <v>937</v>
      </c>
      <c r="AQ2" s="10" t="s">
        <v>938</v>
      </c>
      <c r="AR2" s="9" t="s">
        <v>159</v>
      </c>
      <c r="AS2" s="10" t="s">
        <v>532</v>
      </c>
      <c r="AT2" s="12" t="s">
        <v>164</v>
      </c>
      <c r="AU2" s="12" t="s">
        <v>1028</v>
      </c>
      <c r="AV2" s="10" t="s">
        <v>344</v>
      </c>
      <c r="AW2" s="10" t="s">
        <v>161</v>
      </c>
      <c r="AX2" s="10" t="s">
        <v>1345</v>
      </c>
      <c r="AY2" s="10" t="s">
        <v>1341</v>
      </c>
      <c r="AZ2" s="10" t="s">
        <v>1128</v>
      </c>
      <c r="BA2" s="10" t="s">
        <v>1129</v>
      </c>
      <c r="BB2" s="10" t="s">
        <v>1130</v>
      </c>
      <c r="BC2" s="10" t="s">
        <v>162</v>
      </c>
      <c r="BD2" s="10" t="s">
        <v>163</v>
      </c>
      <c r="BE2" s="12" t="s">
        <v>160</v>
      </c>
      <c r="BF2" s="10" t="s">
        <v>1209</v>
      </c>
      <c r="BG2" s="10" t="s">
        <v>1240</v>
      </c>
      <c r="BH2" s="10" t="s">
        <v>1239</v>
      </c>
      <c r="BI2" s="10" t="s">
        <v>818</v>
      </c>
      <c r="BJ2" s="10" t="s">
        <v>708</v>
      </c>
      <c r="BK2" s="10" t="s">
        <v>705</v>
      </c>
      <c r="BL2" s="10" t="s">
        <v>343</v>
      </c>
      <c r="BM2" s="12" t="s">
        <v>709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688</v>
      </c>
      <c r="L3" s="46" t="s">
        <v>689</v>
      </c>
      <c r="M3" s="46" t="s">
        <v>1210</v>
      </c>
      <c r="N3" s="46" t="s">
        <v>1211</v>
      </c>
      <c r="O3" s="48" t="s">
        <v>805</v>
      </c>
      <c r="P3" s="47" t="s">
        <v>770</v>
      </c>
      <c r="Q3" s="47" t="s">
        <v>771</v>
      </c>
      <c r="R3" s="49" t="s">
        <v>772</v>
      </c>
      <c r="S3" s="49" t="s">
        <v>773</v>
      </c>
      <c r="T3" s="55" t="s">
        <v>763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918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924</v>
      </c>
      <c r="AI3" s="50" t="s">
        <v>13</v>
      </c>
      <c r="AJ3" s="50" t="s">
        <v>14</v>
      </c>
      <c r="AK3" s="50" t="s">
        <v>15</v>
      </c>
      <c r="AL3" s="50" t="s">
        <v>923</v>
      </c>
      <c r="AM3" s="50" t="s">
        <v>931</v>
      </c>
      <c r="AN3" s="50" t="s">
        <v>939</v>
      </c>
      <c r="AO3" s="50" t="s">
        <v>940</v>
      </c>
      <c r="AP3" s="50" t="s">
        <v>933</v>
      </c>
      <c r="AQ3" s="50" t="s">
        <v>934</v>
      </c>
      <c r="AR3" s="50" t="s">
        <v>16</v>
      </c>
      <c r="AS3" s="50" t="s">
        <v>17</v>
      </c>
      <c r="AT3" s="51" t="s">
        <v>24</v>
      </c>
      <c r="AU3" s="51" t="s">
        <v>1027</v>
      </c>
      <c r="AV3" s="50" t="s">
        <v>20</v>
      </c>
      <c r="AW3" s="50" t="s">
        <v>18</v>
      </c>
      <c r="AX3" s="50" t="s">
        <v>1342</v>
      </c>
      <c r="AY3" s="50" t="s">
        <v>1343</v>
      </c>
      <c r="AZ3" s="50" t="s">
        <v>1120</v>
      </c>
      <c r="BA3" s="50" t="s">
        <v>1121</v>
      </c>
      <c r="BB3" s="50" t="s">
        <v>1122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1241</v>
      </c>
      <c r="BH3" s="50" t="s">
        <v>1238</v>
      </c>
      <c r="BI3" s="50" t="s">
        <v>816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hidden="1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1265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1131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hidden="1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hidden="1" customHeight="1">
      <c r="A6" s="18">
        <v>1602</v>
      </c>
      <c r="B6" s="18" t="s">
        <v>26</v>
      </c>
      <c r="C6" s="18" t="s">
        <v>383</v>
      </c>
      <c r="D6" s="18" t="s">
        <v>137</v>
      </c>
      <c r="E6" s="18" t="s">
        <v>957</v>
      </c>
      <c r="F6" s="22" t="str">
        <f>IF(ISBLANK(Table2[[#This Row],[unique_id]]), "", PROPER(SUBSTITUTE(Table2[[#This Row],[unique_id]], "_", " ")))</f>
        <v>Ada Lamp Bulb 1</v>
      </c>
      <c r="H6" s="18" t="s">
        <v>139</v>
      </c>
      <c r="O6" s="19" t="s">
        <v>807</v>
      </c>
      <c r="P6" s="18" t="s">
        <v>166</v>
      </c>
      <c r="Q6" s="18" t="s">
        <v>779</v>
      </c>
      <c r="R6" s="18" t="str">
        <f>Table2[[#This Row],[entity_domain]]</f>
        <v>Lights</v>
      </c>
      <c r="S6" s="18" t="str">
        <f>_xlfn.CONCAT( Table2[[#This Row],[device_suggested_area]], " ",Table2[[#This Row],[powercalc_group_3]])</f>
        <v>Ada Lights</v>
      </c>
      <c r="T6" s="23"/>
      <c r="U6" s="18"/>
      <c r="V6" s="19"/>
      <c r="W6" s="19" t="s">
        <v>499</v>
      </c>
      <c r="X6" s="25">
        <v>100</v>
      </c>
      <c r="Y6" s="26" t="s">
        <v>775</v>
      </c>
      <c r="Z6" s="26" t="s">
        <v>1014</v>
      </c>
      <c r="AA6" s="26"/>
      <c r="AB6" s="18"/>
      <c r="AG6" s="19"/>
      <c r="AH6" s="19"/>
      <c r="AT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18" t="str">
        <f>Table2[[#This Row],[device_suggested_area]]</f>
        <v>Ada</v>
      </c>
      <c r="BA6" s="18" t="str">
        <f>IF(ISBLANK(Table2[[#This Row],[device_model]]), "", Table2[[#This Row],[device_suggested_area]])</f>
        <v>Ada</v>
      </c>
      <c r="BB6" s="18" t="s">
        <v>1040</v>
      </c>
      <c r="BC6" s="18" t="s">
        <v>575</v>
      </c>
      <c r="BD6" s="18" t="s">
        <v>383</v>
      </c>
      <c r="BE6" s="18" t="s">
        <v>572</v>
      </c>
      <c r="BF6" s="18" t="s">
        <v>130</v>
      </c>
      <c r="BH6" s="18" t="s">
        <v>704</v>
      </c>
      <c r="BJ6" s="93"/>
      <c r="BK6" s="18" t="s">
        <v>506</v>
      </c>
      <c r="BL6" s="18"/>
      <c r="BM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7" spans="1:66" ht="16" hidden="1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748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2689</v>
      </c>
      <c r="B8" s="18" t="s">
        <v>26</v>
      </c>
      <c r="C8" s="18" t="s">
        <v>268</v>
      </c>
      <c r="D8" s="18" t="s">
        <v>145</v>
      </c>
      <c r="E8" s="18" t="s">
        <v>1511</v>
      </c>
      <c r="F8" s="22" t="str">
        <f>IF(ISBLANK(Table2[[#This Row],[unique_id]]), "", PROPER(SUBSTITUTE(Table2[[#This Row],[unique_id]], "_", " ")))</f>
        <v>Parents Homepod</v>
      </c>
      <c r="G8" s="18" t="s">
        <v>1512</v>
      </c>
      <c r="H8" s="18" t="s">
        <v>764</v>
      </c>
      <c r="I8" s="18" t="s">
        <v>144</v>
      </c>
      <c r="O8" s="19"/>
      <c r="P8" s="18"/>
      <c r="T8" s="23"/>
      <c r="U8" s="18"/>
      <c r="V8" s="19"/>
      <c r="W8" s="19"/>
      <c r="X8" s="19"/>
      <c r="Y8" s="19"/>
      <c r="Z8" s="19"/>
      <c r="AB8" s="18"/>
      <c r="AG8" s="19"/>
      <c r="AH8" s="19"/>
      <c r="AT8" s="20"/>
      <c r="AV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18" t="str">
        <f>IF(ISBLANK(Table2[[#This Row],[device_model]]), "", Table2[[#This Row],[device_suggested_area]])</f>
        <v>Parents</v>
      </c>
      <c r="BB8" s="18" t="s">
        <v>1513</v>
      </c>
      <c r="BC8" s="18" t="s">
        <v>1100</v>
      </c>
      <c r="BD8" s="18" t="s">
        <v>268</v>
      </c>
      <c r="BE8" s="18" t="s">
        <v>405</v>
      </c>
      <c r="BF8" s="18" t="s">
        <v>194</v>
      </c>
      <c r="BJ8" s="93" t="s">
        <v>1426</v>
      </c>
      <c r="BK8" s="24" t="s">
        <v>408</v>
      </c>
      <c r="BL8" s="21" t="s">
        <v>1451</v>
      </c>
      <c r="BM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9" spans="1:66" ht="16" hidden="1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748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hidden="1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1381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1382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1255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1037</v>
      </c>
      <c r="BC10" s="61" t="s">
        <v>1039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hidden="1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1382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hidden="1" customHeight="1">
      <c r="A12" s="18">
        <v>2702</v>
      </c>
      <c r="B12" s="18" t="s">
        <v>26</v>
      </c>
      <c r="C12" s="18" t="s">
        <v>637</v>
      </c>
      <c r="D12" s="18" t="s">
        <v>640</v>
      </c>
      <c r="E12" s="18" t="s">
        <v>641</v>
      </c>
      <c r="F12" s="22" t="str">
        <f>IF(ISBLANK(Table2[[#This Row],[unique_id]]), "", PROPER(SUBSTITUTE(Table2[[#This Row],[unique_id]], "_", " ")))</f>
        <v>Back Door Lock</v>
      </c>
      <c r="G12" s="18" t="s">
        <v>683</v>
      </c>
      <c r="H12" s="18" t="s">
        <v>646</v>
      </c>
      <c r="I12" s="18" t="s">
        <v>212</v>
      </c>
      <c r="M12" s="18" t="s">
        <v>136</v>
      </c>
      <c r="O12" s="19"/>
      <c r="P12" s="18"/>
      <c r="T12" s="23"/>
      <c r="U12" s="18"/>
      <c r="V12" s="19"/>
      <c r="W12" s="19" t="s">
        <v>499</v>
      </c>
      <c r="X12" s="19"/>
      <c r="Y12" s="26" t="s">
        <v>775</v>
      </c>
      <c r="Z12" s="19"/>
      <c r="AB12" s="18"/>
      <c r="AG12" s="19"/>
      <c r="AH12" s="19"/>
      <c r="AT12" s="20"/>
      <c r="AV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18" t="str">
        <f>Table2[[#This Row],[device_suggested_area]]</f>
        <v>Back Door</v>
      </c>
      <c r="BA12" s="18" t="str">
        <f>IF(ISBLANK(Table2[[#This Row],[device_model]]), "", Table2[[#This Row],[device_suggested_area]])</f>
        <v>Back Door</v>
      </c>
      <c r="BB12" s="18" t="s">
        <v>1081</v>
      </c>
      <c r="BC12" s="18" t="s">
        <v>638</v>
      </c>
      <c r="BD12" s="18" t="s">
        <v>637</v>
      </c>
      <c r="BE12" s="18" t="s">
        <v>639</v>
      </c>
      <c r="BF12" s="18" t="s">
        <v>646</v>
      </c>
      <c r="BJ12" s="93"/>
      <c r="BK12" s="18" t="s">
        <v>636</v>
      </c>
      <c r="BL12" s="18"/>
      <c r="BM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13" spans="1:66" ht="16" hidden="1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hidden="1" customHeight="1">
      <c r="A14" s="18">
        <v>2703</v>
      </c>
      <c r="B14" s="18" t="s">
        <v>26</v>
      </c>
      <c r="C14" s="18" t="s">
        <v>339</v>
      </c>
      <c r="D14" s="18" t="s">
        <v>149</v>
      </c>
      <c r="E14" s="18" t="s">
        <v>674</v>
      </c>
      <c r="F14" s="22" t="str">
        <f>IF(ISBLANK(Table2[[#This Row],[unique_id]]), "", PROPER(SUBSTITUTE(Table2[[#This Row],[unique_id]], "_", " ")))</f>
        <v>Template Back Door Sensor Contact Last</v>
      </c>
      <c r="G14" s="18" t="s">
        <v>682</v>
      </c>
      <c r="H14" s="18" t="s">
        <v>646</v>
      </c>
      <c r="I14" s="18" t="s">
        <v>212</v>
      </c>
      <c r="M14" s="18" t="s">
        <v>136</v>
      </c>
      <c r="O14" s="19"/>
      <c r="P14" s="18"/>
      <c r="T14" s="23"/>
      <c r="U14" s="18"/>
      <c r="V14" s="19"/>
      <c r="W14" s="19" t="s">
        <v>499</v>
      </c>
      <c r="X14" s="19"/>
      <c r="Y14" s="26" t="s">
        <v>775</v>
      </c>
      <c r="Z14" s="19"/>
      <c r="AB14" s="18"/>
      <c r="AG14" s="19"/>
      <c r="AH14" s="19"/>
      <c r="AT14" s="20"/>
      <c r="AV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23" t="str">
        <f>Table2[[#This Row],[device_suggested_area]]</f>
        <v>Back Door</v>
      </c>
      <c r="BA14" s="18" t="str">
        <f>IF(ISBLANK(Table2[[#This Row],[device_model]]), "", Table2[[#This Row],[device_suggested_area]])</f>
        <v>Back Door</v>
      </c>
      <c r="BB14" s="23" t="s">
        <v>1094</v>
      </c>
      <c r="BC14" s="23" t="s">
        <v>657</v>
      </c>
      <c r="BD14" s="18" t="s">
        <v>1183</v>
      </c>
      <c r="BE14" s="18" t="s">
        <v>639</v>
      </c>
      <c r="BF14" s="18" t="s">
        <v>646</v>
      </c>
      <c r="BJ14" s="93"/>
      <c r="BK14" s="18" t="s">
        <v>659</v>
      </c>
      <c r="BL14" s="18"/>
      <c r="BM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15" spans="1:66" ht="16" hidden="1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1377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hidden="1" customHeight="1">
      <c r="A16" s="18">
        <v>1653</v>
      </c>
      <c r="B16" s="18" t="s">
        <v>26</v>
      </c>
      <c r="C16" s="18" t="s">
        <v>383</v>
      </c>
      <c r="D16" s="18" t="s">
        <v>137</v>
      </c>
      <c r="E16" s="18" t="s">
        <v>985</v>
      </c>
      <c r="F16" s="22" t="str">
        <f>IF(ISBLANK(Table2[[#This Row],[unique_id]]), "", PROPER(SUBSTITUTE(Table2[[#This Row],[unique_id]], "_", " ")))</f>
        <v>Bathroom Main Bulb 1</v>
      </c>
      <c r="H16" s="18" t="s">
        <v>139</v>
      </c>
      <c r="O16" s="19" t="s">
        <v>807</v>
      </c>
      <c r="P16" s="18" t="s">
        <v>166</v>
      </c>
      <c r="Q16" s="18" t="s">
        <v>779</v>
      </c>
      <c r="R16" s="18" t="str">
        <f>Table2[[#This Row],[entity_domain]]</f>
        <v>Lights</v>
      </c>
      <c r="S16" s="18" t="str">
        <f>_xlfn.CONCAT( Table2[[#This Row],[device_suggested_area]], " ",Table2[[#This Row],[powercalc_group_3]])</f>
        <v>Bathroom Lights</v>
      </c>
      <c r="T16" s="23"/>
      <c r="U16" s="18"/>
      <c r="V16" s="19"/>
      <c r="W16" s="19" t="s">
        <v>499</v>
      </c>
      <c r="X16" s="25">
        <v>111</v>
      </c>
      <c r="Y16" s="26" t="s">
        <v>775</v>
      </c>
      <c r="Z16" s="26" t="s">
        <v>1016</v>
      </c>
      <c r="AA16" s="26"/>
      <c r="AB16" s="18"/>
      <c r="AG16" s="19"/>
      <c r="AH16" s="19"/>
      <c r="AT1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18" t="str">
        <f>Table2[[#This Row],[device_suggested_area]]</f>
        <v>Bathroom</v>
      </c>
      <c r="BA16" s="18" t="str">
        <f>IF(ISBLANK(Table2[[#This Row],[device_model]]), "", Table2[[#This Row],[device_suggested_area]])</f>
        <v>Bathroom</v>
      </c>
      <c r="BB16" s="18" t="s">
        <v>1043</v>
      </c>
      <c r="BC16" s="18" t="s">
        <v>497</v>
      </c>
      <c r="BD16" s="18" t="s">
        <v>383</v>
      </c>
      <c r="BE16" s="18" t="s">
        <v>498</v>
      </c>
      <c r="BF16" s="18" t="s">
        <v>364</v>
      </c>
      <c r="BK16" s="18" t="s">
        <v>528</v>
      </c>
      <c r="BL16" s="18"/>
      <c r="BM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" spans="1:65" ht="16" hidden="1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1379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hidden="1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1385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1386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1256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1037</v>
      </c>
      <c r="BC18" s="61" t="s">
        <v>1039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hidden="1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1386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hidden="1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1387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1388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1255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1037</v>
      </c>
      <c r="BC20" s="61" t="s">
        <v>1039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hidden="1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1388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hidden="1" customHeight="1">
      <c r="A22" s="18">
        <v>1655</v>
      </c>
      <c r="B22" s="18" t="s">
        <v>26</v>
      </c>
      <c r="C22" s="18" t="s">
        <v>460</v>
      </c>
      <c r="D22" s="18" t="s">
        <v>137</v>
      </c>
      <c r="E22" s="18" t="s">
        <v>888</v>
      </c>
      <c r="F22" s="22" t="str">
        <f>IF(ISBLANK(Table2[[#This Row],[unique_id]]), "", PROPER(SUBSTITUTE(Table2[[#This Row],[unique_id]], "_", " ")))</f>
        <v>Bathroom Sconces Bulb 1</v>
      </c>
      <c r="H22" s="18" t="s">
        <v>139</v>
      </c>
      <c r="O22" s="19" t="s">
        <v>807</v>
      </c>
      <c r="P22" s="18" t="s">
        <v>166</v>
      </c>
      <c r="Q22" s="18" t="s">
        <v>779</v>
      </c>
      <c r="R22" s="18" t="str">
        <f>Table2[[#This Row],[entity_domain]]</f>
        <v>Lights</v>
      </c>
      <c r="S22" s="18" t="str">
        <f>_xlfn.CONCAT( Table2[[#This Row],[device_suggested_area]], " ",Table2[[#This Row],[powercalc_group_3]])</f>
        <v>Bathroom Lights</v>
      </c>
      <c r="T22" s="23"/>
      <c r="U22" s="18"/>
      <c r="V22" s="19"/>
      <c r="W22" s="19" t="s">
        <v>499</v>
      </c>
      <c r="X22" s="25">
        <v>121</v>
      </c>
      <c r="Y22" s="26" t="s">
        <v>775</v>
      </c>
      <c r="Z22" s="19" t="s">
        <v>1017</v>
      </c>
      <c r="AB22" s="18"/>
      <c r="AG22" s="19"/>
      <c r="AH22" s="19"/>
      <c r="AT22" s="20"/>
      <c r="AV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18" t="str">
        <f>Table2[[#This Row],[device_suggested_area]]</f>
        <v>Bathroom</v>
      </c>
      <c r="BA22" s="18" t="str">
        <f>IF(ISBLANK(Table2[[#This Row],[device_model]]), "", Table2[[#This Row],[device_suggested_area]])</f>
        <v>Bathroom</v>
      </c>
      <c r="BB22" s="18" t="s">
        <v>1029</v>
      </c>
      <c r="BC22" s="18" t="s">
        <v>877</v>
      </c>
      <c r="BD22" s="18" t="s">
        <v>460</v>
      </c>
      <c r="BE22" s="18" t="s">
        <v>875</v>
      </c>
      <c r="BF22" s="18" t="s">
        <v>364</v>
      </c>
      <c r="BK22" s="18" t="s">
        <v>891</v>
      </c>
      <c r="BL22" s="18"/>
      <c r="BM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23" spans="1:65" ht="16" hidden="1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hidden="1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1247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1248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1264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1265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1346</v>
      </c>
      <c r="BC24" s="28" t="s">
        <v>36</v>
      </c>
      <c r="BD24" s="28" t="s">
        <v>37</v>
      </c>
      <c r="BE24" s="28" t="s">
        <v>1131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hidden="1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1248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hidden="1" customHeight="1">
      <c r="A26" s="18">
        <v>1656</v>
      </c>
      <c r="B26" s="18" t="s">
        <v>26</v>
      </c>
      <c r="C26" s="18" t="s">
        <v>460</v>
      </c>
      <c r="D26" s="18" t="s">
        <v>137</v>
      </c>
      <c r="E26" s="18" t="s">
        <v>889</v>
      </c>
      <c r="F26" s="22" t="str">
        <f>IF(ISBLANK(Table2[[#This Row],[unique_id]]), "", PROPER(SUBSTITUTE(Table2[[#This Row],[unique_id]], "_", " ")))</f>
        <v>Bathroom Sconces Bulb 2</v>
      </c>
      <c r="H26" s="18" t="s">
        <v>139</v>
      </c>
      <c r="O26" s="19" t="s">
        <v>807</v>
      </c>
      <c r="P26" s="18" t="s">
        <v>166</v>
      </c>
      <c r="Q26" s="18" t="s">
        <v>779</v>
      </c>
      <c r="R26" s="18" t="str">
        <f>Table2[[#This Row],[entity_domain]]</f>
        <v>Lights</v>
      </c>
      <c r="S26" s="18" t="str">
        <f>_xlfn.CONCAT( Table2[[#This Row],[device_suggested_area]], " ",Table2[[#This Row],[powercalc_group_3]])</f>
        <v>Bathroom Lights</v>
      </c>
      <c r="T26" s="23"/>
      <c r="U26" s="18"/>
      <c r="V26" s="19"/>
      <c r="W26" s="19" t="s">
        <v>499</v>
      </c>
      <c r="X26" s="25">
        <v>121</v>
      </c>
      <c r="Y26" s="26" t="s">
        <v>775</v>
      </c>
      <c r="Z26" s="19" t="s">
        <v>1017</v>
      </c>
      <c r="AB26" s="18"/>
      <c r="AG26" s="19"/>
      <c r="AH26" s="19"/>
      <c r="AT26" s="20"/>
      <c r="AV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18" t="str">
        <f>Table2[[#This Row],[device_suggested_area]]</f>
        <v>Bathroom</v>
      </c>
      <c r="BA26" s="18" t="str">
        <f>IF(ISBLANK(Table2[[#This Row],[device_model]]), "", Table2[[#This Row],[device_suggested_area]])</f>
        <v>Bathroom</v>
      </c>
      <c r="BB26" s="18" t="s">
        <v>1030</v>
      </c>
      <c r="BC26" s="18" t="s">
        <v>877</v>
      </c>
      <c r="BD26" s="18" t="s">
        <v>460</v>
      </c>
      <c r="BE26" s="18" t="s">
        <v>875</v>
      </c>
      <c r="BF26" s="18" t="s">
        <v>364</v>
      </c>
      <c r="BK26" s="18" t="s">
        <v>892</v>
      </c>
      <c r="BL26" s="18"/>
      <c r="BM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27" spans="1:65" ht="16" hidden="1" customHeight="1">
      <c r="A27" s="67">
        <v>1023</v>
      </c>
      <c r="B27" s="33" t="s">
        <v>26</v>
      </c>
      <c r="C27" s="33" t="s">
        <v>1188</v>
      </c>
      <c r="D27" s="33" t="s">
        <v>27</v>
      </c>
      <c r="E27" s="33" t="s">
        <v>1251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1249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hidden="1" customHeight="1">
      <c r="A28" s="67">
        <v>1024</v>
      </c>
      <c r="B28" s="33" t="s">
        <v>26</v>
      </c>
      <c r="C28" s="33" t="s">
        <v>712</v>
      </c>
      <c r="D28" s="33" t="s">
        <v>27</v>
      </c>
      <c r="E28" s="33" t="s">
        <v>1109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1242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1258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926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945</v>
      </c>
      <c r="AO28" s="33" t="s">
        <v>946</v>
      </c>
      <c r="AP28" s="33" t="s">
        <v>935</v>
      </c>
      <c r="AQ28" s="33" t="s">
        <v>936</v>
      </c>
      <c r="AR28" s="33" t="s">
        <v>1187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746</v>
      </c>
      <c r="BC28" s="33" t="s">
        <v>1184</v>
      </c>
      <c r="BD28" s="33" t="s">
        <v>1183</v>
      </c>
      <c r="BE28" s="33" t="s">
        <v>916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hidden="1" customHeight="1">
      <c r="A29" s="18">
        <v>1025</v>
      </c>
      <c r="B29" s="33" t="s">
        <v>26</v>
      </c>
      <c r="C29" s="33" t="s">
        <v>712</v>
      </c>
      <c r="D29" s="33" t="s">
        <v>27</v>
      </c>
      <c r="E29" s="33" t="s">
        <v>1242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hidden="1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1389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1390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1255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1037</v>
      </c>
      <c r="BC30" s="61" t="s">
        <v>1039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hidden="1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1390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hidden="1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1218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1265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1131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hidden="1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1219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1265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1131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hidden="1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1220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1265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1131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hidden="1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1221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1265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1131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hidden="1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1222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1265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1346</v>
      </c>
      <c r="BC36" s="18" t="s">
        <v>36</v>
      </c>
      <c r="BD36" s="18" t="s">
        <v>37</v>
      </c>
      <c r="BE36" s="18" t="s">
        <v>1131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hidden="1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1223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1265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1131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hidden="1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hidden="1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hidden="1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hidden="1" customHeight="1">
      <c r="A41" s="67">
        <v>1037</v>
      </c>
      <c r="B41" s="71" t="s">
        <v>589</v>
      </c>
      <c r="C41" s="71" t="s">
        <v>460</v>
      </c>
      <c r="D41" s="71" t="s">
        <v>27</v>
      </c>
      <c r="E41" s="71" t="s">
        <v>1367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hidden="1" customHeight="1">
      <c r="A42" s="67">
        <v>1038</v>
      </c>
      <c r="B42" s="71" t="s">
        <v>589</v>
      </c>
      <c r="C42" s="71" t="s">
        <v>460</v>
      </c>
      <c r="D42" s="71" t="s">
        <v>27</v>
      </c>
      <c r="E42" s="71" t="s">
        <v>1366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71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hidden="1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1224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1131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1225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1038</v>
      </c>
      <c r="BC45" s="18" t="s">
        <v>1036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1226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1038</v>
      </c>
      <c r="BC46" s="18" t="s">
        <v>1036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hidden="1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1383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1037</v>
      </c>
      <c r="BC47" s="18" t="s">
        <v>1039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1227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1038</v>
      </c>
      <c r="BC48" s="18" t="s">
        <v>1036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hidden="1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1375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1037</v>
      </c>
      <c r="BC49" s="18" t="s">
        <v>1039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hidden="1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1374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1037</v>
      </c>
      <c r="BC50" s="18" t="s">
        <v>1039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hidden="1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1391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1037</v>
      </c>
      <c r="BC51" s="18" t="s">
        <v>1039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hidden="1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1392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1037</v>
      </c>
      <c r="BC52" s="18" t="s">
        <v>1039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1228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1038</v>
      </c>
      <c r="BC53" s="18" t="s">
        <v>1036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1252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1346</v>
      </c>
      <c r="BC54" s="18" t="s">
        <v>36</v>
      </c>
      <c r="BD54" s="18" t="s">
        <v>37</v>
      </c>
      <c r="BE54" s="18" t="s">
        <v>1131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hidden="1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1393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1037</v>
      </c>
      <c r="BC55" s="18" t="s">
        <v>1039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hidden="1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hidden="1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1229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1038</v>
      </c>
      <c r="BC57" s="18" t="s">
        <v>1036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hidden="1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1230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1038</v>
      </c>
      <c r="BC58" s="18" t="s">
        <v>1036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hidden="1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1231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1038</v>
      </c>
      <c r="BC59" s="18" t="s">
        <v>1036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hidden="1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1373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1037</v>
      </c>
      <c r="BC60" s="18" t="s">
        <v>1039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hidden="1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1380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1037</v>
      </c>
      <c r="BC61" s="18" t="s">
        <v>1039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hidden="1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1372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1037</v>
      </c>
      <c r="BC62" s="18" t="s">
        <v>1039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hidden="1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1394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1037</v>
      </c>
      <c r="BC63" s="18" t="s">
        <v>1039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hidden="1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1395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1037</v>
      </c>
      <c r="BC64" s="18" t="s">
        <v>1039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1232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1038</v>
      </c>
      <c r="BC65" s="18" t="s">
        <v>1036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1233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1038</v>
      </c>
      <c r="BC67" s="18" t="s">
        <v>1036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1234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1038</v>
      </c>
      <c r="BC68" s="18" t="s">
        <v>1036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1235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1038</v>
      </c>
      <c r="BC69" s="18" t="s">
        <v>1036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hidden="1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1371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1037</v>
      </c>
      <c r="BC70" s="18" t="s">
        <v>1039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hidden="1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1370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1037</v>
      </c>
      <c r="BC71" s="18" t="s">
        <v>1039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hidden="1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1236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1038</v>
      </c>
      <c r="BC72" s="18" t="s">
        <v>1036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hidden="1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1131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hidden="1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1131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hidden="1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1131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hidden="1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1131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hidden="1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1131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hidden="1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1131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hidden="1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1265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1131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hidden="1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1265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1131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hidden="1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1266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1131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hidden="1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1265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1131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hidden="1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1265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1131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1131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hidden="1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1131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hidden="1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1131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hidden="1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1131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hidden="1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1131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hidden="1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hidden="1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1131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1131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hidden="1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1131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hidden="1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>
      <c r="A96" s="18">
        <v>1362</v>
      </c>
      <c r="B96" s="33" t="s">
        <v>26</v>
      </c>
      <c r="C96" s="33" t="s">
        <v>712</v>
      </c>
      <c r="D96" s="33" t="s">
        <v>27</v>
      </c>
      <c r="E96" s="33" t="s">
        <v>1111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1237</v>
      </c>
      <c r="H96" s="33" t="s">
        <v>667</v>
      </c>
      <c r="I96" s="33" t="s">
        <v>184</v>
      </c>
      <c r="J96" s="33"/>
      <c r="K96" s="33" t="s">
        <v>1245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1260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926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945</v>
      </c>
      <c r="AO96" s="33" t="s">
        <v>946</v>
      </c>
      <c r="AP96" s="33" t="s">
        <v>935</v>
      </c>
      <c r="AQ96" s="33" t="s">
        <v>936</v>
      </c>
      <c r="AR96" s="33" t="s">
        <v>1186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746</v>
      </c>
      <c r="BC96" s="33" t="s">
        <v>1185</v>
      </c>
      <c r="BD96" s="33" t="s">
        <v>1183</v>
      </c>
      <c r="BE96" s="33" t="s">
        <v>916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hidden="1" customHeight="1">
      <c r="A97" s="18">
        <v>1363</v>
      </c>
      <c r="B97" s="33" t="s">
        <v>26</v>
      </c>
      <c r="C97" s="33" t="s">
        <v>712</v>
      </c>
      <c r="D97" s="33" t="s">
        <v>27</v>
      </c>
      <c r="E97" s="33" t="s">
        <v>1245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1237</v>
      </c>
      <c r="H97" s="33" t="s">
        <v>667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hidden="1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666</v>
      </c>
      <c r="F98" s="22" t="str">
        <f>IF(ISBLANK(Table2[[#This Row],[unique_id]]), "", PROPER(SUBSTITUTE(Table2[[#This Row],[unique_id]], "_", " ")))</f>
        <v>Home Security</v>
      </c>
      <c r="G98" s="18" t="s">
        <v>664</v>
      </c>
      <c r="H98" s="18" t="s">
        <v>315</v>
      </c>
      <c r="I98" s="18" t="s">
        <v>132</v>
      </c>
      <c r="J98" s="18" t="s">
        <v>665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679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711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hidden="1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711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hidden="1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711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711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hidden="1" customHeight="1">
      <c r="A102" s="18">
        <v>1404</v>
      </c>
      <c r="B102" s="18" t="s">
        <v>26</v>
      </c>
      <c r="C102" s="18" t="s">
        <v>683</v>
      </c>
      <c r="D102" s="18" t="s">
        <v>684</v>
      </c>
      <c r="E102" s="18" t="s">
        <v>685</v>
      </c>
      <c r="F102" s="22" t="str">
        <f>IF(ISBLANK(Table2[[#This Row],[unique_id]]), "", PROPER(SUBSTITUTE(Table2[[#This Row],[unique_id]], "_", " ")))</f>
        <v>Home Secure Back Door Off</v>
      </c>
      <c r="G102" s="18" t="s">
        <v>686</v>
      </c>
      <c r="H102" s="18" t="s">
        <v>315</v>
      </c>
      <c r="I102" s="18" t="s">
        <v>132</v>
      </c>
      <c r="K102" s="18" t="s">
        <v>687</v>
      </c>
      <c r="L102" s="18" t="s">
        <v>690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691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hidden="1" customHeight="1">
      <c r="A103" s="18">
        <v>1405</v>
      </c>
      <c r="B103" s="18" t="s">
        <v>26</v>
      </c>
      <c r="C103" s="18" t="s">
        <v>683</v>
      </c>
      <c r="D103" s="18" t="s">
        <v>684</v>
      </c>
      <c r="E103" s="18" t="s">
        <v>692</v>
      </c>
      <c r="F103" s="22" t="str">
        <f>IF(ISBLANK(Table2[[#This Row],[unique_id]]), "", PROPER(SUBSTITUTE(Table2[[#This Row],[unique_id]], "_", " ")))</f>
        <v>Home Secure Front Door Off</v>
      </c>
      <c r="G103" s="18" t="s">
        <v>693</v>
      </c>
      <c r="H103" s="18" t="s">
        <v>315</v>
      </c>
      <c r="I103" s="18" t="s">
        <v>132</v>
      </c>
      <c r="K103" s="18" t="s">
        <v>694</v>
      </c>
      <c r="L103" s="18" t="s">
        <v>690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691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hidden="1" customHeight="1">
      <c r="A104" s="18">
        <v>1406</v>
      </c>
      <c r="B104" s="18" t="s">
        <v>26</v>
      </c>
      <c r="C104" s="18" t="s">
        <v>683</v>
      </c>
      <c r="D104" s="18" t="s">
        <v>684</v>
      </c>
      <c r="E104" s="18" t="s">
        <v>697</v>
      </c>
      <c r="F104" s="22" t="str">
        <f>IF(ISBLANK(Table2[[#This Row],[unique_id]]), "", PROPER(SUBSTITUTE(Table2[[#This Row],[unique_id]], "_", " ")))</f>
        <v>Home Sleep On</v>
      </c>
      <c r="G104" s="18" t="s">
        <v>695</v>
      </c>
      <c r="H104" s="18" t="s">
        <v>315</v>
      </c>
      <c r="I104" s="18" t="s">
        <v>132</v>
      </c>
      <c r="K104" s="18" t="s">
        <v>699</v>
      </c>
      <c r="L104" s="18" t="s">
        <v>700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hidden="1" customHeight="1">
      <c r="A105" s="18">
        <v>1407</v>
      </c>
      <c r="B105" s="18" t="s">
        <v>26</v>
      </c>
      <c r="C105" s="18" t="s">
        <v>683</v>
      </c>
      <c r="D105" s="18" t="s">
        <v>684</v>
      </c>
      <c r="E105" s="18" t="s">
        <v>698</v>
      </c>
      <c r="F105" s="22" t="str">
        <f>IF(ISBLANK(Table2[[#This Row],[unique_id]]), "", PROPER(SUBSTITUTE(Table2[[#This Row],[unique_id]], "_", " ")))</f>
        <v>Home Sleep Off</v>
      </c>
      <c r="G105" s="18" t="s">
        <v>696</v>
      </c>
      <c r="H105" s="18" t="s">
        <v>315</v>
      </c>
      <c r="I105" s="18" t="s">
        <v>132</v>
      </c>
      <c r="K105" s="18" t="s">
        <v>699</v>
      </c>
      <c r="L105" s="18" t="s">
        <v>690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701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hidden="1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5030</v>
      </c>
      <c r="B107" s="18" t="s">
        <v>26</v>
      </c>
      <c r="C107" s="18" t="s">
        <v>389</v>
      </c>
      <c r="E107" s="21"/>
      <c r="F107" s="22" t="str">
        <f>IF(ISBLANK(Table2[[#This Row],[unique_id]]), "", PROPER(SUBSTITUTE(Table2[[#This Row],[unique_id]], "_", " ")))</f>
        <v/>
      </c>
      <c r="I107" s="21"/>
      <c r="O107" s="19"/>
      <c r="P107" s="18"/>
      <c r="T107" s="23"/>
      <c r="U107" s="18"/>
      <c r="V107" s="19"/>
      <c r="W107" s="19"/>
      <c r="X107" s="19"/>
      <c r="Y107" s="19"/>
      <c r="Z107" s="19"/>
      <c r="AB107" s="18"/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7" s="18" t="s">
        <v>387</v>
      </c>
      <c r="BA107" s="18" t="str">
        <f>IF(ISBLANK(Table2[[#This Row],[device_model]]), "", Table2[[#This Row],[device_suggested_area]])</f>
        <v>Rack</v>
      </c>
      <c r="BB107" s="18" t="s">
        <v>389</v>
      </c>
      <c r="BC107" s="18" t="s">
        <v>388</v>
      </c>
      <c r="BD107" s="18" t="s">
        <v>387</v>
      </c>
      <c r="BE107" s="18" t="s">
        <v>795</v>
      </c>
      <c r="BF107" s="18" t="s">
        <v>28</v>
      </c>
      <c r="BJ107" s="18" t="s">
        <v>1427</v>
      </c>
      <c r="BK107" s="18" t="s">
        <v>386</v>
      </c>
      <c r="BL107" s="18" t="s">
        <v>1493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108" spans="1:65" ht="16" hidden="1" customHeight="1">
      <c r="A108" s="18">
        <v>2613</v>
      </c>
      <c r="B108" s="18" t="s">
        <v>26</v>
      </c>
      <c r="C108" s="18" t="s">
        <v>383</v>
      </c>
      <c r="D108" s="18" t="s">
        <v>134</v>
      </c>
      <c r="E108" s="21" t="s">
        <v>626</v>
      </c>
      <c r="F108" s="22" t="str">
        <f>IF(ISBLANK(Table2[[#This Row],[unique_id]]), "", PROPER(SUBSTITUTE(Table2[[#This Row],[unique_id]], "_", " ")))</f>
        <v>Deck Fans Outlet</v>
      </c>
      <c r="G108" s="18" t="s">
        <v>629</v>
      </c>
      <c r="H108" s="18" t="s">
        <v>536</v>
      </c>
      <c r="I108" s="18" t="s">
        <v>295</v>
      </c>
      <c r="M108" s="18" t="s">
        <v>261</v>
      </c>
      <c r="O108" s="19" t="s">
        <v>807</v>
      </c>
      <c r="P108" s="18" t="s">
        <v>166</v>
      </c>
      <c r="Q108" s="18" t="s">
        <v>779</v>
      </c>
      <c r="R108" s="18" t="s">
        <v>781</v>
      </c>
      <c r="S108" s="18" t="s">
        <v>839</v>
      </c>
      <c r="T108" s="23" t="s">
        <v>838</v>
      </c>
      <c r="U108" s="18"/>
      <c r="V108" s="19"/>
      <c r="W108" s="19" t="s">
        <v>499</v>
      </c>
      <c r="X108" s="19"/>
      <c r="Y108" s="26" t="s">
        <v>776</v>
      </c>
      <c r="Z108" s="19"/>
      <c r="AB108" s="18"/>
      <c r="AE108" s="18" t="s">
        <v>255</v>
      </c>
      <c r="AG108" s="19"/>
      <c r="AH108" s="19"/>
      <c r="AT10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108" s="23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8" s="18" t="str">
        <f>Table2[[#This Row],[device_suggested_area]]</f>
        <v>Deck</v>
      </c>
      <c r="BA108" s="18" t="str">
        <f>IF(ISBLANK(Table2[[#This Row],[device_model]]), "", Table2[[#This Row],[device_suggested_area]])</f>
        <v>Deck</v>
      </c>
      <c r="BB108" s="23" t="s">
        <v>1060</v>
      </c>
      <c r="BC108" s="23" t="s">
        <v>631</v>
      </c>
      <c r="BD108" s="18" t="s">
        <v>383</v>
      </c>
      <c r="BE108" s="23" t="s">
        <v>632</v>
      </c>
      <c r="BF108" s="18" t="s">
        <v>363</v>
      </c>
      <c r="BK108" s="18" t="s">
        <v>633</v>
      </c>
      <c r="BL108" s="18"/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109" spans="1:65" ht="16" customHeight="1">
      <c r="A109" s="18">
        <v>1022</v>
      </c>
      <c r="B109" s="33" t="s">
        <v>26</v>
      </c>
      <c r="C109" s="33" t="s">
        <v>1188</v>
      </c>
      <c r="D109" s="33" t="s">
        <v>27</v>
      </c>
      <c r="E109" s="33" t="s">
        <v>1250</v>
      </c>
      <c r="F109" s="35" t="str">
        <f>IF(ISBLANK(Table2[[#This Row],[unique_id]]), "", PROPER(SUBSTITUTE(Table2[[#This Row],[unique_id]], "_", " ")))</f>
        <v>Utility Temperature</v>
      </c>
      <c r="G109" s="33" t="s">
        <v>1249</v>
      </c>
      <c r="H109" s="33" t="s">
        <v>87</v>
      </c>
      <c r="I109" s="33" t="s">
        <v>30</v>
      </c>
      <c r="J109" s="33"/>
      <c r="K109" s="33" t="s">
        <v>1251</v>
      </c>
      <c r="L109" s="33"/>
      <c r="M109" s="33"/>
      <c r="N109" s="33"/>
      <c r="O109" s="36"/>
      <c r="P109" s="33"/>
      <c r="Q109" s="33"/>
      <c r="R109" s="33"/>
      <c r="S109" s="33"/>
      <c r="T109" s="34"/>
      <c r="U109" s="33"/>
      <c r="V109" s="36" t="s">
        <v>1263</v>
      </c>
      <c r="W109" s="36"/>
      <c r="X109" s="36"/>
      <c r="Y109" s="36"/>
      <c r="Z109" s="36"/>
      <c r="AA109" s="36"/>
      <c r="AB109" s="33" t="s">
        <v>31</v>
      </c>
      <c r="AC109" s="33" t="s">
        <v>88</v>
      </c>
      <c r="AD109" s="33" t="s">
        <v>89</v>
      </c>
      <c r="AE109" s="33" t="s">
        <v>321</v>
      </c>
      <c r="AF109" s="33">
        <v>300</v>
      </c>
      <c r="AG109" s="36" t="s">
        <v>34</v>
      </c>
      <c r="AH109" s="36"/>
      <c r="AI109" s="33" t="s">
        <v>1215</v>
      </c>
      <c r="AJ109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109" s="33" t="str">
        <f>IF(ISBLANK(Table2[[#This Row],[index]]),  "", _xlfn.CONCAT("telegraf/", Table2[[#This Row],[unique_id_device]], "/", LOWER(Table2[[#This Row],[device_via_device]])))</f>
        <v>telegraf/macmini-meg/digitemp</v>
      </c>
      <c r="AL109" s="33"/>
      <c r="AM109" s="33"/>
      <c r="AN109" s="33"/>
      <c r="AO109" s="33"/>
      <c r="AP109" s="33"/>
      <c r="AQ109" s="33"/>
      <c r="AR109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109" s="33">
        <v>1</v>
      </c>
      <c r="AT109" s="57"/>
      <c r="AU109" s="33"/>
      <c r="AV109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109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10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10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9" s="33"/>
      <c r="BA109" s="33" t="str">
        <f>IF(ISBLANK(Table2[[#This Row],[device_model]]), "", Table2[[#This Row],[device_suggested_area]])</f>
        <v>Rack</v>
      </c>
      <c r="BB109" s="33" t="s">
        <v>87</v>
      </c>
      <c r="BC109" s="33" t="s">
        <v>1192</v>
      </c>
      <c r="BD109" s="33" t="s">
        <v>1188</v>
      </c>
      <c r="BE109" s="33" t="s">
        <v>1193</v>
      </c>
      <c r="BF109" s="33" t="s">
        <v>28</v>
      </c>
      <c r="BG109" s="33"/>
      <c r="BH109" s="33"/>
      <c r="BI109" s="33"/>
      <c r="BJ109" s="33"/>
      <c r="BK109" s="33" t="s">
        <v>1212</v>
      </c>
      <c r="BL109" s="33"/>
      <c r="BM10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110" spans="1:65" ht="16" hidden="1" customHeight="1">
      <c r="A110" s="18">
        <v>1503</v>
      </c>
      <c r="B110" s="28" t="s">
        <v>26</v>
      </c>
      <c r="C110" s="28" t="s">
        <v>828</v>
      </c>
      <c r="D110" s="28" t="s">
        <v>149</v>
      </c>
      <c r="E110" s="29" t="s">
        <v>954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807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2539</v>
      </c>
      <c r="B111" s="33" t="s">
        <v>26</v>
      </c>
      <c r="C111" s="33" t="s">
        <v>1188</v>
      </c>
      <c r="D111" s="33" t="s">
        <v>27</v>
      </c>
      <c r="E111" s="33" t="s">
        <v>1189</v>
      </c>
      <c r="F111" s="35" t="str">
        <f>IF(ISBLANK(Table2[[#This Row],[unique_id]]), "", PROPER(SUBSTITUTE(Table2[[#This Row],[unique_id]], "_", " ")))</f>
        <v>Rack Top Temperature</v>
      </c>
      <c r="G111" s="33" t="s">
        <v>1191</v>
      </c>
      <c r="H111" s="33" t="s">
        <v>1333</v>
      </c>
      <c r="I111" s="33" t="s">
        <v>295</v>
      </c>
      <c r="J111" s="33"/>
      <c r="K111" s="33" t="s">
        <v>1243</v>
      </c>
      <c r="L111" s="33"/>
      <c r="M111" s="33"/>
      <c r="N111" s="33"/>
      <c r="O111" s="36"/>
      <c r="P111" s="33"/>
      <c r="Q111" s="33"/>
      <c r="R111" s="33"/>
      <c r="S111" s="33"/>
      <c r="T111" s="34"/>
      <c r="U111" s="33"/>
      <c r="V111" s="36" t="s">
        <v>1263</v>
      </c>
      <c r="W111" s="36"/>
      <c r="X111" s="36"/>
      <c r="Y111" s="36"/>
      <c r="Z111" s="36"/>
      <c r="AA111" s="36"/>
      <c r="AB111" s="33" t="s">
        <v>31</v>
      </c>
      <c r="AC111" s="33" t="s">
        <v>88</v>
      </c>
      <c r="AD111" s="33" t="s">
        <v>89</v>
      </c>
      <c r="AE111" s="33" t="s">
        <v>321</v>
      </c>
      <c r="AF111" s="33">
        <v>300</v>
      </c>
      <c r="AG111" s="36" t="s">
        <v>34</v>
      </c>
      <c r="AH111" s="36"/>
      <c r="AI111" s="33" t="s">
        <v>1215</v>
      </c>
      <c r="AJ111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111" s="33" t="str">
        <f>IF(ISBLANK(Table2[[#This Row],[index]]),  "", _xlfn.CONCAT("telegraf/", Table2[[#This Row],[unique_id_device]], "/", LOWER(Table2[[#This Row],[device_via_device]])))</f>
        <v>telegraf/macmini-meg/digitemp</v>
      </c>
      <c r="AL111" s="33"/>
      <c r="AM111" s="33"/>
      <c r="AN111" s="33"/>
      <c r="AO111" s="33"/>
      <c r="AP111" s="33"/>
      <c r="AQ111" s="33"/>
      <c r="AR111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111" s="33">
        <v>1</v>
      </c>
      <c r="AT111" s="57"/>
      <c r="AU111" s="33"/>
      <c r="AV111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111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111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111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33"/>
      <c r="BA111" s="33" t="str">
        <f>IF(ISBLANK(Table2[[#This Row],[device_model]]), "", Table2[[#This Row],[device_suggested_area]])</f>
        <v>Rack</v>
      </c>
      <c r="BB111" s="33" t="s">
        <v>87</v>
      </c>
      <c r="BC111" s="33" t="s">
        <v>1192</v>
      </c>
      <c r="BD111" s="33" t="s">
        <v>1188</v>
      </c>
      <c r="BE111" s="33" t="s">
        <v>1193</v>
      </c>
      <c r="BF111" s="33" t="s">
        <v>28</v>
      </c>
      <c r="BG111" s="33"/>
      <c r="BH111" s="33"/>
      <c r="BI111" s="33"/>
      <c r="BJ111" s="33"/>
      <c r="BK111" s="33" t="s">
        <v>1214</v>
      </c>
      <c r="BL111" s="33"/>
      <c r="BM111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112" spans="1:65" ht="16" hidden="1" customHeight="1">
      <c r="A112" s="18">
        <v>1505</v>
      </c>
      <c r="B112" s="33" t="s">
        <v>26</v>
      </c>
      <c r="C112" s="33" t="s">
        <v>828</v>
      </c>
      <c r="D112" s="33" t="s">
        <v>149</v>
      </c>
      <c r="E112" s="34" t="s">
        <v>949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807</v>
      </c>
      <c r="P112" s="33" t="s">
        <v>166</v>
      </c>
      <c r="Q112" s="33" t="s">
        <v>779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1136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944</v>
      </c>
      <c r="BD112" s="33" t="s">
        <v>1183</v>
      </c>
      <c r="BE112" s="33" t="s">
        <v>916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2541</v>
      </c>
      <c r="B113" s="33" t="s">
        <v>26</v>
      </c>
      <c r="C113" s="33" t="s">
        <v>1188</v>
      </c>
      <c r="D113" s="33" t="s">
        <v>27</v>
      </c>
      <c r="E113" s="33" t="s">
        <v>1190</v>
      </c>
      <c r="F113" s="35" t="str">
        <f>IF(ISBLANK(Table2[[#This Row],[unique_id]]), "", PROPER(SUBSTITUTE(Table2[[#This Row],[unique_id]], "_", " ")))</f>
        <v>Rack Bottom Temperature</v>
      </c>
      <c r="G113" s="33" t="s">
        <v>1197</v>
      </c>
      <c r="H113" s="33" t="s">
        <v>1333</v>
      </c>
      <c r="I113" s="33" t="s">
        <v>295</v>
      </c>
      <c r="J113" s="33"/>
      <c r="K113" s="33" t="s">
        <v>1244</v>
      </c>
      <c r="L113" s="33"/>
      <c r="M113" s="33"/>
      <c r="N113" s="33"/>
      <c r="O113" s="36"/>
      <c r="P113" s="33"/>
      <c r="Q113" s="33"/>
      <c r="R113" s="33"/>
      <c r="S113" s="33"/>
      <c r="T113" s="34"/>
      <c r="U113" s="33"/>
      <c r="V113" s="36" t="s">
        <v>1263</v>
      </c>
      <c r="W113" s="36"/>
      <c r="X113" s="36"/>
      <c r="Y113" s="36"/>
      <c r="Z113" s="36"/>
      <c r="AA113" s="36"/>
      <c r="AB113" s="33" t="s">
        <v>31</v>
      </c>
      <c r="AC113" s="33" t="s">
        <v>88</v>
      </c>
      <c r="AD113" s="33" t="s">
        <v>89</v>
      </c>
      <c r="AE113" s="33" t="s">
        <v>321</v>
      </c>
      <c r="AF113" s="33">
        <v>300</v>
      </c>
      <c r="AG113" s="36" t="s">
        <v>34</v>
      </c>
      <c r="AH113" s="36"/>
      <c r="AI113" s="33" t="s">
        <v>1215</v>
      </c>
      <c r="AJ113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113" s="33" t="str">
        <f>IF(ISBLANK(Table2[[#This Row],[index]]),  "", _xlfn.CONCAT("telegraf/", Table2[[#This Row],[unique_id_device]], "/", LOWER(Table2[[#This Row],[device_via_device]])))</f>
        <v>telegraf/macmini-meg/digitemp</v>
      </c>
      <c r="AL113" s="33"/>
      <c r="AM113" s="33"/>
      <c r="AN113" s="33"/>
      <c r="AO113" s="33"/>
      <c r="AP113" s="33"/>
      <c r="AQ113" s="33"/>
      <c r="AR113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113" s="33">
        <v>1</v>
      </c>
      <c r="AT113" s="57"/>
      <c r="AU113" s="33"/>
      <c r="AV11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11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1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1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33" t="str">
        <f>IF(ISBLANK(Table2[[#This Row],[device_model]]), "", Table2[[#This Row],[device_suggested_area]])</f>
        <v>Rack</v>
      </c>
      <c r="BB113" s="33" t="s">
        <v>87</v>
      </c>
      <c r="BC113" s="33" t="s">
        <v>1192</v>
      </c>
      <c r="BD113" s="33" t="s">
        <v>1188</v>
      </c>
      <c r="BE113" s="33" t="s">
        <v>1193</v>
      </c>
      <c r="BF113" s="33" t="s">
        <v>28</v>
      </c>
      <c r="BG113" s="33"/>
      <c r="BH113" s="33"/>
      <c r="BI113" s="33"/>
      <c r="BJ113" s="33"/>
      <c r="BK113" s="33" t="s">
        <v>1213</v>
      </c>
      <c r="BL113" s="33"/>
      <c r="BM1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114" spans="1:65" ht="16" hidden="1" customHeight="1">
      <c r="A114" s="59">
        <v>1507</v>
      </c>
      <c r="B114" s="33" t="s">
        <v>26</v>
      </c>
      <c r="C114" s="33" t="s">
        <v>712</v>
      </c>
      <c r="D114" s="33" t="s">
        <v>27</v>
      </c>
      <c r="E114" s="33" t="s">
        <v>955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927</v>
      </c>
      <c r="AE114" s="33"/>
      <c r="AF114" s="33">
        <v>10</v>
      </c>
      <c r="AG114" s="36" t="s">
        <v>34</v>
      </c>
      <c r="AH114" s="36" t="s">
        <v>926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945</v>
      </c>
      <c r="AO114" s="33" t="s">
        <v>946</v>
      </c>
      <c r="AP114" s="33" t="s">
        <v>935</v>
      </c>
      <c r="AQ114" s="33" t="s">
        <v>936</v>
      </c>
      <c r="AR114" s="33" t="s">
        <v>1177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944</v>
      </c>
      <c r="BD114" s="33" t="s">
        <v>1183</v>
      </c>
      <c r="BE114" s="33" t="s">
        <v>916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hidden="1" customHeight="1">
      <c r="A115" s="18">
        <v>1508</v>
      </c>
      <c r="B115" s="33" t="s">
        <v>26</v>
      </c>
      <c r="C115" s="33" t="s">
        <v>712</v>
      </c>
      <c r="D115" s="33" t="s">
        <v>27</v>
      </c>
      <c r="E115" s="33" t="s">
        <v>956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928</v>
      </c>
      <c r="AE115" s="33"/>
      <c r="AF115" s="33">
        <v>10</v>
      </c>
      <c r="AG115" s="36" t="s">
        <v>34</v>
      </c>
      <c r="AH115" s="36" t="s">
        <v>926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945</v>
      </c>
      <c r="AO115" s="33" t="s">
        <v>946</v>
      </c>
      <c r="AP115" s="33" t="s">
        <v>935</v>
      </c>
      <c r="AQ115" s="33" t="s">
        <v>936</v>
      </c>
      <c r="AR115" s="33" t="s">
        <v>1178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944</v>
      </c>
      <c r="BD115" s="33" t="s">
        <v>1183</v>
      </c>
      <c r="BE115" s="33" t="s">
        <v>916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hidden="1" customHeight="1">
      <c r="A116" s="18">
        <v>2001</v>
      </c>
      <c r="B116" s="18" t="s">
        <v>26</v>
      </c>
      <c r="C116" s="18" t="s">
        <v>460</v>
      </c>
      <c r="D116" s="18" t="s">
        <v>129</v>
      </c>
      <c r="E116" s="40" t="s">
        <v>537</v>
      </c>
      <c r="F116" s="22" t="str">
        <f>IF(ISBLANK(Table2[[#This Row],[unique_id]]), "", PROPER(SUBSTITUTE(Table2[[#This Row],[unique_id]], "_", " ")))</f>
        <v>Dining Air Purifier</v>
      </c>
      <c r="G116" s="18" t="s">
        <v>195</v>
      </c>
      <c r="H116" s="18" t="s">
        <v>461</v>
      </c>
      <c r="I116" s="18" t="s">
        <v>132</v>
      </c>
      <c r="J116" s="18" t="s">
        <v>482</v>
      </c>
      <c r="M116" s="18" t="s">
        <v>136</v>
      </c>
      <c r="O116" s="19"/>
      <c r="P116" s="18"/>
      <c r="T116" s="23"/>
      <c r="U116" s="18"/>
      <c r="V116" s="19"/>
      <c r="W116" s="19" t="s">
        <v>499</v>
      </c>
      <c r="X116" s="19"/>
      <c r="Y116" s="26" t="s">
        <v>775</v>
      </c>
      <c r="Z116" s="26"/>
      <c r="AA116" s="26"/>
      <c r="AB116" s="18"/>
      <c r="AE116" s="18" t="s">
        <v>462</v>
      </c>
      <c r="AG116" s="19"/>
      <c r="AH116" s="19"/>
      <c r="AT11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18" t="str">
        <f>Table2[[#This Row],[device_suggested_area]]</f>
        <v>Dining</v>
      </c>
      <c r="BA116" s="18" t="str">
        <f>IF(ISBLANK(Table2[[#This Row],[device_model]]), "", Table2[[#This Row],[device_suggested_area]])</f>
        <v>Dining</v>
      </c>
      <c r="BB116" s="18" t="s">
        <v>482</v>
      </c>
      <c r="BC116" s="18" t="s">
        <v>477</v>
      </c>
      <c r="BD116" s="18" t="s">
        <v>460</v>
      </c>
      <c r="BE116" s="18" t="s">
        <v>476</v>
      </c>
      <c r="BF116" s="18" t="s">
        <v>195</v>
      </c>
      <c r="BK116" s="18" t="s">
        <v>538</v>
      </c>
      <c r="BL116" s="18"/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17" spans="1:65" ht="16" hidden="1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740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hidden="1" customHeight="1">
      <c r="A118" s="18">
        <v>1617</v>
      </c>
      <c r="B118" s="18" t="s">
        <v>26</v>
      </c>
      <c r="C118" s="18" t="s">
        <v>383</v>
      </c>
      <c r="D118" s="18" t="s">
        <v>137</v>
      </c>
      <c r="E118" s="18" t="s">
        <v>964</v>
      </c>
      <c r="F118" s="22" t="str">
        <f>IF(ISBLANK(Table2[[#This Row],[unique_id]]), "", PROPER(SUBSTITUTE(Table2[[#This Row],[unique_id]], "_", " ")))</f>
        <v>Dining Main Bulb 1</v>
      </c>
      <c r="H118" s="18" t="s">
        <v>139</v>
      </c>
      <c r="O118" s="19" t="s">
        <v>807</v>
      </c>
      <c r="P118" s="18" t="s">
        <v>166</v>
      </c>
      <c r="Q118" s="18" t="s">
        <v>779</v>
      </c>
      <c r="R118" s="18" t="str">
        <f>Table2[[#This Row],[entity_domain]]</f>
        <v>Lights</v>
      </c>
      <c r="S118" s="18" t="str">
        <f>_xlfn.CONCAT( Table2[[#This Row],[device_suggested_area]], " ",Table2[[#This Row],[powercalc_group_3]])</f>
        <v>Dining Lights</v>
      </c>
      <c r="T118" s="23"/>
      <c r="U118" s="18"/>
      <c r="V118" s="19"/>
      <c r="W118" s="19" t="s">
        <v>499</v>
      </c>
      <c r="X118" s="25">
        <v>104</v>
      </c>
      <c r="Y118" s="26" t="s">
        <v>775</v>
      </c>
      <c r="Z118" s="26" t="s">
        <v>1014</v>
      </c>
      <c r="AA118" s="26"/>
      <c r="AB118" s="18"/>
      <c r="AG118" s="19"/>
      <c r="AH118" s="19"/>
      <c r="AT11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18" t="str">
        <f>Table2[[#This Row],[device_suggested_area]]</f>
        <v>Dining</v>
      </c>
      <c r="BA118" s="18" t="str">
        <f>IF(ISBLANK(Table2[[#This Row],[device_model]]), "", Table2[[#This Row],[device_suggested_area]])</f>
        <v>Dining</v>
      </c>
      <c r="BB118" s="18" t="s">
        <v>1043</v>
      </c>
      <c r="BC118" s="18" t="s">
        <v>497</v>
      </c>
      <c r="BD118" s="18" t="s">
        <v>383</v>
      </c>
      <c r="BE118" s="18" t="s">
        <v>498</v>
      </c>
      <c r="BF118" s="18" t="s">
        <v>195</v>
      </c>
      <c r="BK118" s="18" t="s">
        <v>512</v>
      </c>
      <c r="BL118" s="18"/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19" spans="1:65" ht="16" hidden="1" customHeight="1">
      <c r="A119" s="18">
        <v>1618</v>
      </c>
      <c r="B119" s="18" t="s">
        <v>26</v>
      </c>
      <c r="C119" s="18" t="s">
        <v>383</v>
      </c>
      <c r="D119" s="18" t="s">
        <v>137</v>
      </c>
      <c r="E119" s="18" t="s">
        <v>965</v>
      </c>
      <c r="F119" s="22" t="str">
        <f>IF(ISBLANK(Table2[[#This Row],[unique_id]]), "", PROPER(SUBSTITUTE(Table2[[#This Row],[unique_id]], "_", " ")))</f>
        <v>Dining Main Bulb 2</v>
      </c>
      <c r="H119" s="18" t="s">
        <v>139</v>
      </c>
      <c r="O119" s="19" t="s">
        <v>807</v>
      </c>
      <c r="P119" s="18" t="s">
        <v>166</v>
      </c>
      <c r="Q119" s="18" t="s">
        <v>779</v>
      </c>
      <c r="R119" s="18" t="str">
        <f>Table2[[#This Row],[entity_domain]]</f>
        <v>Lights</v>
      </c>
      <c r="S119" s="18" t="str">
        <f>_xlfn.CONCAT( Table2[[#This Row],[device_suggested_area]], " ",Table2[[#This Row],[powercalc_group_3]])</f>
        <v>Dining Lights</v>
      </c>
      <c r="T119" s="23"/>
      <c r="U119" s="18"/>
      <c r="V119" s="19"/>
      <c r="W119" s="19" t="s">
        <v>499</v>
      </c>
      <c r="X119" s="25">
        <v>104</v>
      </c>
      <c r="Y119" s="26" t="s">
        <v>775</v>
      </c>
      <c r="Z119" s="26" t="s">
        <v>1014</v>
      </c>
      <c r="AA119" s="26"/>
      <c r="AB119" s="18"/>
      <c r="AG119" s="19"/>
      <c r="AH119" s="19"/>
      <c r="AT11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18" t="str">
        <f>Table2[[#This Row],[device_suggested_area]]</f>
        <v>Dining</v>
      </c>
      <c r="BA119" s="18" t="str">
        <f>IF(ISBLANK(Table2[[#This Row],[device_model]]), "", Table2[[#This Row],[device_suggested_area]])</f>
        <v>Dining</v>
      </c>
      <c r="BB119" s="18" t="s">
        <v>1044</v>
      </c>
      <c r="BC119" s="18" t="s">
        <v>497</v>
      </c>
      <c r="BD119" s="18" t="s">
        <v>383</v>
      </c>
      <c r="BE119" s="18" t="s">
        <v>498</v>
      </c>
      <c r="BF119" s="18" t="s">
        <v>195</v>
      </c>
      <c r="BK119" s="18" t="s">
        <v>513</v>
      </c>
      <c r="BL119" s="18"/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20" spans="1:65" ht="16" hidden="1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hidden="1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741</v>
      </c>
      <c r="M121" s="18" t="s">
        <v>136</v>
      </c>
      <c r="O121" s="19" t="s">
        <v>807</v>
      </c>
      <c r="P121" s="18" t="s">
        <v>166</v>
      </c>
      <c r="Q121" s="18" t="s">
        <v>779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792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hidden="1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914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777</v>
      </c>
      <c r="Z122" s="26" t="s">
        <v>1014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704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hidden="1" customHeight="1">
      <c r="A123" s="18">
        <v>1619</v>
      </c>
      <c r="B123" s="18" t="s">
        <v>26</v>
      </c>
      <c r="C123" s="18" t="s">
        <v>383</v>
      </c>
      <c r="D123" s="18" t="s">
        <v>137</v>
      </c>
      <c r="E123" s="18" t="s">
        <v>966</v>
      </c>
      <c r="F123" s="22" t="str">
        <f>IF(ISBLANK(Table2[[#This Row],[unique_id]]), "", PROPER(SUBSTITUTE(Table2[[#This Row],[unique_id]], "_", " ")))</f>
        <v>Dining Main Bulb 3</v>
      </c>
      <c r="H123" s="18" t="s">
        <v>139</v>
      </c>
      <c r="O123" s="19" t="s">
        <v>807</v>
      </c>
      <c r="P123" s="18" t="s">
        <v>166</v>
      </c>
      <c r="Q123" s="18" t="s">
        <v>779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Dining Lights</v>
      </c>
      <c r="T123" s="23"/>
      <c r="U123" s="18"/>
      <c r="V123" s="19"/>
      <c r="W123" s="19" t="s">
        <v>499</v>
      </c>
      <c r="X123" s="25">
        <v>104</v>
      </c>
      <c r="Y123" s="26" t="s">
        <v>775</v>
      </c>
      <c r="Z123" s="26" t="s">
        <v>1014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Dining</v>
      </c>
      <c r="BA123" s="18" t="str">
        <f>IF(ISBLANK(Table2[[#This Row],[device_model]]), "", Table2[[#This Row],[device_suggested_area]])</f>
        <v>Dining</v>
      </c>
      <c r="BB123" s="18" t="s">
        <v>1045</v>
      </c>
      <c r="BC123" s="18" t="s">
        <v>497</v>
      </c>
      <c r="BD123" s="18" t="s">
        <v>383</v>
      </c>
      <c r="BE123" s="18" t="s">
        <v>498</v>
      </c>
      <c r="BF123" s="18" t="s">
        <v>195</v>
      </c>
      <c r="BK123" s="18" t="s">
        <v>514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24" spans="1:65" ht="16" hidden="1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914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777</v>
      </c>
      <c r="Z124" s="26" t="s">
        <v>1014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704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hidden="1" customHeight="1">
      <c r="A125" s="18">
        <v>1620</v>
      </c>
      <c r="B125" s="18" t="s">
        <v>26</v>
      </c>
      <c r="C125" s="18" t="s">
        <v>383</v>
      </c>
      <c r="D125" s="18" t="s">
        <v>137</v>
      </c>
      <c r="E125" s="18" t="s">
        <v>967</v>
      </c>
      <c r="F125" s="22" t="str">
        <f>IF(ISBLANK(Table2[[#This Row],[unique_id]]), "", PROPER(SUBSTITUTE(Table2[[#This Row],[unique_id]], "_", " ")))</f>
        <v>Dining Main Bulb 4</v>
      </c>
      <c r="H125" s="18" t="s">
        <v>139</v>
      </c>
      <c r="O125" s="19" t="s">
        <v>807</v>
      </c>
      <c r="P125" s="18" t="s">
        <v>166</v>
      </c>
      <c r="Q125" s="18" t="s">
        <v>779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Dining Lights</v>
      </c>
      <c r="T125" s="23"/>
      <c r="U125" s="18"/>
      <c r="V125" s="19"/>
      <c r="W125" s="19" t="s">
        <v>499</v>
      </c>
      <c r="X125" s="25">
        <v>104</v>
      </c>
      <c r="Y125" s="26" t="s">
        <v>775</v>
      </c>
      <c r="Z125" s="26" t="s">
        <v>1014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Dining</v>
      </c>
      <c r="BA125" s="18" t="str">
        <f>IF(ISBLANK(Table2[[#This Row],[device_model]]), "", Table2[[#This Row],[device_suggested_area]])</f>
        <v>Dining</v>
      </c>
      <c r="BB125" s="18" t="s">
        <v>1046</v>
      </c>
      <c r="BC125" s="18" t="s">
        <v>497</v>
      </c>
      <c r="BD125" s="18" t="s">
        <v>383</v>
      </c>
      <c r="BE125" s="18" t="s">
        <v>498</v>
      </c>
      <c r="BF125" s="18" t="s">
        <v>195</v>
      </c>
      <c r="BK125" s="18" t="s">
        <v>515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26" spans="1:65" ht="16" hidden="1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741</v>
      </c>
      <c r="M126" s="18" t="s">
        <v>136</v>
      </c>
      <c r="O126" s="19" t="s">
        <v>807</v>
      </c>
      <c r="P126" s="18" t="s">
        <v>166</v>
      </c>
      <c r="Q126" s="18" t="s">
        <v>779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793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hidden="1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911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777</v>
      </c>
      <c r="Z127" s="26" t="s">
        <v>1015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704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hidden="1" customHeight="1">
      <c r="A128" s="18">
        <v>1621</v>
      </c>
      <c r="B128" s="18" t="s">
        <v>26</v>
      </c>
      <c r="C128" s="18" t="s">
        <v>383</v>
      </c>
      <c r="D128" s="18" t="s">
        <v>137</v>
      </c>
      <c r="E128" s="18" t="s">
        <v>968</v>
      </c>
      <c r="F128" s="22" t="str">
        <f>IF(ISBLANK(Table2[[#This Row],[unique_id]]), "", PROPER(SUBSTITUTE(Table2[[#This Row],[unique_id]], "_", " ")))</f>
        <v>Dining Main Bulb 5</v>
      </c>
      <c r="H128" s="18" t="s">
        <v>139</v>
      </c>
      <c r="O128" s="19" t="s">
        <v>807</v>
      </c>
      <c r="P128" s="18" t="s">
        <v>166</v>
      </c>
      <c r="Q128" s="18" t="s">
        <v>779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Dining Lights</v>
      </c>
      <c r="T128" s="23"/>
      <c r="U128" s="18"/>
      <c r="V128" s="19"/>
      <c r="W128" s="19" t="s">
        <v>499</v>
      </c>
      <c r="X128" s="25">
        <v>104</v>
      </c>
      <c r="Y128" s="26" t="s">
        <v>775</v>
      </c>
      <c r="Z128" s="26" t="s">
        <v>1014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Dining</v>
      </c>
      <c r="BA128" s="18" t="str">
        <f>IF(ISBLANK(Table2[[#This Row],[device_model]]), "", Table2[[#This Row],[device_suggested_area]])</f>
        <v>Dining</v>
      </c>
      <c r="BB128" s="18" t="s">
        <v>1047</v>
      </c>
      <c r="BC128" s="18" t="s">
        <v>497</v>
      </c>
      <c r="BD128" s="18" t="s">
        <v>383</v>
      </c>
      <c r="BE128" s="18" t="s">
        <v>498</v>
      </c>
      <c r="BF128" s="18" t="s">
        <v>195</v>
      </c>
      <c r="BK128" s="18" t="s">
        <v>516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29" spans="1:65" ht="16" hidden="1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743</v>
      </c>
      <c r="K129" s="18" t="s">
        <v>947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777</v>
      </c>
      <c r="Z129" s="26" t="s">
        <v>1016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1042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hidden="1" customHeight="1">
      <c r="A130" s="18">
        <v>1622</v>
      </c>
      <c r="B130" s="18" t="s">
        <v>26</v>
      </c>
      <c r="C130" s="18" t="s">
        <v>383</v>
      </c>
      <c r="D130" s="18" t="s">
        <v>137</v>
      </c>
      <c r="E130" s="18" t="s">
        <v>969</v>
      </c>
      <c r="F130" s="22" t="str">
        <f>IF(ISBLANK(Table2[[#This Row],[unique_id]]), "", PROPER(SUBSTITUTE(Table2[[#This Row],[unique_id]], "_", " ")))</f>
        <v>Dining Main Bulb 6</v>
      </c>
      <c r="H130" s="18" t="s">
        <v>139</v>
      </c>
      <c r="O130" s="19" t="s">
        <v>807</v>
      </c>
      <c r="P130" s="18" t="s">
        <v>166</v>
      </c>
      <c r="Q130" s="18" t="s">
        <v>779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Dining Lights</v>
      </c>
      <c r="T130" s="23"/>
      <c r="U130" s="18"/>
      <c r="V130" s="19"/>
      <c r="W130" s="19" t="s">
        <v>499</v>
      </c>
      <c r="X130" s="25">
        <v>104</v>
      </c>
      <c r="Y130" s="26" t="s">
        <v>775</v>
      </c>
      <c r="Z130" s="26" t="s">
        <v>1014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Dining</v>
      </c>
      <c r="BA130" s="18" t="str">
        <f>IF(ISBLANK(Table2[[#This Row],[device_model]]), "", Table2[[#This Row],[device_suggested_area]])</f>
        <v>Dining</v>
      </c>
      <c r="BB130" s="18" t="s">
        <v>1048</v>
      </c>
      <c r="BC130" s="18" t="s">
        <v>497</v>
      </c>
      <c r="BD130" s="18" t="s">
        <v>383</v>
      </c>
      <c r="BE130" s="18" t="s">
        <v>498</v>
      </c>
      <c r="BF130" s="18" t="s">
        <v>195</v>
      </c>
      <c r="BK130" s="18" t="s">
        <v>517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1" spans="1:65" ht="16" hidden="1" customHeight="1">
      <c r="A131" s="18">
        <v>2618</v>
      </c>
      <c r="B131" s="18" t="s">
        <v>26</v>
      </c>
      <c r="C131" s="18" t="s">
        <v>460</v>
      </c>
      <c r="D131" s="18" t="s">
        <v>27</v>
      </c>
      <c r="E131" s="18" t="s">
        <v>836</v>
      </c>
      <c r="F131" s="22" t="str">
        <f>IF(ISBLANK(Table2[[#This Row],[unique_id]]), "", PROPER(SUBSTITUTE(Table2[[#This Row],[unique_id]], "_", " ")))</f>
        <v>Driveway Repeater Linkquality</v>
      </c>
      <c r="G131" s="18" t="s">
        <v>717</v>
      </c>
      <c r="H131" s="18" t="s">
        <v>536</v>
      </c>
      <c r="I131" s="18" t="s">
        <v>295</v>
      </c>
      <c r="O131" s="19" t="s">
        <v>807</v>
      </c>
      <c r="P131" s="18" t="s">
        <v>166</v>
      </c>
      <c r="Q131" s="18" t="s">
        <v>779</v>
      </c>
      <c r="R131" s="18" t="s">
        <v>781</v>
      </c>
      <c r="S131" s="18" t="s">
        <v>839</v>
      </c>
      <c r="T131" s="23" t="s">
        <v>837</v>
      </c>
      <c r="U131" s="18"/>
      <c r="V131" s="19"/>
      <c r="W131" s="19" t="s">
        <v>499</v>
      </c>
      <c r="X131" s="19"/>
      <c r="Y131" s="26" t="s">
        <v>776</v>
      </c>
      <c r="Z131" s="19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Driveway</v>
      </c>
      <c r="BA131" s="18" t="str">
        <f>IF(ISBLANK(Table2[[#This Row],[device_model]]), "", Table2[[#This Row],[device_suggested_area]])</f>
        <v>Driveway</v>
      </c>
      <c r="BB131" s="18" t="s">
        <v>1034</v>
      </c>
      <c r="BC131" s="21" t="s">
        <v>714</v>
      </c>
      <c r="BD131" s="18" t="s">
        <v>460</v>
      </c>
      <c r="BE131" s="18" t="s">
        <v>713</v>
      </c>
      <c r="BF131" s="18" t="s">
        <v>719</v>
      </c>
      <c r="BK131" s="18" t="s">
        <v>721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132" spans="1:65" ht="16" customHeight="1">
      <c r="A132" s="18">
        <v>2008</v>
      </c>
      <c r="B132" s="84" t="s">
        <v>26</v>
      </c>
      <c r="C132" s="84" t="s">
        <v>1514</v>
      </c>
      <c r="D132" s="84"/>
      <c r="E132" s="94"/>
      <c r="F132" s="84" t="str">
        <f>IF(ISBLANK(Table2[[#This Row],[unique_id]]), "", PROPER(SUBSTITUTE(Table2[[#This Row],[unique_id]], "_", " ")))</f>
        <v/>
      </c>
      <c r="G132" s="84"/>
      <c r="H132" s="84"/>
      <c r="I132" s="84"/>
      <c r="J132" s="84"/>
      <c r="K132" s="84"/>
      <c r="L132" s="84"/>
      <c r="M132" s="84"/>
      <c r="N132" s="84"/>
      <c r="O132" s="86"/>
      <c r="P132" s="84"/>
      <c r="Q132" s="84"/>
      <c r="R132" s="84"/>
      <c r="S132" s="84"/>
      <c r="T132" s="87"/>
      <c r="U132" s="84"/>
      <c r="V132" s="86"/>
      <c r="W132" s="86"/>
      <c r="X132" s="86"/>
      <c r="Y132" s="86"/>
      <c r="Z132" s="86"/>
      <c r="AA132" s="86"/>
      <c r="AB132" s="84"/>
      <c r="AC132" s="84"/>
      <c r="AD132" s="84"/>
      <c r="AE132" s="84"/>
      <c r="AF132" s="84"/>
      <c r="AG132" s="86"/>
      <c r="AH132" s="86"/>
      <c r="AI132" s="84"/>
      <c r="AJ132" s="84" t="str">
        <f>IF(ISBLANK(AI132),  "", _xlfn.CONCAT("haas/entity/sensor/", LOWER(C132), "/", E132, "/config"))</f>
        <v/>
      </c>
      <c r="AK132" s="84" t="str">
        <f>IF(ISBLANK(AI132),  "", _xlfn.CONCAT(LOWER(C132), "/", E132))</f>
        <v/>
      </c>
      <c r="AL132" s="84"/>
      <c r="AM132" s="84"/>
      <c r="AN132" s="84"/>
      <c r="AO132" s="84"/>
      <c r="AP132" s="84"/>
      <c r="AQ132" s="84"/>
      <c r="AR132" s="84"/>
      <c r="AS132" s="84"/>
      <c r="AT132" s="88"/>
      <c r="AU132" s="88"/>
      <c r="AV132" s="9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84"/>
      <c r="AZ132" s="84" t="s">
        <v>1514</v>
      </c>
      <c r="BA132" s="84" t="str">
        <f>IF(ISBLANK(Table2[[#This Row],[device_model]]), "", Table2[[#This Row],[device_suggested_area]])</f>
        <v>Home</v>
      </c>
      <c r="BB132" s="84" t="s">
        <v>1518</v>
      </c>
      <c r="BC132" s="84" t="s">
        <v>1515</v>
      </c>
      <c r="BD132" s="84" t="s">
        <v>1514</v>
      </c>
      <c r="BE132" s="84" t="s">
        <v>1516</v>
      </c>
      <c r="BF132" s="84" t="s">
        <v>166</v>
      </c>
      <c r="BG132" s="84"/>
      <c r="BH132" s="84"/>
      <c r="BI132" s="84"/>
      <c r="BJ132" s="84" t="s">
        <v>1426</v>
      </c>
      <c r="BK132" s="91" t="s">
        <v>1517</v>
      </c>
      <c r="BL132" s="84"/>
      <c r="BM13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3" spans="1:65" ht="16" hidden="1" customHeight="1">
      <c r="A133" s="18">
        <v>1604</v>
      </c>
      <c r="B133" s="18" t="s">
        <v>26</v>
      </c>
      <c r="C133" s="18" t="s">
        <v>383</v>
      </c>
      <c r="D133" s="18" t="s">
        <v>137</v>
      </c>
      <c r="E133" s="18" t="s">
        <v>958</v>
      </c>
      <c r="F133" s="22" t="str">
        <f>IF(ISBLANK(Table2[[#This Row],[unique_id]]), "", PROPER(SUBSTITUTE(Table2[[#This Row],[unique_id]], "_", " ")))</f>
        <v>Edwin Lamp Bulb 1</v>
      </c>
      <c r="H133" s="18" t="s">
        <v>139</v>
      </c>
      <c r="O133" s="19" t="s">
        <v>807</v>
      </c>
      <c r="P133" s="18" t="s">
        <v>166</v>
      </c>
      <c r="Q133" s="18" t="s">
        <v>779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Edwin Lights</v>
      </c>
      <c r="T133" s="23"/>
      <c r="U133" s="18"/>
      <c r="V133" s="19"/>
      <c r="W133" s="19" t="s">
        <v>499</v>
      </c>
      <c r="X133" s="25">
        <v>101</v>
      </c>
      <c r="Y133" s="26" t="s">
        <v>775</v>
      </c>
      <c r="Z133" s="26" t="s">
        <v>1014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Edwin</v>
      </c>
      <c r="BA133" s="18" t="str">
        <f>IF(ISBLANK(Table2[[#This Row],[device_model]]), "", Table2[[#This Row],[device_suggested_area]])</f>
        <v>Edwin</v>
      </c>
      <c r="BB133" s="18" t="s">
        <v>1040</v>
      </c>
      <c r="BC133" s="18" t="s">
        <v>575</v>
      </c>
      <c r="BD133" s="18" t="s">
        <v>383</v>
      </c>
      <c r="BE133" s="18" t="s">
        <v>572</v>
      </c>
      <c r="BF133" s="18" t="s">
        <v>127</v>
      </c>
      <c r="BH133" s="18" t="s">
        <v>704</v>
      </c>
      <c r="BK133" s="18" t="s">
        <v>531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4" spans="1:65" ht="16" hidden="1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882</v>
      </c>
      <c r="F134" s="22" t="str">
        <f>IF(ISBLANK(Table2[[#This Row],[unique_id]]), "", PROPER(SUBSTITUTE(Table2[[#This Row],[unique_id]], "_", " ")))</f>
        <v>Hallway Sconces</v>
      </c>
      <c r="G134" s="18" t="s">
        <v>884</v>
      </c>
      <c r="H134" s="18" t="s">
        <v>139</v>
      </c>
      <c r="I134" s="18" t="s">
        <v>132</v>
      </c>
      <c r="J134" s="18" t="s">
        <v>874</v>
      </c>
      <c r="K134" s="18" t="s">
        <v>947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777</v>
      </c>
      <c r="Z134" s="19" t="s">
        <v>1017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874</v>
      </c>
      <c r="BC134" s="18" t="s">
        <v>877</v>
      </c>
      <c r="BD134" s="18" t="s">
        <v>460</v>
      </c>
      <c r="BE134" s="18" t="s">
        <v>875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hidden="1" customHeight="1">
      <c r="A135" s="18">
        <v>1607</v>
      </c>
      <c r="B135" s="18" t="s">
        <v>26</v>
      </c>
      <c r="C135" s="18" t="s">
        <v>383</v>
      </c>
      <c r="D135" s="18" t="s">
        <v>137</v>
      </c>
      <c r="E135" s="18" t="s">
        <v>959</v>
      </c>
      <c r="F135" s="22" t="str">
        <f>IF(ISBLANK(Table2[[#This Row],[unique_id]]), "", PROPER(SUBSTITUTE(Table2[[#This Row],[unique_id]], "_", " ")))</f>
        <v>Edwin Night Light Bulb 1</v>
      </c>
      <c r="H135" s="18" t="s">
        <v>139</v>
      </c>
      <c r="O135" s="19" t="s">
        <v>807</v>
      </c>
      <c r="P135" s="18" t="s">
        <v>166</v>
      </c>
      <c r="Q135" s="18" t="s">
        <v>779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Edwin Lights</v>
      </c>
      <c r="T135" s="23"/>
      <c r="U135" s="18"/>
      <c r="V135" s="19"/>
      <c r="W135" s="19" t="s">
        <v>499</v>
      </c>
      <c r="X135" s="25">
        <v>102</v>
      </c>
      <c r="Y135" s="26" t="s">
        <v>775</v>
      </c>
      <c r="Z135" s="26" t="s">
        <v>1015</v>
      </c>
      <c r="AA135" s="26"/>
      <c r="AB135" s="18"/>
      <c r="AG135" s="19"/>
      <c r="AH135" s="19"/>
      <c r="AT13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Edwin</v>
      </c>
      <c r="BA135" s="18" t="str">
        <f>IF(ISBLANK(Table2[[#This Row],[device_model]]), "", Table2[[#This Row],[device_suggested_area]])</f>
        <v>Edwin</v>
      </c>
      <c r="BB135" s="18" t="s">
        <v>1041</v>
      </c>
      <c r="BC135" s="18" t="s">
        <v>497</v>
      </c>
      <c r="BD135" s="18" t="s">
        <v>383</v>
      </c>
      <c r="BE135" s="18" t="s">
        <v>498</v>
      </c>
      <c r="BF135" s="18" t="s">
        <v>127</v>
      </c>
      <c r="BH135" s="18" t="s">
        <v>704</v>
      </c>
      <c r="BK135" s="18" t="s">
        <v>507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6" spans="1:65" ht="16" hidden="1" customHeight="1">
      <c r="A136" s="18">
        <v>2615</v>
      </c>
      <c r="B136" s="18" t="s">
        <v>26</v>
      </c>
      <c r="C136" s="18" t="s">
        <v>383</v>
      </c>
      <c r="D136" s="18" t="s">
        <v>134</v>
      </c>
      <c r="E136" s="21" t="s">
        <v>625</v>
      </c>
      <c r="F136" s="22" t="str">
        <f>IF(ISBLANK(Table2[[#This Row],[unique_id]]), "", PROPER(SUBSTITUTE(Table2[[#This Row],[unique_id]], "_", " ")))</f>
        <v>Edwin Wardrobe Outlet</v>
      </c>
      <c r="G136" s="18" t="s">
        <v>635</v>
      </c>
      <c r="H136" s="18" t="s">
        <v>536</v>
      </c>
      <c r="I136" s="18" t="s">
        <v>295</v>
      </c>
      <c r="M136" s="18" t="s">
        <v>261</v>
      </c>
      <c r="O136" s="19" t="s">
        <v>807</v>
      </c>
      <c r="P136" s="18" t="s">
        <v>166</v>
      </c>
      <c r="Q136" s="18" t="s">
        <v>779</v>
      </c>
      <c r="R136" s="18" t="s">
        <v>781</v>
      </c>
      <c r="S136" s="18" t="s">
        <v>839</v>
      </c>
      <c r="T136" s="23" t="s">
        <v>838</v>
      </c>
      <c r="U136" s="18"/>
      <c r="V136" s="19"/>
      <c r="W136" s="19" t="s">
        <v>499</v>
      </c>
      <c r="X136" s="19"/>
      <c r="Y136" s="26" t="s">
        <v>776</v>
      </c>
      <c r="Z136" s="26"/>
      <c r="AA136" s="26"/>
      <c r="AB136" s="18"/>
      <c r="AE136" s="18" t="s">
        <v>255</v>
      </c>
      <c r="AG136" s="19"/>
      <c r="AH136" s="19"/>
      <c r="AT13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136" s="23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Edwin</v>
      </c>
      <c r="BA136" s="18" t="str">
        <f>IF(ISBLANK(Table2[[#This Row],[device_model]]), "", Table2[[#This Row],[device_suggested_area]])</f>
        <v>Edwin</v>
      </c>
      <c r="BB136" s="23" t="s">
        <v>1062</v>
      </c>
      <c r="BC136" s="23" t="s">
        <v>631</v>
      </c>
      <c r="BD136" s="18" t="s">
        <v>383</v>
      </c>
      <c r="BE136" s="23" t="s">
        <v>632</v>
      </c>
      <c r="BF136" s="18" t="s">
        <v>127</v>
      </c>
      <c r="BK136" s="18" t="s">
        <v>630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137" spans="1:65" ht="16" hidden="1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743</v>
      </c>
      <c r="K137" s="18" t="s">
        <v>910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777</v>
      </c>
      <c r="Z137" s="26" t="s">
        <v>1014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1042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hidden="1" customHeight="1">
      <c r="A138" s="18">
        <v>1658</v>
      </c>
      <c r="B138" s="18" t="s">
        <v>26</v>
      </c>
      <c r="C138" s="18" t="s">
        <v>383</v>
      </c>
      <c r="D138" s="18" t="s">
        <v>137</v>
      </c>
      <c r="E138" s="18" t="s">
        <v>986</v>
      </c>
      <c r="F138" s="22" t="str">
        <f>IF(ISBLANK(Table2[[#This Row],[unique_id]]), "", PROPER(SUBSTITUTE(Table2[[#This Row],[unique_id]], "_", " ")))</f>
        <v>Ensuite Main Bulb 1</v>
      </c>
      <c r="H138" s="18" t="s">
        <v>139</v>
      </c>
      <c r="O138" s="19" t="s">
        <v>807</v>
      </c>
      <c r="P138" s="18" t="s">
        <v>166</v>
      </c>
      <c r="Q138" s="18" t="s">
        <v>779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Ensuite Lights</v>
      </c>
      <c r="T138" s="23"/>
      <c r="U138" s="18"/>
      <c r="V138" s="19"/>
      <c r="W138" s="19" t="s">
        <v>499</v>
      </c>
      <c r="X138" s="25">
        <v>112</v>
      </c>
      <c r="Y138" s="26" t="s">
        <v>775</v>
      </c>
      <c r="Z138" s="26" t="s">
        <v>1016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Ensuite</v>
      </c>
      <c r="BA138" s="18" t="str">
        <f>IF(ISBLANK(Table2[[#This Row],[device_model]]), "", Table2[[#This Row],[device_suggested_area]])</f>
        <v>Ensuite</v>
      </c>
      <c r="BB138" s="18" t="s">
        <v>1043</v>
      </c>
      <c r="BC138" s="18" t="s">
        <v>575</v>
      </c>
      <c r="BD138" s="18" t="s">
        <v>383</v>
      </c>
      <c r="BE138" s="18" t="s">
        <v>572</v>
      </c>
      <c r="BF138" s="18" t="s">
        <v>402</v>
      </c>
      <c r="BK138" s="18" t="s">
        <v>529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39" spans="1:65" ht="16" hidden="1" customHeight="1">
      <c r="A139" s="18">
        <v>1660</v>
      </c>
      <c r="B139" s="18" t="s">
        <v>26</v>
      </c>
      <c r="C139" s="18" t="s">
        <v>460</v>
      </c>
      <c r="D139" s="18" t="s">
        <v>137</v>
      </c>
      <c r="E139" s="18" t="s">
        <v>870</v>
      </c>
      <c r="F139" s="22" t="str">
        <f>IF(ISBLANK(Table2[[#This Row],[unique_id]]), "", PROPER(SUBSTITUTE(Table2[[#This Row],[unique_id]], "_", " ")))</f>
        <v>Ensuite Sconces Bulb 1</v>
      </c>
      <c r="H139" s="18" t="s">
        <v>139</v>
      </c>
      <c r="O139" s="19" t="s">
        <v>807</v>
      </c>
      <c r="P139" s="18" t="s">
        <v>166</v>
      </c>
      <c r="Q139" s="18" t="s">
        <v>779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Ensuite Lights</v>
      </c>
      <c r="T139" s="23"/>
      <c r="U139" s="18"/>
      <c r="V139" s="19"/>
      <c r="W139" s="19" t="s">
        <v>499</v>
      </c>
      <c r="X139" s="25">
        <v>118</v>
      </c>
      <c r="Y139" s="26" t="s">
        <v>775</v>
      </c>
      <c r="Z139" s="19" t="s">
        <v>1017</v>
      </c>
      <c r="AB139" s="18"/>
      <c r="AG139" s="19"/>
      <c r="AH139" s="19"/>
      <c r="AT139" s="20"/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Ensuite</v>
      </c>
      <c r="BA139" s="18" t="str">
        <f>IF(ISBLANK(Table2[[#This Row],[device_model]]), "", Table2[[#This Row],[device_suggested_area]])</f>
        <v>Ensuite</v>
      </c>
      <c r="BB139" s="18" t="s">
        <v>1029</v>
      </c>
      <c r="BC139" s="18" t="s">
        <v>877</v>
      </c>
      <c r="BD139" s="18" t="s">
        <v>460</v>
      </c>
      <c r="BE139" s="18" t="s">
        <v>875</v>
      </c>
      <c r="BF139" s="18" t="s">
        <v>402</v>
      </c>
      <c r="BK139" s="18" t="s">
        <v>876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40" spans="1:65" ht="16" hidden="1" customHeight="1">
      <c r="A140" s="18">
        <v>1661</v>
      </c>
      <c r="B140" s="18" t="s">
        <v>26</v>
      </c>
      <c r="C140" s="18" t="s">
        <v>460</v>
      </c>
      <c r="D140" s="18" t="s">
        <v>137</v>
      </c>
      <c r="E140" s="18" t="s">
        <v>871</v>
      </c>
      <c r="F140" s="22" t="str">
        <f>IF(ISBLANK(Table2[[#This Row],[unique_id]]), "", PROPER(SUBSTITUTE(Table2[[#This Row],[unique_id]], "_", " ")))</f>
        <v>Ensuite Sconces Bulb 2</v>
      </c>
      <c r="H140" s="18" t="s">
        <v>139</v>
      </c>
      <c r="O140" s="19" t="s">
        <v>807</v>
      </c>
      <c r="P140" s="18" t="s">
        <v>166</v>
      </c>
      <c r="Q140" s="18" t="s">
        <v>779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Ensuite Lights</v>
      </c>
      <c r="T140" s="23"/>
      <c r="U140" s="18"/>
      <c r="V140" s="19"/>
      <c r="W140" s="19" t="s">
        <v>499</v>
      </c>
      <c r="X140" s="25">
        <v>118</v>
      </c>
      <c r="Y140" s="26" t="s">
        <v>775</v>
      </c>
      <c r="Z140" s="19" t="s">
        <v>1017</v>
      </c>
      <c r="AB140" s="18"/>
      <c r="AG140" s="19"/>
      <c r="AH140" s="19"/>
      <c r="AT140" s="20"/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Ensuite</v>
      </c>
      <c r="BA140" s="18" t="str">
        <f>IF(ISBLANK(Table2[[#This Row],[device_model]]), "", Table2[[#This Row],[device_suggested_area]])</f>
        <v>Ensuite</v>
      </c>
      <c r="BB140" s="18" t="s">
        <v>1030</v>
      </c>
      <c r="BC140" s="18" t="s">
        <v>877</v>
      </c>
      <c r="BD140" s="18" t="s">
        <v>460</v>
      </c>
      <c r="BE140" s="18" t="s">
        <v>875</v>
      </c>
      <c r="BF140" s="18" t="s">
        <v>402</v>
      </c>
      <c r="BK140" s="18" t="s">
        <v>878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41" spans="1:65" ht="16" hidden="1" customHeight="1">
      <c r="A141" s="18">
        <v>1662</v>
      </c>
      <c r="B141" s="18" t="s">
        <v>26</v>
      </c>
      <c r="C141" s="18" t="s">
        <v>460</v>
      </c>
      <c r="D141" s="18" t="s">
        <v>137</v>
      </c>
      <c r="E141" s="18" t="s">
        <v>872</v>
      </c>
      <c r="F141" s="22" t="str">
        <f>IF(ISBLANK(Table2[[#This Row],[unique_id]]), "", PROPER(SUBSTITUTE(Table2[[#This Row],[unique_id]], "_", " ")))</f>
        <v>Ensuite Sconces Bulb 3</v>
      </c>
      <c r="H141" s="18" t="s">
        <v>139</v>
      </c>
      <c r="O141" s="19" t="s">
        <v>807</v>
      </c>
      <c r="P141" s="18" t="s">
        <v>166</v>
      </c>
      <c r="Q141" s="18" t="s">
        <v>779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Ensuite Lights</v>
      </c>
      <c r="T141" s="23"/>
      <c r="U141" s="18"/>
      <c r="V141" s="19"/>
      <c r="W141" s="19" t="s">
        <v>499</v>
      </c>
      <c r="X141" s="25">
        <v>118</v>
      </c>
      <c r="Y141" s="26" t="s">
        <v>775</v>
      </c>
      <c r="Z141" s="19" t="s">
        <v>1017</v>
      </c>
      <c r="AB141" s="18"/>
      <c r="AG141" s="19"/>
      <c r="AH141" s="19"/>
      <c r="AT141" s="20"/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Ensuite</v>
      </c>
      <c r="BA141" s="18" t="str">
        <f>IF(ISBLANK(Table2[[#This Row],[device_model]]), "", Table2[[#This Row],[device_suggested_area]])</f>
        <v>Ensuite</v>
      </c>
      <c r="BB141" s="18" t="s">
        <v>1033</v>
      </c>
      <c r="BC141" s="18" t="s">
        <v>877</v>
      </c>
      <c r="BD141" s="18" t="s">
        <v>460</v>
      </c>
      <c r="BE141" s="18" t="s">
        <v>875</v>
      </c>
      <c r="BF141" s="18" t="s">
        <v>402</v>
      </c>
      <c r="BK141" s="18" t="s">
        <v>879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42" spans="1:65" ht="16" hidden="1" customHeight="1">
      <c r="A142" s="18">
        <v>2707</v>
      </c>
      <c r="B142" s="18" t="s">
        <v>26</v>
      </c>
      <c r="C142" s="18" t="s">
        <v>637</v>
      </c>
      <c r="D142" s="18" t="s">
        <v>640</v>
      </c>
      <c r="E142" s="18" t="s">
        <v>642</v>
      </c>
      <c r="F142" s="22" t="str">
        <f>IF(ISBLANK(Table2[[#This Row],[unique_id]]), "", PROPER(SUBSTITUTE(Table2[[#This Row],[unique_id]], "_", " ")))</f>
        <v>Front Door Lock</v>
      </c>
      <c r="G142" s="18" t="s">
        <v>683</v>
      </c>
      <c r="H142" s="18" t="s">
        <v>645</v>
      </c>
      <c r="I142" s="18" t="s">
        <v>212</v>
      </c>
      <c r="M142" s="18" t="s">
        <v>136</v>
      </c>
      <c r="O142" s="19"/>
      <c r="P142" s="18"/>
      <c r="T142" s="23"/>
      <c r="U142" s="18"/>
      <c r="V142" s="19"/>
      <c r="W142" s="19" t="s">
        <v>499</v>
      </c>
      <c r="X142" s="19"/>
      <c r="Y142" s="26" t="s">
        <v>775</v>
      </c>
      <c r="Z142" s="19"/>
      <c r="AB142" s="18"/>
      <c r="AG142" s="19"/>
      <c r="AH142" s="19"/>
      <c r="AT142" s="20"/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Front Door</v>
      </c>
      <c r="BA142" s="18" t="str">
        <f>IF(ISBLANK(Table2[[#This Row],[device_model]]), "", Table2[[#This Row],[device_suggested_area]])</f>
        <v>Front Door</v>
      </c>
      <c r="BB142" s="18" t="s">
        <v>1081</v>
      </c>
      <c r="BC142" s="18" t="s">
        <v>638</v>
      </c>
      <c r="BD142" s="18" t="s">
        <v>637</v>
      </c>
      <c r="BE142" s="18" t="s">
        <v>639</v>
      </c>
      <c r="BF142" s="18" t="s">
        <v>645</v>
      </c>
      <c r="BK142" s="18" t="s">
        <v>643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143" spans="1:65" ht="16" hidden="1" customHeight="1">
      <c r="A143" s="18">
        <v>2708</v>
      </c>
      <c r="B143" s="18" t="s">
        <v>26</v>
      </c>
      <c r="C143" s="18" t="s">
        <v>339</v>
      </c>
      <c r="D143" s="18" t="s">
        <v>149</v>
      </c>
      <c r="E143" s="18" t="s">
        <v>673</v>
      </c>
      <c r="F143" s="22" t="str">
        <f>IF(ISBLANK(Table2[[#This Row],[unique_id]]), "", PROPER(SUBSTITUTE(Table2[[#This Row],[unique_id]], "_", " ")))</f>
        <v>Template Front Door Sensor Contact Last</v>
      </c>
      <c r="G143" s="18" t="s">
        <v>682</v>
      </c>
      <c r="H143" s="18" t="s">
        <v>645</v>
      </c>
      <c r="I143" s="18" t="s">
        <v>212</v>
      </c>
      <c r="M143" s="18" t="s">
        <v>136</v>
      </c>
      <c r="O143" s="19"/>
      <c r="P143" s="18"/>
      <c r="T143" s="23"/>
      <c r="U143" s="18"/>
      <c r="V143" s="19"/>
      <c r="W143" s="19" t="s">
        <v>499</v>
      </c>
      <c r="X143" s="19"/>
      <c r="Y143" s="26" t="s">
        <v>775</v>
      </c>
      <c r="Z143" s="19"/>
      <c r="AB143" s="18"/>
      <c r="AG143" s="19"/>
      <c r="AH143" s="19"/>
      <c r="AT143" s="20"/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23" t="str">
        <f>Table2[[#This Row],[device_suggested_area]]</f>
        <v>Front Door</v>
      </c>
      <c r="BA143" s="18" t="str">
        <f>IF(ISBLANK(Table2[[#This Row],[device_model]]), "", Table2[[#This Row],[device_suggested_area]])</f>
        <v>Front Door</v>
      </c>
      <c r="BB143" s="23" t="s">
        <v>1094</v>
      </c>
      <c r="BC143" s="23" t="s">
        <v>657</v>
      </c>
      <c r="BD143" s="18" t="s">
        <v>1183</v>
      </c>
      <c r="BE143" s="18" t="s">
        <v>639</v>
      </c>
      <c r="BF143" s="18" t="s">
        <v>645</v>
      </c>
      <c r="BK143" s="18" t="s">
        <v>658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144" spans="1:65" ht="16" hidden="1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743</v>
      </c>
      <c r="K144" s="18" t="s">
        <v>910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777</v>
      </c>
      <c r="Z144" s="26" t="s">
        <v>1014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1042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hidden="1" customHeight="1">
      <c r="A145" s="18">
        <v>2616</v>
      </c>
      <c r="B145" s="18" t="s">
        <v>26</v>
      </c>
      <c r="C145" s="18" t="s">
        <v>460</v>
      </c>
      <c r="D145" s="18" t="s">
        <v>27</v>
      </c>
      <c r="E145" s="18" t="s">
        <v>834</v>
      </c>
      <c r="F145" s="22" t="str">
        <f>IF(ISBLANK(Table2[[#This Row],[unique_id]]), "", PROPER(SUBSTITUTE(Table2[[#This Row],[unique_id]], "_", " ")))</f>
        <v>Garden Repeater Linkquality</v>
      </c>
      <c r="G145" s="18" t="s">
        <v>716</v>
      </c>
      <c r="H145" s="18" t="s">
        <v>536</v>
      </c>
      <c r="I145" s="18" t="s">
        <v>295</v>
      </c>
      <c r="O145" s="19" t="s">
        <v>807</v>
      </c>
      <c r="P145" s="18" t="s">
        <v>166</v>
      </c>
      <c r="Q145" s="18" t="s">
        <v>779</v>
      </c>
      <c r="R145" s="18" t="s">
        <v>781</v>
      </c>
      <c r="S145" s="18" t="s">
        <v>839</v>
      </c>
      <c r="T145" s="23" t="s">
        <v>837</v>
      </c>
      <c r="U145" s="18"/>
      <c r="V145" s="19"/>
      <c r="W145" s="19" t="s">
        <v>499</v>
      </c>
      <c r="X145" s="19"/>
      <c r="Y145" s="26" t="s">
        <v>776</v>
      </c>
      <c r="Z145" s="19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Garden</v>
      </c>
      <c r="BA145" s="18" t="str">
        <f>IF(ISBLANK(Table2[[#This Row],[device_model]]), "", Table2[[#This Row],[device_suggested_area]])</f>
        <v>Garden</v>
      </c>
      <c r="BB145" s="18" t="s">
        <v>1034</v>
      </c>
      <c r="BC145" s="21" t="s">
        <v>714</v>
      </c>
      <c r="BD145" s="18" t="s">
        <v>460</v>
      </c>
      <c r="BE145" s="18" t="s">
        <v>713</v>
      </c>
      <c r="BF145" s="18" t="s">
        <v>586</v>
      </c>
      <c r="BK145" s="18" t="s">
        <v>715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146" spans="1:65" ht="16" customHeight="1">
      <c r="A146" s="18">
        <v>2670</v>
      </c>
      <c r="B146" s="18" t="s">
        <v>26</v>
      </c>
      <c r="C146" s="18" t="s">
        <v>238</v>
      </c>
      <c r="D146" s="18" t="s">
        <v>145</v>
      </c>
      <c r="E146" s="18" t="s">
        <v>146</v>
      </c>
      <c r="F146" s="22" t="str">
        <f>IF(ISBLANK(Table2[[#This Row],[unique_id]]), "", PROPER(SUBSTITUTE(Table2[[#This Row],[unique_id]], "_", " ")))</f>
        <v>Ada Home</v>
      </c>
      <c r="G146" s="18" t="s">
        <v>187</v>
      </c>
      <c r="H146" s="18" t="s">
        <v>764</v>
      </c>
      <c r="I146" s="18" t="s">
        <v>144</v>
      </c>
      <c r="M146" s="18" t="s">
        <v>136</v>
      </c>
      <c r="N146" s="18" t="s">
        <v>274</v>
      </c>
      <c r="O146" s="19" t="s">
        <v>807</v>
      </c>
      <c r="P146" s="18" t="s">
        <v>166</v>
      </c>
      <c r="Q146" s="18" t="s">
        <v>779</v>
      </c>
      <c r="R146" s="42" t="s">
        <v>764</v>
      </c>
      <c r="S146" s="18" t="str">
        <f>_xlfn.CONCAT( Table2[[#This Row],[friendly_name]], " Devices")</f>
        <v>Ada Home Devices</v>
      </c>
      <c r="T146" s="23"/>
      <c r="U146" s="18"/>
      <c r="V146" s="19"/>
      <c r="W146" s="19"/>
      <c r="X146" s="19"/>
      <c r="Y146" s="19"/>
      <c r="Z146" s="19"/>
      <c r="AB146" s="18"/>
      <c r="AG146" s="19"/>
      <c r="AH146" s="19"/>
      <c r="AT146" s="20"/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6" s="18" t="str">
        <f>IF(ISBLANK(Table2[[#This Row],[device_model]]), "", Table2[[#This Row],[device_suggested_area]])</f>
        <v>Ada</v>
      </c>
      <c r="BB146" s="18" t="s">
        <v>166</v>
      </c>
      <c r="BC146" s="18" t="s">
        <v>399</v>
      </c>
      <c r="BD146" s="18" t="s">
        <v>238</v>
      </c>
      <c r="BE146" s="18" t="s">
        <v>1101</v>
      </c>
      <c r="BF146" s="18" t="s">
        <v>130</v>
      </c>
      <c r="BJ146" s="18" t="s">
        <v>1426</v>
      </c>
      <c r="BK146" s="24" t="s">
        <v>429</v>
      </c>
      <c r="BL146" s="21" t="s">
        <v>1436</v>
      </c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147" spans="1:65" ht="16" customHeight="1">
      <c r="A147" s="18">
        <v>2671</v>
      </c>
      <c r="B147" s="18" t="s">
        <v>26</v>
      </c>
      <c r="C147" s="18" t="s">
        <v>238</v>
      </c>
      <c r="D147" s="18" t="s">
        <v>145</v>
      </c>
      <c r="E147" s="18" t="s">
        <v>262</v>
      </c>
      <c r="F147" s="22" t="str">
        <f>IF(ISBLANK(Table2[[#This Row],[unique_id]]), "", PROPER(SUBSTITUTE(Table2[[#This Row],[unique_id]], "_", " ")))</f>
        <v>Edwin Home</v>
      </c>
      <c r="G147" s="18" t="s">
        <v>263</v>
      </c>
      <c r="H147" s="18" t="s">
        <v>764</v>
      </c>
      <c r="I147" s="18" t="s">
        <v>144</v>
      </c>
      <c r="M147" s="18" t="s">
        <v>136</v>
      </c>
      <c r="N147" s="18" t="s">
        <v>274</v>
      </c>
      <c r="O147" s="19" t="s">
        <v>807</v>
      </c>
      <c r="P147" s="18" t="s">
        <v>166</v>
      </c>
      <c r="Q147" s="18" t="s">
        <v>779</v>
      </c>
      <c r="R147" s="42" t="s">
        <v>764</v>
      </c>
      <c r="S147" s="18" t="str">
        <f>_xlfn.CONCAT( Table2[[#This Row],[friendly_name]], " Devices")</f>
        <v>Edwin Home Devices</v>
      </c>
      <c r="T147" s="23"/>
      <c r="U147" s="18"/>
      <c r="V147" s="19"/>
      <c r="W147" s="19"/>
      <c r="X147" s="19"/>
      <c r="Y147" s="19"/>
      <c r="Z147" s="19"/>
      <c r="AB147" s="18"/>
      <c r="AG147" s="19"/>
      <c r="AH147" s="19"/>
      <c r="AT147" s="20"/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7" s="18" t="str">
        <f>IF(ISBLANK(Table2[[#This Row],[device_model]]), "", Table2[[#This Row],[device_suggested_area]])</f>
        <v>Edwin</v>
      </c>
      <c r="BB147" s="18" t="s">
        <v>166</v>
      </c>
      <c r="BC147" s="18" t="s">
        <v>399</v>
      </c>
      <c r="BD147" s="18" t="s">
        <v>238</v>
      </c>
      <c r="BE147" s="18" t="s">
        <v>1101</v>
      </c>
      <c r="BF147" s="18" t="s">
        <v>127</v>
      </c>
      <c r="BJ147" s="18" t="s">
        <v>1426</v>
      </c>
      <c r="BK147" s="24" t="s">
        <v>428</v>
      </c>
      <c r="BL147" s="21" t="s">
        <v>1437</v>
      </c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148" spans="1:65" ht="16" hidden="1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744</v>
      </c>
      <c r="M148" s="18" t="s">
        <v>136</v>
      </c>
      <c r="O148" s="19" t="s">
        <v>807</v>
      </c>
      <c r="P148" s="18" t="s">
        <v>166</v>
      </c>
      <c r="Q148" s="18" t="s">
        <v>779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794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704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hidden="1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914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777</v>
      </c>
      <c r="Z149" s="26" t="s">
        <v>1014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704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2680</v>
      </c>
      <c r="B150" s="18" t="s">
        <v>26</v>
      </c>
      <c r="C150" s="18" t="s">
        <v>238</v>
      </c>
      <c r="D150" s="18" t="s">
        <v>145</v>
      </c>
      <c r="E150" s="18" t="s">
        <v>844</v>
      </c>
      <c r="F150" s="22" t="str">
        <f>IF(ISBLANK(Table2[[#This Row],[unique_id]]), "", PROPER(SUBSTITUTE(Table2[[#This Row],[unique_id]], "_", " ")))</f>
        <v>Edwin Tablet</v>
      </c>
      <c r="G150" s="18" t="s">
        <v>845</v>
      </c>
      <c r="H150" s="18" t="s">
        <v>764</v>
      </c>
      <c r="I150" s="18" t="s">
        <v>144</v>
      </c>
      <c r="M150" s="18" t="s">
        <v>136</v>
      </c>
      <c r="N150" s="18" t="s">
        <v>274</v>
      </c>
      <c r="O150" s="19"/>
      <c r="P150" s="18"/>
      <c r="R150" s="42"/>
      <c r="T150" s="23"/>
      <c r="U150" s="18"/>
      <c r="V150" s="19"/>
      <c r="W150" s="19"/>
      <c r="X150" s="19"/>
      <c r="Y150" s="19"/>
      <c r="Z150" s="19"/>
      <c r="AB150" s="18"/>
      <c r="AG150" s="19"/>
      <c r="AH150" s="19"/>
      <c r="AT150" s="20"/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0" s="18" t="str">
        <f>IF(ISBLANK(Table2[[#This Row],[device_model]]), "", Table2[[#This Row],[device_suggested_area]])</f>
        <v>Kitchen</v>
      </c>
      <c r="BB150" s="18" t="s">
        <v>845</v>
      </c>
      <c r="BC150" s="18" t="s">
        <v>1103</v>
      </c>
      <c r="BD150" s="18" t="s">
        <v>238</v>
      </c>
      <c r="BE150" s="18" t="s">
        <v>843</v>
      </c>
      <c r="BF150" s="18" t="s">
        <v>208</v>
      </c>
      <c r="BJ150" s="18" t="s">
        <v>1426</v>
      </c>
      <c r="BK150" s="24" t="s">
        <v>1369</v>
      </c>
      <c r="BL150" s="21" t="s">
        <v>1445</v>
      </c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151" spans="1:65" ht="16" hidden="1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743</v>
      </c>
      <c r="K151" s="18" t="s">
        <v>913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777</v>
      </c>
      <c r="Z151" s="26" t="s">
        <v>1016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1042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2673</v>
      </c>
      <c r="B152" s="18" t="s">
        <v>26</v>
      </c>
      <c r="C152" s="18" t="s">
        <v>238</v>
      </c>
      <c r="D152" s="18" t="s">
        <v>145</v>
      </c>
      <c r="E152" s="18" t="s">
        <v>266</v>
      </c>
      <c r="F152" s="22" t="str">
        <f>IF(ISBLANK(Table2[[#This Row],[unique_id]]), "", PROPER(SUBSTITUTE(Table2[[#This Row],[unique_id]], "_", " ")))</f>
        <v>Kitchen Home</v>
      </c>
      <c r="G152" s="18" t="s">
        <v>265</v>
      </c>
      <c r="H152" s="18" t="s">
        <v>764</v>
      </c>
      <c r="I152" s="18" t="s">
        <v>144</v>
      </c>
      <c r="M152" s="18" t="s">
        <v>136</v>
      </c>
      <c r="N152" s="18" t="s">
        <v>274</v>
      </c>
      <c r="O152" s="19" t="s">
        <v>807</v>
      </c>
      <c r="P152" s="18" t="s">
        <v>166</v>
      </c>
      <c r="Q152" s="18" t="s">
        <v>779</v>
      </c>
      <c r="R152" s="42" t="s">
        <v>764</v>
      </c>
      <c r="S152" s="18" t="str">
        <f>_xlfn.CONCAT( Table2[[#This Row],[friendly_name]], " Devices")</f>
        <v>Kitchen Home Devices</v>
      </c>
      <c r="T152" s="23" t="s">
        <v>789</v>
      </c>
      <c r="U152" s="18"/>
      <c r="V152" s="19"/>
      <c r="W152" s="19"/>
      <c r="X152" s="19"/>
      <c r="Y152" s="19"/>
      <c r="Z152" s="19"/>
      <c r="AB152" s="18"/>
      <c r="AG152" s="19"/>
      <c r="AH152" s="19"/>
      <c r="AT152" s="20"/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2" s="18" t="str">
        <f>IF(ISBLANK(Table2[[#This Row],[device_model]]), "", Table2[[#This Row],[device_suggested_area]])</f>
        <v>Kitchen</v>
      </c>
      <c r="BB152" s="18" t="s">
        <v>166</v>
      </c>
      <c r="BC152" s="18" t="s">
        <v>1095</v>
      </c>
      <c r="BD152" s="18" t="s">
        <v>238</v>
      </c>
      <c r="BE152" s="18" t="s">
        <v>1102</v>
      </c>
      <c r="BF152" s="18" t="s">
        <v>208</v>
      </c>
      <c r="BJ152" s="18" t="s">
        <v>1426</v>
      </c>
      <c r="BK152" s="24" t="s">
        <v>749</v>
      </c>
      <c r="BL152" s="21" t="s">
        <v>1439</v>
      </c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153" spans="1:65" ht="16" customHeight="1">
      <c r="A153" s="18">
        <v>2676</v>
      </c>
      <c r="B153" s="18" t="s">
        <v>26</v>
      </c>
      <c r="C153" s="18" t="s">
        <v>238</v>
      </c>
      <c r="D153" s="18" t="s">
        <v>145</v>
      </c>
      <c r="E153" s="18" t="s">
        <v>840</v>
      </c>
      <c r="F153" s="22" t="str">
        <f>IF(ISBLANK(Table2[[#This Row],[unique_id]]), "", PROPER(SUBSTITUTE(Table2[[#This Row],[unique_id]], "_", " ")))</f>
        <v>Ada Tablet</v>
      </c>
      <c r="G153" s="18" t="s">
        <v>841</v>
      </c>
      <c r="H153" s="18" t="s">
        <v>764</v>
      </c>
      <c r="I153" s="18" t="s">
        <v>144</v>
      </c>
      <c r="M153" s="18" t="s">
        <v>136</v>
      </c>
      <c r="N153" s="18" t="s">
        <v>274</v>
      </c>
      <c r="O153" s="19"/>
      <c r="P153" s="18"/>
      <c r="R153" s="42"/>
      <c r="T153" s="23"/>
      <c r="U153" s="18"/>
      <c r="V153" s="19"/>
      <c r="W153" s="19"/>
      <c r="X153" s="19"/>
      <c r="Y153" s="19"/>
      <c r="Z153" s="19"/>
      <c r="AB153" s="18"/>
      <c r="AG153" s="19"/>
      <c r="AH153" s="19"/>
      <c r="AT153" s="20"/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3" s="18" t="str">
        <f>IF(ISBLANK(Table2[[#This Row],[device_model]]), "", Table2[[#This Row],[device_suggested_area]])</f>
        <v>Lounge</v>
      </c>
      <c r="BB153" s="18" t="s">
        <v>841</v>
      </c>
      <c r="BC153" s="18" t="s">
        <v>1103</v>
      </c>
      <c r="BD153" s="18" t="s">
        <v>238</v>
      </c>
      <c r="BE153" s="18" t="s">
        <v>843</v>
      </c>
      <c r="BF153" s="18" t="s">
        <v>196</v>
      </c>
      <c r="BJ153" s="18" t="s">
        <v>1426</v>
      </c>
      <c r="BK153" s="24" t="s">
        <v>1368</v>
      </c>
      <c r="BL153" s="21" t="s">
        <v>1442</v>
      </c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154" spans="1:65" ht="16" customHeight="1">
      <c r="A154" s="18">
        <v>2675</v>
      </c>
      <c r="B154" s="18" t="s">
        <v>26</v>
      </c>
      <c r="C154" s="18" t="s">
        <v>238</v>
      </c>
      <c r="D154" s="18" t="s">
        <v>145</v>
      </c>
      <c r="E154" s="18" t="s">
        <v>655</v>
      </c>
      <c r="F154" s="22" t="str">
        <f>IF(ISBLANK(Table2[[#This Row],[unique_id]]), "", PROPER(SUBSTITUTE(Table2[[#This Row],[unique_id]], "_", " ")))</f>
        <v>Lounge Home</v>
      </c>
      <c r="G154" s="18" t="s">
        <v>656</v>
      </c>
      <c r="H154" s="18" t="s">
        <v>764</v>
      </c>
      <c r="I154" s="18" t="s">
        <v>144</v>
      </c>
      <c r="M154" s="18" t="s">
        <v>136</v>
      </c>
      <c r="N154" s="18" t="s">
        <v>274</v>
      </c>
      <c r="O154" s="19" t="s">
        <v>807</v>
      </c>
      <c r="P154" s="18" t="s">
        <v>166</v>
      </c>
      <c r="Q154" s="18" t="s">
        <v>779</v>
      </c>
      <c r="R154" s="42" t="s">
        <v>764</v>
      </c>
      <c r="S154" s="18" t="str">
        <f>_xlfn.CONCAT( Table2[[#This Row],[friendly_name]], " Devices")</f>
        <v>Lounge Home Devices</v>
      </c>
      <c r="T154" s="23"/>
      <c r="U154" s="18"/>
      <c r="V154" s="19"/>
      <c r="W154" s="19"/>
      <c r="X154" s="19"/>
      <c r="Y154" s="19"/>
      <c r="Z154" s="19"/>
      <c r="AB154" s="18"/>
      <c r="AG154" s="19"/>
      <c r="AH154" s="19"/>
      <c r="AT154" s="20"/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4" s="18" t="str">
        <f>IF(ISBLANK(Table2[[#This Row],[device_model]]), "", Table2[[#This Row],[device_suggested_area]])</f>
        <v>Lounge</v>
      </c>
      <c r="BB154" s="18" t="s">
        <v>166</v>
      </c>
      <c r="BC154" s="18" t="s">
        <v>399</v>
      </c>
      <c r="BD154" s="18" t="s">
        <v>238</v>
      </c>
      <c r="BE154" s="18" t="s">
        <v>1101</v>
      </c>
      <c r="BF154" s="18" t="s">
        <v>196</v>
      </c>
      <c r="BJ154" s="18" t="s">
        <v>1426</v>
      </c>
      <c r="BK154" s="24" t="s">
        <v>427</v>
      </c>
      <c r="BL154" s="21" t="s">
        <v>1441</v>
      </c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155" spans="1:65" ht="16" hidden="1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895</v>
      </c>
      <c r="F155" s="22" t="str">
        <f>IF(ISBLANK(Table2[[#This Row],[unique_id]]), "", PROPER(SUBSTITUTE(Table2[[#This Row],[unique_id]], "_", " ")))</f>
        <v>Parents Jane Bedside</v>
      </c>
      <c r="G155" s="18" t="s">
        <v>893</v>
      </c>
      <c r="H155" s="18" t="s">
        <v>139</v>
      </c>
      <c r="I155" s="18" t="s">
        <v>132</v>
      </c>
      <c r="J155" s="18" t="s">
        <v>908</v>
      </c>
      <c r="K155" s="18" t="s">
        <v>912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777</v>
      </c>
      <c r="Z155" s="19" t="s">
        <v>1017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893</v>
      </c>
      <c r="BC155" s="18" t="s">
        <v>877</v>
      </c>
      <c r="BD155" s="18" t="s">
        <v>460</v>
      </c>
      <c r="BE155" s="18" t="s">
        <v>875</v>
      </c>
      <c r="BF155" s="18" t="s">
        <v>194</v>
      </c>
      <c r="BH155" s="18" t="s">
        <v>704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2674</v>
      </c>
      <c r="B156" s="18" t="s">
        <v>26</v>
      </c>
      <c r="C156" s="18" t="s">
        <v>238</v>
      </c>
      <c r="D156" s="18" t="s">
        <v>145</v>
      </c>
      <c r="E156" s="18" t="s">
        <v>621</v>
      </c>
      <c r="F156" s="22" t="str">
        <f>IF(ISBLANK(Table2[[#This Row],[unique_id]]), "", PROPER(SUBSTITUTE(Table2[[#This Row],[unique_id]], "_", " ")))</f>
        <v>Office Home</v>
      </c>
      <c r="G156" s="18" t="s">
        <v>622</v>
      </c>
      <c r="H156" s="18" t="s">
        <v>764</v>
      </c>
      <c r="I156" s="18" t="s">
        <v>144</v>
      </c>
      <c r="M156" s="18" t="s">
        <v>136</v>
      </c>
      <c r="N156" s="18" t="s">
        <v>274</v>
      </c>
      <c r="O156" s="19" t="s">
        <v>807</v>
      </c>
      <c r="P156" s="18" t="s">
        <v>166</v>
      </c>
      <c r="Q156" s="18" t="s">
        <v>779</v>
      </c>
      <c r="R156" s="42" t="s">
        <v>764</v>
      </c>
      <c r="S156" s="18" t="str">
        <f>_xlfn.CONCAT( Table2[[#This Row],[friendly_name]], " Devices")</f>
        <v>Office Home Devices</v>
      </c>
      <c r="T156" s="23"/>
      <c r="U156" s="18"/>
      <c r="V156" s="19"/>
      <c r="W156" s="19"/>
      <c r="X156" s="19"/>
      <c r="Y156" s="19"/>
      <c r="Z156" s="19"/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6" s="18" t="str">
        <f>IF(ISBLANK(Table2[[#This Row],[device_model]]), "", Table2[[#This Row],[device_suggested_area]])</f>
        <v>Office</v>
      </c>
      <c r="BB156" s="18" t="s">
        <v>166</v>
      </c>
      <c r="BC156" s="18" t="s">
        <v>399</v>
      </c>
      <c r="BD156" s="18" t="s">
        <v>238</v>
      </c>
      <c r="BE156" s="18" t="s">
        <v>1101</v>
      </c>
      <c r="BF156" s="18" t="s">
        <v>215</v>
      </c>
      <c r="BJ156" s="18" t="s">
        <v>1426</v>
      </c>
      <c r="BK156" s="24" t="s">
        <v>426</v>
      </c>
      <c r="BL156" s="21" t="s">
        <v>1440</v>
      </c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157" spans="1:65" ht="16" hidden="1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897</v>
      </c>
      <c r="F157" s="22" t="str">
        <f>IF(ISBLANK(Table2[[#This Row],[unique_id]]), "", PROPER(SUBSTITUTE(Table2[[#This Row],[unique_id]], "_", " ")))</f>
        <v>Parents Graham Bedside</v>
      </c>
      <c r="G157" s="18" t="s">
        <v>894</v>
      </c>
      <c r="H157" s="18" t="s">
        <v>139</v>
      </c>
      <c r="I157" s="18" t="s">
        <v>132</v>
      </c>
      <c r="J157" s="18" t="s">
        <v>909</v>
      </c>
      <c r="K157" s="18" t="s">
        <v>912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777</v>
      </c>
      <c r="Z157" s="19" t="s">
        <v>1017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894</v>
      </c>
      <c r="BC157" s="18" t="s">
        <v>877</v>
      </c>
      <c r="BD157" s="18" t="s">
        <v>460</v>
      </c>
      <c r="BE157" s="18" t="s">
        <v>875</v>
      </c>
      <c r="BF157" s="18" t="s">
        <v>194</v>
      </c>
      <c r="BH157" s="18" t="s">
        <v>704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2672</v>
      </c>
      <c r="B158" s="18" t="s">
        <v>26</v>
      </c>
      <c r="C158" s="18" t="s">
        <v>238</v>
      </c>
      <c r="D158" s="18" t="s">
        <v>145</v>
      </c>
      <c r="E158" s="18" t="s">
        <v>270</v>
      </c>
      <c r="F158" s="22" t="str">
        <f>IF(ISBLANK(Table2[[#This Row],[unique_id]]), "", PROPER(SUBSTITUTE(Table2[[#This Row],[unique_id]], "_", " ")))</f>
        <v>Parents Home</v>
      </c>
      <c r="G158" s="18" t="s">
        <v>264</v>
      </c>
      <c r="H158" s="18" t="s">
        <v>764</v>
      </c>
      <c r="I158" s="18" t="s">
        <v>144</v>
      </c>
      <c r="M158" s="18" t="s">
        <v>136</v>
      </c>
      <c r="N158" s="18" t="s">
        <v>274</v>
      </c>
      <c r="O158" s="19" t="s">
        <v>807</v>
      </c>
      <c r="P158" s="18" t="s">
        <v>166</v>
      </c>
      <c r="Q158" s="18" t="s">
        <v>779</v>
      </c>
      <c r="R158" s="42" t="s">
        <v>764</v>
      </c>
      <c r="S158" s="18" t="str">
        <f>_xlfn.CONCAT( Table2[[#This Row],[friendly_name]], " Devices")</f>
        <v>Parents Home Devices</v>
      </c>
      <c r="T158" s="23" t="s">
        <v>789</v>
      </c>
      <c r="U158" s="18"/>
      <c r="V158" s="19"/>
      <c r="W158" s="19"/>
      <c r="X158" s="19"/>
      <c r="Y158" s="19"/>
      <c r="Z158" s="19"/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8" s="18" t="str">
        <f>IF(ISBLANK(Table2[[#This Row],[device_model]]), "", Table2[[#This Row],[device_suggested_area]])</f>
        <v>Parents</v>
      </c>
      <c r="BB158" s="18" t="s">
        <v>166</v>
      </c>
      <c r="BC158" s="18" t="s">
        <v>1095</v>
      </c>
      <c r="BD158" s="18" t="s">
        <v>238</v>
      </c>
      <c r="BE158" s="18" t="s">
        <v>1102</v>
      </c>
      <c r="BF158" s="18" t="s">
        <v>194</v>
      </c>
      <c r="BJ158" s="18" t="s">
        <v>1426</v>
      </c>
      <c r="BK158" s="24" t="s">
        <v>652</v>
      </c>
      <c r="BL158" s="21" t="s">
        <v>1438</v>
      </c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159" spans="1:65" ht="16" hidden="1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760</v>
      </c>
      <c r="F159" s="22" t="str">
        <f>IF(ISBLANK(Table2[[#This Row],[unique_id]]), "", PROPER(SUBSTITUTE(Table2[[#This Row],[unique_id]], "_", " ")))</f>
        <v>Study Lamp</v>
      </c>
      <c r="G159" s="18" t="s">
        <v>761</v>
      </c>
      <c r="H159" s="18" t="s">
        <v>139</v>
      </c>
      <c r="I159" s="18" t="s">
        <v>132</v>
      </c>
      <c r="J159" s="18" t="s">
        <v>533</v>
      </c>
      <c r="K159" s="18" t="s">
        <v>914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777</v>
      </c>
      <c r="Z159" s="26" t="s">
        <v>1014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704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hidden="1" customHeight="1">
      <c r="A160" s="18">
        <v>1609</v>
      </c>
      <c r="B160" s="18" t="s">
        <v>26</v>
      </c>
      <c r="C160" s="18" t="s">
        <v>383</v>
      </c>
      <c r="D160" s="18" t="s">
        <v>137</v>
      </c>
      <c r="E160" s="18" t="s">
        <v>960</v>
      </c>
      <c r="F160" s="22" t="str">
        <f>IF(ISBLANK(Table2[[#This Row],[unique_id]]), "", PROPER(SUBSTITUTE(Table2[[#This Row],[unique_id]], "_", " ")))</f>
        <v>Hallway Main Bulb 1</v>
      </c>
      <c r="H160" s="18" t="s">
        <v>139</v>
      </c>
      <c r="O160" s="19" t="s">
        <v>807</v>
      </c>
      <c r="P160" s="18" t="s">
        <v>166</v>
      </c>
      <c r="Q160" s="18" t="s">
        <v>779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Hallway Lights</v>
      </c>
      <c r="T160" s="23"/>
      <c r="U160" s="18"/>
      <c r="V160" s="19"/>
      <c r="W160" s="19" t="s">
        <v>499</v>
      </c>
      <c r="X160" s="25">
        <v>103</v>
      </c>
      <c r="Y160" s="26" t="s">
        <v>775</v>
      </c>
      <c r="Z160" s="26" t="s">
        <v>1016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Hallway</v>
      </c>
      <c r="BA160" s="18" t="str">
        <f>IF(ISBLANK(Table2[[#This Row],[device_model]]), "", Table2[[#This Row],[device_suggested_area]])</f>
        <v>Hallway</v>
      </c>
      <c r="BB160" s="18" t="s">
        <v>1043</v>
      </c>
      <c r="BC160" s="18" t="s">
        <v>497</v>
      </c>
      <c r="BD160" s="18" t="s">
        <v>383</v>
      </c>
      <c r="BE160" s="18" t="s">
        <v>498</v>
      </c>
      <c r="BF160" s="18" t="s">
        <v>412</v>
      </c>
      <c r="BK160" s="18" t="s">
        <v>508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61" spans="1:65" ht="16" hidden="1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743</v>
      </c>
      <c r="K161" s="18" t="s">
        <v>910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777</v>
      </c>
      <c r="Z161" s="26" t="s">
        <v>1014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1042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hidden="1" customHeight="1">
      <c r="A162" s="18">
        <v>1610</v>
      </c>
      <c r="B162" s="18" t="s">
        <v>26</v>
      </c>
      <c r="C162" s="18" t="s">
        <v>383</v>
      </c>
      <c r="D162" s="18" t="s">
        <v>137</v>
      </c>
      <c r="E162" s="18" t="s">
        <v>961</v>
      </c>
      <c r="F162" s="22" t="str">
        <f>IF(ISBLANK(Table2[[#This Row],[unique_id]]), "", PROPER(SUBSTITUTE(Table2[[#This Row],[unique_id]], "_", " ")))</f>
        <v>Hallway Main Bulb 2</v>
      </c>
      <c r="H162" s="18" t="s">
        <v>139</v>
      </c>
      <c r="O162" s="19" t="s">
        <v>807</v>
      </c>
      <c r="P162" s="18" t="s">
        <v>166</v>
      </c>
      <c r="Q162" s="18" t="s">
        <v>779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Hallway Lights</v>
      </c>
      <c r="T162" s="23"/>
      <c r="U162" s="18"/>
      <c r="V162" s="19"/>
      <c r="W162" s="19" t="s">
        <v>499</v>
      </c>
      <c r="X162" s="25">
        <v>103</v>
      </c>
      <c r="Y162" s="26" t="s">
        <v>775</v>
      </c>
      <c r="Z162" s="26" t="s">
        <v>1016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Hallway</v>
      </c>
      <c r="BA162" s="18" t="str">
        <f>IF(ISBLANK(Table2[[#This Row],[device_model]]), "", Table2[[#This Row],[device_suggested_area]])</f>
        <v>Hallway</v>
      </c>
      <c r="BB162" s="18" t="s">
        <v>1044</v>
      </c>
      <c r="BC162" s="18" t="s">
        <v>497</v>
      </c>
      <c r="BD162" s="18" t="s">
        <v>383</v>
      </c>
      <c r="BE162" s="18" t="s">
        <v>498</v>
      </c>
      <c r="BF162" s="18" t="s">
        <v>412</v>
      </c>
      <c r="BK162" s="18" t="s">
        <v>509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63" spans="1:65" ht="16" hidden="1" customHeight="1">
      <c r="A163" s="18">
        <v>1611</v>
      </c>
      <c r="B163" s="18" t="s">
        <v>26</v>
      </c>
      <c r="C163" s="18" t="s">
        <v>383</v>
      </c>
      <c r="D163" s="18" t="s">
        <v>137</v>
      </c>
      <c r="E163" s="18" t="s">
        <v>962</v>
      </c>
      <c r="F163" s="22" t="str">
        <f>IF(ISBLANK(Table2[[#This Row],[unique_id]]), "", PROPER(SUBSTITUTE(Table2[[#This Row],[unique_id]], "_", " ")))</f>
        <v>Hallway Main Bulb 3</v>
      </c>
      <c r="H163" s="18" t="s">
        <v>139</v>
      </c>
      <c r="O163" s="19" t="s">
        <v>807</v>
      </c>
      <c r="P163" s="18" t="s">
        <v>166</v>
      </c>
      <c r="Q163" s="18" t="s">
        <v>779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Hallway Lights</v>
      </c>
      <c r="T163" s="23"/>
      <c r="U163" s="18"/>
      <c r="V163" s="19"/>
      <c r="W163" s="19" t="s">
        <v>499</v>
      </c>
      <c r="X163" s="25">
        <v>103</v>
      </c>
      <c r="Y163" s="26" t="s">
        <v>775</v>
      </c>
      <c r="Z163" s="26" t="s">
        <v>1016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Hallway</v>
      </c>
      <c r="BA163" s="18" t="str">
        <f>IF(ISBLANK(Table2[[#This Row],[device_model]]), "", Table2[[#This Row],[device_suggested_area]])</f>
        <v>Hallway</v>
      </c>
      <c r="BB163" s="18" t="s">
        <v>1045</v>
      </c>
      <c r="BC163" s="18" t="s">
        <v>497</v>
      </c>
      <c r="BD163" s="18" t="s">
        <v>383</v>
      </c>
      <c r="BE163" s="18" t="s">
        <v>498</v>
      </c>
      <c r="BF163" s="18" t="s">
        <v>412</v>
      </c>
      <c r="BK163" s="18" t="s">
        <v>510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64" spans="1:65" ht="16" hidden="1" customHeight="1">
      <c r="A164" s="18">
        <v>1612</v>
      </c>
      <c r="B164" s="18" t="s">
        <v>26</v>
      </c>
      <c r="C164" s="18" t="s">
        <v>383</v>
      </c>
      <c r="D164" s="18" t="s">
        <v>137</v>
      </c>
      <c r="E164" s="18" t="s">
        <v>963</v>
      </c>
      <c r="F164" s="22" t="str">
        <f>IF(ISBLANK(Table2[[#This Row],[unique_id]]), "", PROPER(SUBSTITUTE(Table2[[#This Row],[unique_id]], "_", " ")))</f>
        <v>Hallway Main Bulb 4</v>
      </c>
      <c r="H164" s="18" t="s">
        <v>139</v>
      </c>
      <c r="O164" s="19" t="s">
        <v>807</v>
      </c>
      <c r="P164" s="18" t="s">
        <v>166</v>
      </c>
      <c r="Q164" s="18" t="s">
        <v>779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Hallway Lights</v>
      </c>
      <c r="T164" s="23"/>
      <c r="U164" s="18"/>
      <c r="V164" s="19"/>
      <c r="W164" s="19" t="s">
        <v>499</v>
      </c>
      <c r="X164" s="25">
        <v>103</v>
      </c>
      <c r="Y164" s="26" t="s">
        <v>775</v>
      </c>
      <c r="Z164" s="26" t="s">
        <v>1016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Hallway</v>
      </c>
      <c r="BA164" s="18" t="str">
        <f>IF(ISBLANK(Table2[[#This Row],[device_model]]), "", Table2[[#This Row],[device_suggested_area]])</f>
        <v>Hallway</v>
      </c>
      <c r="BB164" s="18" t="s">
        <v>1046</v>
      </c>
      <c r="BC164" s="18" t="s">
        <v>497</v>
      </c>
      <c r="BD164" s="18" t="s">
        <v>383</v>
      </c>
      <c r="BE164" s="18" t="s">
        <v>498</v>
      </c>
      <c r="BF164" s="18" t="s">
        <v>412</v>
      </c>
      <c r="BK164" s="18" t="s">
        <v>511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65" spans="1:65" ht="16" hidden="1" customHeight="1">
      <c r="A165" s="18">
        <v>1614</v>
      </c>
      <c r="B165" s="18" t="s">
        <v>26</v>
      </c>
      <c r="C165" s="18" t="s">
        <v>460</v>
      </c>
      <c r="D165" s="18" t="s">
        <v>137</v>
      </c>
      <c r="E165" s="18" t="s">
        <v>883</v>
      </c>
      <c r="F165" s="22" t="str">
        <f>IF(ISBLANK(Table2[[#This Row],[unique_id]]), "", PROPER(SUBSTITUTE(Table2[[#This Row],[unique_id]], "_", " ")))</f>
        <v>Hallway Sconces Bulb 1</v>
      </c>
      <c r="H165" s="18" t="s">
        <v>139</v>
      </c>
      <c r="O165" s="19" t="s">
        <v>807</v>
      </c>
      <c r="P165" s="18" t="s">
        <v>166</v>
      </c>
      <c r="Q165" s="18" t="s">
        <v>779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Hallway Lights</v>
      </c>
      <c r="T165" s="23"/>
      <c r="U165" s="18"/>
      <c r="V165" s="19"/>
      <c r="W165" s="19" t="s">
        <v>499</v>
      </c>
      <c r="X165" s="25">
        <v>120</v>
      </c>
      <c r="Y165" s="26" t="s">
        <v>775</v>
      </c>
      <c r="Z165" s="19" t="s">
        <v>1017</v>
      </c>
      <c r="AB165" s="18"/>
      <c r="AG165" s="19"/>
      <c r="AH165" s="19"/>
      <c r="AT165" s="20"/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Hallway</v>
      </c>
      <c r="BA165" s="18" t="str">
        <f>IF(ISBLANK(Table2[[#This Row],[device_model]]), "", Table2[[#This Row],[device_suggested_area]])</f>
        <v>Hallway</v>
      </c>
      <c r="BB165" s="18" t="s">
        <v>1029</v>
      </c>
      <c r="BC165" s="18" t="s">
        <v>877</v>
      </c>
      <c r="BD165" s="18" t="s">
        <v>460</v>
      </c>
      <c r="BE165" s="18" t="s">
        <v>875</v>
      </c>
      <c r="BF165" s="18" t="s">
        <v>412</v>
      </c>
      <c r="BK165" s="18" t="s">
        <v>885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66" spans="1:65" ht="16" hidden="1" customHeight="1">
      <c r="A166" s="18">
        <v>1615</v>
      </c>
      <c r="B166" s="18" t="s">
        <v>26</v>
      </c>
      <c r="C166" s="18" t="s">
        <v>460</v>
      </c>
      <c r="D166" s="18" t="s">
        <v>137</v>
      </c>
      <c r="E166" s="18" t="s">
        <v>1340</v>
      </c>
      <c r="F166" s="22" t="str">
        <f>IF(ISBLANK(Table2[[#This Row],[unique_id]]), "", PROPER(SUBSTITUTE(Table2[[#This Row],[unique_id]], "_", " ")))</f>
        <v>Hallway Sconces Bulb 2</v>
      </c>
      <c r="H166" s="18" t="s">
        <v>139</v>
      </c>
      <c r="O166" s="19" t="s">
        <v>807</v>
      </c>
      <c r="P166" s="18" t="s">
        <v>166</v>
      </c>
      <c r="Q166" s="18" t="s">
        <v>779</v>
      </c>
      <c r="R166" s="18" t="str">
        <f>Table2[[#This Row],[entity_domain]]</f>
        <v>Lights</v>
      </c>
      <c r="S166" s="18" t="str">
        <f>_xlfn.CONCAT( Table2[[#This Row],[device_suggested_area]], " ",Table2[[#This Row],[powercalc_group_3]])</f>
        <v>Hallway Lights</v>
      </c>
      <c r="T166" s="23"/>
      <c r="U166" s="18"/>
      <c r="V166" s="19"/>
      <c r="W166" s="19" t="s">
        <v>499</v>
      </c>
      <c r="X166" s="25">
        <v>120</v>
      </c>
      <c r="Y166" s="26" t="s">
        <v>775</v>
      </c>
      <c r="Z166" s="19" t="s">
        <v>1017</v>
      </c>
      <c r="AB166" s="18"/>
      <c r="AG166" s="19"/>
      <c r="AH166" s="19"/>
      <c r="AT166" s="20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18" t="str">
        <f>Table2[[#This Row],[device_suggested_area]]</f>
        <v>Hallway</v>
      </c>
      <c r="BA166" s="18" t="str">
        <f>IF(ISBLANK(Table2[[#This Row],[device_model]]), "", Table2[[#This Row],[device_suggested_area]])</f>
        <v>Hallway</v>
      </c>
      <c r="BB166" s="18" t="s">
        <v>1030</v>
      </c>
      <c r="BC166" s="18" t="s">
        <v>877</v>
      </c>
      <c r="BD166" s="18" t="s">
        <v>460</v>
      </c>
      <c r="BE166" s="18" t="s">
        <v>875</v>
      </c>
      <c r="BF166" s="18" t="s">
        <v>412</v>
      </c>
      <c r="BK166" s="18" t="s">
        <v>886</v>
      </c>
      <c r="BL166" s="18"/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67" spans="1:65" ht="16" hidden="1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742</v>
      </c>
      <c r="K167" s="18" t="s">
        <v>910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777</v>
      </c>
      <c r="Z167" s="26" t="s">
        <v>1014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1042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hidden="1" customHeight="1">
      <c r="A168" s="18">
        <v>5031</v>
      </c>
      <c r="B168" s="18" t="s">
        <v>26</v>
      </c>
      <c r="C168" s="18" t="s">
        <v>467</v>
      </c>
      <c r="E168" s="21"/>
      <c r="F168" s="22" t="str">
        <f>IF(ISBLANK(Table2[[#This Row],[unique_id]]), "", PROPER(SUBSTITUTE(Table2[[#This Row],[unique_id]], "_", " ")))</f>
        <v/>
      </c>
      <c r="I168" s="21"/>
      <c r="O168" s="19"/>
      <c r="P168" s="18"/>
      <c r="T168" s="23"/>
      <c r="U168" s="18"/>
      <c r="V168" s="19"/>
      <c r="W168" s="19" t="s">
        <v>499</v>
      </c>
      <c r="X168" s="19"/>
      <c r="Y168" s="26" t="s">
        <v>775</v>
      </c>
      <c r="Z168" s="26"/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168" s="23"/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23" t="str">
        <f>Table2[[#This Row],[device_suggested_area]]</f>
        <v>Home</v>
      </c>
      <c r="BA168" s="18" t="str">
        <f>IF(ISBLANK(Table2[[#This Row],[device_model]]), "", Table2[[#This Row],[device_suggested_area]])</f>
        <v>Home</v>
      </c>
      <c r="BB168" s="23" t="s">
        <v>1080</v>
      </c>
      <c r="BC168" s="23" t="s">
        <v>491</v>
      </c>
      <c r="BD168" s="18" t="s">
        <v>467</v>
      </c>
      <c r="BE168" s="23" t="s">
        <v>492</v>
      </c>
      <c r="BF168" s="18" t="s">
        <v>166</v>
      </c>
      <c r="BK168" s="18" t="s">
        <v>490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169" spans="1:65" ht="16" hidden="1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742</v>
      </c>
      <c r="K169" s="18" t="s">
        <v>910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777</v>
      </c>
      <c r="Z169" s="26" t="s">
        <v>1014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1042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6000</v>
      </c>
      <c r="B170" s="18" t="s">
        <v>26</v>
      </c>
      <c r="C170" s="18" t="s">
        <v>268</v>
      </c>
      <c r="F170" s="22" t="str">
        <f>IF(ISBLANK(Table2[[#This Row],[unique_id]]), "", PROPER(SUBSTITUTE(Table2[[#This Row],[unique_id]], "_", " ")))</f>
        <v/>
      </c>
      <c r="O170" s="19"/>
      <c r="P170" s="18"/>
      <c r="T170" s="23"/>
      <c r="U170" s="18"/>
      <c r="V170" s="19"/>
      <c r="W170" s="19"/>
      <c r="X170" s="19"/>
      <c r="Y170" s="19"/>
      <c r="Z170" s="19"/>
      <c r="AB170" s="18"/>
      <c r="AG170" s="19"/>
      <c r="AH170" s="19"/>
      <c r="AT170" s="20"/>
      <c r="AU170" s="19"/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">
        <v>1125</v>
      </c>
      <c r="BA170" s="18" t="str">
        <f>IF(ISBLANK(Table2[[#This Row],[device_model]]), "", Table2[[#This Row],[device_suggested_area]])</f>
        <v>Home</v>
      </c>
      <c r="BB170" s="18" t="s">
        <v>298</v>
      </c>
      <c r="BC170" s="18" t="s">
        <v>1126</v>
      </c>
      <c r="BD170" s="18" t="s">
        <v>268</v>
      </c>
      <c r="BE170" s="19" t="s">
        <v>1509</v>
      </c>
      <c r="BF170" s="18" t="s">
        <v>166</v>
      </c>
      <c r="BJ170" s="18" t="s">
        <v>1426</v>
      </c>
      <c r="BK170" s="18" t="s">
        <v>1505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171" spans="1:65" ht="16" hidden="1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742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777</v>
      </c>
      <c r="Z171" s="26" t="s">
        <v>1018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1042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hidden="1" customHeight="1">
      <c r="A172" s="18">
        <v>2614</v>
      </c>
      <c r="B172" s="18" t="s">
        <v>26</v>
      </c>
      <c r="C172" s="18" t="s">
        <v>383</v>
      </c>
      <c r="D172" s="18" t="s">
        <v>134</v>
      </c>
      <c r="E172" s="21" t="s">
        <v>627</v>
      </c>
      <c r="F172" s="22" t="str">
        <f>IF(ISBLANK(Table2[[#This Row],[unique_id]]), "", PROPER(SUBSTITUTE(Table2[[#This Row],[unique_id]], "_", " ")))</f>
        <v>Kitchen Fan Outlet</v>
      </c>
      <c r="G172" s="18" t="s">
        <v>628</v>
      </c>
      <c r="H172" s="18" t="s">
        <v>536</v>
      </c>
      <c r="I172" s="18" t="s">
        <v>295</v>
      </c>
      <c r="M172" s="18" t="s">
        <v>261</v>
      </c>
      <c r="O172" s="19" t="s">
        <v>807</v>
      </c>
      <c r="P172" s="18" t="s">
        <v>166</v>
      </c>
      <c r="Q172" s="18" t="s">
        <v>779</v>
      </c>
      <c r="R172" s="18" t="s">
        <v>781</v>
      </c>
      <c r="S172" s="18" t="s">
        <v>839</v>
      </c>
      <c r="T172" s="23" t="s">
        <v>838</v>
      </c>
      <c r="U172" s="18"/>
      <c r="V172" s="19"/>
      <c r="W172" s="19" t="s">
        <v>499</v>
      </c>
      <c r="X172" s="19"/>
      <c r="Y172" s="26" t="s">
        <v>776</v>
      </c>
      <c r="Z172" s="19"/>
      <c r="AB172" s="18"/>
      <c r="AE172" s="18" t="s">
        <v>255</v>
      </c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172" s="23"/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Kitchen</v>
      </c>
      <c r="BA172" s="18" t="str">
        <f>IF(ISBLANK(Table2[[#This Row],[device_model]]), "", Table2[[#This Row],[device_suggested_area]])</f>
        <v>Kitchen</v>
      </c>
      <c r="BB172" s="23" t="s">
        <v>1061</v>
      </c>
      <c r="BC172" s="23" t="s">
        <v>631</v>
      </c>
      <c r="BD172" s="18" t="s">
        <v>383</v>
      </c>
      <c r="BE172" s="23" t="s">
        <v>632</v>
      </c>
      <c r="BF172" s="18" t="s">
        <v>208</v>
      </c>
      <c r="BK172" s="18" t="s">
        <v>634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173" spans="1:65" ht="16" hidden="1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742</v>
      </c>
      <c r="K173" s="18" t="s">
        <v>913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777</v>
      </c>
      <c r="Z173" s="26" t="s">
        <v>1016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1042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hidden="1" customHeight="1">
      <c r="A174" s="18">
        <v>1641</v>
      </c>
      <c r="B174" s="18" t="s">
        <v>26</v>
      </c>
      <c r="C174" s="18" t="s">
        <v>383</v>
      </c>
      <c r="D174" s="18" t="s">
        <v>137</v>
      </c>
      <c r="E174" s="18" t="s">
        <v>978</v>
      </c>
      <c r="F174" s="22" t="str">
        <f>IF(ISBLANK(Table2[[#This Row],[unique_id]]), "", PROPER(SUBSTITUTE(Table2[[#This Row],[unique_id]], "_", " ")))</f>
        <v>Kitchen Main Bulb 1</v>
      </c>
      <c r="H174" s="18" t="s">
        <v>139</v>
      </c>
      <c r="O174" s="19" t="s">
        <v>807</v>
      </c>
      <c r="P174" s="18" t="s">
        <v>166</v>
      </c>
      <c r="Q174" s="18" t="s">
        <v>779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Kitchen Lights</v>
      </c>
      <c r="T174" s="23"/>
      <c r="U174" s="18"/>
      <c r="V174" s="19"/>
      <c r="W174" s="19" t="s">
        <v>499</v>
      </c>
      <c r="X174" s="25">
        <v>107</v>
      </c>
      <c r="Y174" s="26" t="s">
        <v>775</v>
      </c>
      <c r="Z174" s="26" t="s">
        <v>1014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Kitchen</v>
      </c>
      <c r="BA174" s="18" t="str">
        <f>IF(ISBLANK(Table2[[#This Row],[device_model]]), "", Table2[[#This Row],[device_suggested_area]])</f>
        <v>Kitchen</v>
      </c>
      <c r="BB174" s="18" t="s">
        <v>1043</v>
      </c>
      <c r="BC174" s="18" t="s">
        <v>575</v>
      </c>
      <c r="BD174" s="18" t="s">
        <v>383</v>
      </c>
      <c r="BE174" s="18" t="s">
        <v>572</v>
      </c>
      <c r="BF174" s="18" t="s">
        <v>208</v>
      </c>
      <c r="BK174" s="18" t="s">
        <v>521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5" ht="16" hidden="1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887</v>
      </c>
      <c r="F175" s="22" t="str">
        <f>IF(ISBLANK(Table2[[#This Row],[unique_id]]), "", PROPER(SUBSTITUTE(Table2[[#This Row],[unique_id]], "_", " ")))</f>
        <v>Bathroom Sconces</v>
      </c>
      <c r="G175" s="18" t="s">
        <v>890</v>
      </c>
      <c r="H175" s="18" t="s">
        <v>139</v>
      </c>
      <c r="I175" s="18" t="s">
        <v>132</v>
      </c>
      <c r="J175" s="18" t="s">
        <v>874</v>
      </c>
      <c r="K175" s="18" t="s">
        <v>912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777</v>
      </c>
      <c r="Z175" s="19" t="s">
        <v>1017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874</v>
      </c>
      <c r="BC175" s="18" t="s">
        <v>877</v>
      </c>
      <c r="BD175" s="18" t="s">
        <v>460</v>
      </c>
      <c r="BE175" s="18" t="s">
        <v>875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hidden="1" customHeight="1">
      <c r="A176" s="18">
        <v>1642</v>
      </c>
      <c r="B176" s="18" t="s">
        <v>26</v>
      </c>
      <c r="C176" s="18" t="s">
        <v>383</v>
      </c>
      <c r="D176" s="18" t="s">
        <v>137</v>
      </c>
      <c r="E176" s="18" t="s">
        <v>979</v>
      </c>
      <c r="F176" s="22" t="str">
        <f>IF(ISBLANK(Table2[[#This Row],[unique_id]]), "", PROPER(SUBSTITUTE(Table2[[#This Row],[unique_id]], "_", " ")))</f>
        <v>Kitchen Main Bulb 2</v>
      </c>
      <c r="H176" s="18" t="s">
        <v>139</v>
      </c>
      <c r="O176" s="19" t="s">
        <v>807</v>
      </c>
      <c r="P176" s="18" t="s">
        <v>166</v>
      </c>
      <c r="Q176" s="18" t="s">
        <v>779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Kitchen Lights</v>
      </c>
      <c r="T176" s="23"/>
      <c r="U176" s="18"/>
      <c r="V176" s="19"/>
      <c r="W176" s="19" t="s">
        <v>499</v>
      </c>
      <c r="X176" s="25">
        <v>107</v>
      </c>
      <c r="Y176" s="26" t="s">
        <v>775</v>
      </c>
      <c r="Z176" s="26" t="s">
        <v>1014</v>
      </c>
      <c r="AA176" s="26"/>
      <c r="AB176" s="18"/>
      <c r="AG176" s="19"/>
      <c r="AH176" s="19"/>
      <c r="AT17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Kitchen</v>
      </c>
      <c r="BA176" s="18" t="str">
        <f>IF(ISBLANK(Table2[[#This Row],[device_model]]), "", Table2[[#This Row],[device_suggested_area]])</f>
        <v>Kitchen</v>
      </c>
      <c r="BB176" s="18" t="s">
        <v>1044</v>
      </c>
      <c r="BC176" s="18" t="s">
        <v>575</v>
      </c>
      <c r="BD176" s="18" t="s">
        <v>383</v>
      </c>
      <c r="BE176" s="18" t="s">
        <v>572</v>
      </c>
      <c r="BF176" s="18" t="s">
        <v>208</v>
      </c>
      <c r="BK176" s="18" t="s">
        <v>522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7" spans="1:65" ht="16" hidden="1" customHeight="1">
      <c r="A177" s="18">
        <v>1643</v>
      </c>
      <c r="B177" s="18" t="s">
        <v>26</v>
      </c>
      <c r="C177" s="18" t="s">
        <v>383</v>
      </c>
      <c r="D177" s="18" t="s">
        <v>137</v>
      </c>
      <c r="E177" s="18" t="s">
        <v>980</v>
      </c>
      <c r="F177" s="22" t="str">
        <f>IF(ISBLANK(Table2[[#This Row],[unique_id]]), "", PROPER(SUBSTITUTE(Table2[[#This Row],[unique_id]], "_", " ")))</f>
        <v>Kitchen Main Bulb 3</v>
      </c>
      <c r="H177" s="18" t="s">
        <v>139</v>
      </c>
      <c r="O177" s="19" t="s">
        <v>807</v>
      </c>
      <c r="P177" s="18" t="s">
        <v>166</v>
      </c>
      <c r="Q177" s="18" t="s">
        <v>779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Kitchen Lights</v>
      </c>
      <c r="T177" s="23"/>
      <c r="U177" s="18"/>
      <c r="V177" s="19"/>
      <c r="W177" s="19" t="s">
        <v>499</v>
      </c>
      <c r="X177" s="25">
        <v>107</v>
      </c>
      <c r="Y177" s="26" t="s">
        <v>775</v>
      </c>
      <c r="Z177" s="26" t="s">
        <v>1014</v>
      </c>
      <c r="AA177" s="26"/>
      <c r="AB177" s="18"/>
      <c r="AG177" s="19"/>
      <c r="AH177" s="19"/>
      <c r="AT17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Kitchen</v>
      </c>
      <c r="BA177" s="18" t="str">
        <f>IF(ISBLANK(Table2[[#This Row],[device_model]]), "", Table2[[#This Row],[device_suggested_area]])</f>
        <v>Kitchen</v>
      </c>
      <c r="BB177" s="18" t="s">
        <v>1045</v>
      </c>
      <c r="BC177" s="18" t="s">
        <v>575</v>
      </c>
      <c r="BD177" s="18" t="s">
        <v>383</v>
      </c>
      <c r="BE177" s="18" t="s">
        <v>572</v>
      </c>
      <c r="BF177" s="18" t="s">
        <v>208</v>
      </c>
      <c r="BK177" s="18" t="s">
        <v>523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8" spans="1:65" ht="16" hidden="1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742</v>
      </c>
      <c r="K178" s="18" t="s">
        <v>913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777</v>
      </c>
      <c r="Z178" s="26" t="s">
        <v>1016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1042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hidden="1" customHeight="1">
      <c r="A179" s="18">
        <v>1644</v>
      </c>
      <c r="B179" s="18" t="s">
        <v>26</v>
      </c>
      <c r="C179" s="18" t="s">
        <v>383</v>
      </c>
      <c r="D179" s="18" t="s">
        <v>137</v>
      </c>
      <c r="E179" s="18" t="s">
        <v>981</v>
      </c>
      <c r="F179" s="22" t="str">
        <f>IF(ISBLANK(Table2[[#This Row],[unique_id]]), "", PROPER(SUBSTITUTE(Table2[[#This Row],[unique_id]], "_", " ")))</f>
        <v>Kitchen Main Bulb 4</v>
      </c>
      <c r="H179" s="18" t="s">
        <v>139</v>
      </c>
      <c r="O179" s="19" t="s">
        <v>807</v>
      </c>
      <c r="P179" s="18" t="s">
        <v>166</v>
      </c>
      <c r="Q179" s="18" t="s">
        <v>779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Kitchen Lights</v>
      </c>
      <c r="T179" s="23"/>
      <c r="U179" s="18"/>
      <c r="V179" s="19"/>
      <c r="W179" s="19" t="s">
        <v>499</v>
      </c>
      <c r="X179" s="25">
        <v>107</v>
      </c>
      <c r="Y179" s="26" t="s">
        <v>775</v>
      </c>
      <c r="Z179" s="26" t="s">
        <v>1014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Kitchen</v>
      </c>
      <c r="BA179" s="18" t="str">
        <f>IF(ISBLANK(Table2[[#This Row],[device_model]]), "", Table2[[#This Row],[device_suggested_area]])</f>
        <v>Kitchen</v>
      </c>
      <c r="BB179" s="18" t="s">
        <v>1046</v>
      </c>
      <c r="BC179" s="18" t="s">
        <v>575</v>
      </c>
      <c r="BD179" s="18" t="s">
        <v>383</v>
      </c>
      <c r="BE179" s="18" t="s">
        <v>572</v>
      </c>
      <c r="BF179" s="18" t="s">
        <v>208</v>
      </c>
      <c r="BK179" s="18" t="s">
        <v>524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80" spans="1:65" ht="16" hidden="1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869</v>
      </c>
      <c r="F180" s="22" t="str">
        <f>IF(ISBLANK(Table2[[#This Row],[unique_id]]), "", PROPER(SUBSTITUTE(Table2[[#This Row],[unique_id]], "_", " ")))</f>
        <v>Ensuite Sconces</v>
      </c>
      <c r="G180" s="18" t="s">
        <v>873</v>
      </c>
      <c r="H180" s="18" t="s">
        <v>139</v>
      </c>
      <c r="I180" s="18" t="s">
        <v>132</v>
      </c>
      <c r="J180" s="18" t="s">
        <v>874</v>
      </c>
      <c r="K180" s="18" t="s">
        <v>912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777</v>
      </c>
      <c r="Z180" s="19" t="s">
        <v>1017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874</v>
      </c>
      <c r="BC180" s="18" t="s">
        <v>877</v>
      </c>
      <c r="BD180" s="18" t="s">
        <v>460</v>
      </c>
      <c r="BE180" s="18" t="s">
        <v>875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hidden="1" customHeight="1">
      <c r="A181" s="18">
        <v>2617</v>
      </c>
      <c r="B181" s="18" t="s">
        <v>26</v>
      </c>
      <c r="C181" s="18" t="s">
        <v>460</v>
      </c>
      <c r="D181" s="18" t="s">
        <v>27</v>
      </c>
      <c r="E181" s="18" t="s">
        <v>835</v>
      </c>
      <c r="F181" s="22" t="str">
        <f>IF(ISBLANK(Table2[[#This Row],[unique_id]]), "", PROPER(SUBSTITUTE(Table2[[#This Row],[unique_id]], "_", " ")))</f>
        <v>Landing Repeater Linkquality</v>
      </c>
      <c r="G181" s="18" t="s">
        <v>718</v>
      </c>
      <c r="H181" s="18" t="s">
        <v>536</v>
      </c>
      <c r="I181" s="18" t="s">
        <v>295</v>
      </c>
      <c r="O181" s="19" t="s">
        <v>807</v>
      </c>
      <c r="P181" s="18" t="s">
        <v>166</v>
      </c>
      <c r="Q181" s="18" t="s">
        <v>779</v>
      </c>
      <c r="R181" s="18" t="s">
        <v>781</v>
      </c>
      <c r="S181" s="18" t="s">
        <v>839</v>
      </c>
      <c r="T181" s="23" t="s">
        <v>837</v>
      </c>
      <c r="U181" s="18"/>
      <c r="V181" s="19"/>
      <c r="W181" s="19" t="s">
        <v>499</v>
      </c>
      <c r="X181" s="19"/>
      <c r="Y181" s="26" t="s">
        <v>776</v>
      </c>
      <c r="Z181" s="19"/>
      <c r="AB181" s="18"/>
      <c r="AG181" s="19"/>
      <c r="AH181" s="19"/>
      <c r="AT18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Landing</v>
      </c>
      <c r="BA181" s="18" t="str">
        <f>IF(ISBLANK(Table2[[#This Row],[device_model]]), "", Table2[[#This Row],[device_suggested_area]])</f>
        <v>Landing</v>
      </c>
      <c r="BB181" s="18" t="s">
        <v>1034</v>
      </c>
      <c r="BC181" s="21" t="s">
        <v>714</v>
      </c>
      <c r="BD181" s="18" t="s">
        <v>460</v>
      </c>
      <c r="BE181" s="18" t="s">
        <v>713</v>
      </c>
      <c r="BF181" s="18" t="s">
        <v>569</v>
      </c>
      <c r="BK181" s="18" t="s">
        <v>720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182" spans="1:65" ht="16" hidden="1" customHeight="1">
      <c r="A182" s="18">
        <v>1647</v>
      </c>
      <c r="B182" s="18" t="s">
        <v>26</v>
      </c>
      <c r="C182" s="18" t="s">
        <v>383</v>
      </c>
      <c r="D182" s="18" t="s">
        <v>137</v>
      </c>
      <c r="E182" s="18" t="s">
        <v>982</v>
      </c>
      <c r="F182" s="22" t="str">
        <f>IF(ISBLANK(Table2[[#This Row],[unique_id]]), "", PROPER(SUBSTITUTE(Table2[[#This Row],[unique_id]], "_", " ")))</f>
        <v>Laundry Main Bulb 1</v>
      </c>
      <c r="H182" s="18" t="s">
        <v>139</v>
      </c>
      <c r="O182" s="19" t="s">
        <v>807</v>
      </c>
      <c r="P182" s="18" t="s">
        <v>166</v>
      </c>
      <c r="Q182" s="18" t="s">
        <v>779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Laundry Lights</v>
      </c>
      <c r="T182" s="23"/>
      <c r="U182" s="18"/>
      <c r="V182" s="19"/>
      <c r="W182" s="19" t="s">
        <v>499</v>
      </c>
      <c r="X182" s="25">
        <v>108</v>
      </c>
      <c r="Y182" s="26" t="s">
        <v>775</v>
      </c>
      <c r="Z182" s="26" t="s">
        <v>1014</v>
      </c>
      <c r="AA182" s="26"/>
      <c r="AB182" s="18"/>
      <c r="AG182" s="19"/>
      <c r="AH182" s="19"/>
      <c r="AT18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Laundry</v>
      </c>
      <c r="BA182" s="18" t="str">
        <f>IF(ISBLANK(Table2[[#This Row],[device_model]]), "", Table2[[#This Row],[device_suggested_area]])</f>
        <v>Laundry</v>
      </c>
      <c r="BB182" s="18" t="s">
        <v>1043</v>
      </c>
      <c r="BC182" s="18" t="s">
        <v>497</v>
      </c>
      <c r="BD182" s="18" t="s">
        <v>383</v>
      </c>
      <c r="BE182" s="18" t="s">
        <v>498</v>
      </c>
      <c r="BF182" s="18" t="s">
        <v>216</v>
      </c>
      <c r="BK182" s="18" t="s">
        <v>525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3" spans="1:65" ht="16" customHeight="1">
      <c r="A183" s="18">
        <v>2678</v>
      </c>
      <c r="B183" s="18" t="s">
        <v>26</v>
      </c>
      <c r="C183" s="18" t="s">
        <v>590</v>
      </c>
      <c r="D183" s="18" t="s">
        <v>145</v>
      </c>
      <c r="E183" s="18" t="s">
        <v>617</v>
      </c>
      <c r="F183" s="22" t="str">
        <f>IF(ISBLANK(Table2[[#This Row],[unique_id]]), "", PROPER(SUBSTITUTE(Table2[[#This Row],[unique_id]], "_", " ")))</f>
        <v>Lg Webos Smart Tv</v>
      </c>
      <c r="G183" s="18" t="s">
        <v>181</v>
      </c>
      <c r="H183" s="18" t="s">
        <v>764</v>
      </c>
      <c r="I183" s="18" t="s">
        <v>144</v>
      </c>
      <c r="M183" s="18" t="s">
        <v>136</v>
      </c>
      <c r="N183" s="18" t="s">
        <v>274</v>
      </c>
      <c r="O183" s="19"/>
      <c r="P183" s="18"/>
      <c r="R183" s="42"/>
      <c r="T183" s="23"/>
      <c r="U183" s="18"/>
      <c r="V183" s="19"/>
      <c r="W183" s="19"/>
      <c r="X183" s="19"/>
      <c r="Y183" s="19"/>
      <c r="Z183" s="19"/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3" s="18" t="str">
        <f>IF(ISBLANK(Table2[[#This Row],[device_model]]), "", Table2[[#This Row],[device_suggested_area]])</f>
        <v>Lounge</v>
      </c>
      <c r="BB183" s="18" t="s">
        <v>1026</v>
      </c>
      <c r="BC183" s="18" t="s">
        <v>593</v>
      </c>
      <c r="BD183" s="18" t="s">
        <v>590</v>
      </c>
      <c r="BE183" s="18" t="s">
        <v>592</v>
      </c>
      <c r="BF183" s="18" t="s">
        <v>196</v>
      </c>
      <c r="BJ183" s="18" t="s">
        <v>1426</v>
      </c>
      <c r="BK183" s="24" t="s">
        <v>591</v>
      </c>
      <c r="BL183" s="21" t="s">
        <v>1443</v>
      </c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184" spans="1:65" ht="16" hidden="1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742</v>
      </c>
      <c r="K184" s="21" t="s">
        <v>910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777</v>
      </c>
      <c r="Z184" s="26" t="s">
        <v>1014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1042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hidden="1" customHeight="1">
      <c r="A185" s="18">
        <v>2003</v>
      </c>
      <c r="B185" s="18" t="s">
        <v>26</v>
      </c>
      <c r="C185" s="18" t="s">
        <v>460</v>
      </c>
      <c r="D185" s="18" t="s">
        <v>129</v>
      </c>
      <c r="E185" s="40" t="s">
        <v>465</v>
      </c>
      <c r="F185" s="22" t="str">
        <f>IF(ISBLANK(Table2[[#This Row],[unique_id]]), "", PROPER(SUBSTITUTE(Table2[[#This Row],[unique_id]], "_", " ")))</f>
        <v>Lounge Air Purifier</v>
      </c>
      <c r="G185" s="18" t="s">
        <v>196</v>
      </c>
      <c r="H185" s="18" t="s">
        <v>461</v>
      </c>
      <c r="I185" s="18" t="s">
        <v>132</v>
      </c>
      <c r="J185" s="18" t="s">
        <v>482</v>
      </c>
      <c r="M185" s="18" t="s">
        <v>136</v>
      </c>
      <c r="O185" s="19"/>
      <c r="P185" s="18"/>
      <c r="T185" s="23"/>
      <c r="U185" s="18"/>
      <c r="V185" s="19"/>
      <c r="W185" s="19" t="s">
        <v>499</v>
      </c>
      <c r="X185" s="19"/>
      <c r="Y185" s="26" t="s">
        <v>775</v>
      </c>
      <c r="Z185" s="26"/>
      <c r="AA185" s="26"/>
      <c r="AB185" s="18"/>
      <c r="AE185" s="18" t="s">
        <v>462</v>
      </c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Lounge</v>
      </c>
      <c r="BA185" s="18" t="str">
        <f>IF(ISBLANK(Table2[[#This Row],[device_model]]), "", Table2[[#This Row],[device_suggested_area]])</f>
        <v>Lounge</v>
      </c>
      <c r="BB185" s="18" t="s">
        <v>482</v>
      </c>
      <c r="BC185" s="18" t="s">
        <v>477</v>
      </c>
      <c r="BD185" s="18" t="s">
        <v>460</v>
      </c>
      <c r="BE185" s="18" t="s">
        <v>476</v>
      </c>
      <c r="BF185" s="18" t="s">
        <v>196</v>
      </c>
      <c r="BK185" s="18" t="s">
        <v>489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86" spans="1:65" ht="16" hidden="1" customHeight="1">
      <c r="A186" s="18">
        <v>1665</v>
      </c>
      <c r="B186" s="28" t="s">
        <v>26</v>
      </c>
      <c r="C186" s="28" t="s">
        <v>828</v>
      </c>
      <c r="D186" s="28" t="s">
        <v>149</v>
      </c>
      <c r="E186" s="29" t="s">
        <v>1106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807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746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hidden="1" customHeight="1">
      <c r="A187" s="18">
        <v>1629</v>
      </c>
      <c r="B187" s="18" t="s">
        <v>26</v>
      </c>
      <c r="C187" s="18" t="s">
        <v>383</v>
      </c>
      <c r="D187" s="18" t="s">
        <v>137</v>
      </c>
      <c r="E187" s="18" t="s">
        <v>973</v>
      </c>
      <c r="F187" s="22" t="str">
        <f>IF(ISBLANK(Table2[[#This Row],[unique_id]]), "", PROPER(SUBSTITUTE(Table2[[#This Row],[unique_id]], "_", " ")))</f>
        <v>Lounge Lamp Bulb 1</v>
      </c>
      <c r="H187" s="18" t="s">
        <v>139</v>
      </c>
      <c r="O187" s="19" t="s">
        <v>807</v>
      </c>
      <c r="P187" s="18" t="s">
        <v>166</v>
      </c>
      <c r="Q187" s="18" t="s">
        <v>779</v>
      </c>
      <c r="R187" s="18" t="str">
        <f>Table2[[#This Row],[entity_domain]]</f>
        <v>Lights</v>
      </c>
      <c r="S187" s="18" t="str">
        <f>_xlfn.CONCAT( Table2[[#This Row],[device_suggested_area]], " ",Table2[[#This Row],[powercalc_group_3]])</f>
        <v>Lounge Lights</v>
      </c>
      <c r="T187" s="23"/>
      <c r="U187" s="18"/>
      <c r="V187" s="19"/>
      <c r="W187" s="19" t="s">
        <v>499</v>
      </c>
      <c r="X187" s="25">
        <v>114</v>
      </c>
      <c r="Y187" s="26" t="s">
        <v>775</v>
      </c>
      <c r="Z187" s="26" t="s">
        <v>1015</v>
      </c>
      <c r="AA187" s="26"/>
      <c r="AB187" s="18"/>
      <c r="AG187" s="19"/>
      <c r="AH187" s="19"/>
      <c r="AT1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18" t="str">
        <f>Table2[[#This Row],[device_suggested_area]]</f>
        <v>Lounge</v>
      </c>
      <c r="BA187" s="18" t="str">
        <f>IF(ISBLANK(Table2[[#This Row],[device_model]]), "", Table2[[#This Row],[device_suggested_area]])</f>
        <v>Lounge</v>
      </c>
      <c r="BB187" s="18" t="s">
        <v>1040</v>
      </c>
      <c r="BC187" s="18" t="s">
        <v>497</v>
      </c>
      <c r="BD187" s="18" t="s">
        <v>383</v>
      </c>
      <c r="BE187" s="18" t="s">
        <v>498</v>
      </c>
      <c r="BF187" s="18" t="s">
        <v>196</v>
      </c>
      <c r="BH187" s="18" t="s">
        <v>704</v>
      </c>
      <c r="BK187" s="18" t="s">
        <v>567</v>
      </c>
      <c r="BL187" s="18"/>
      <c r="BM1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88" spans="1:65" ht="16" hidden="1" customHeight="1">
      <c r="A188" s="18">
        <v>1667</v>
      </c>
      <c r="B188" s="33" t="s">
        <v>26</v>
      </c>
      <c r="C188" s="33" t="s">
        <v>828</v>
      </c>
      <c r="D188" s="33" t="s">
        <v>149</v>
      </c>
      <c r="E188" s="34" t="s">
        <v>988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807</v>
      </c>
      <c r="P188" s="33" t="s">
        <v>166</v>
      </c>
      <c r="Q188" s="33" t="s">
        <v>779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1136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746</v>
      </c>
      <c r="BC188" s="33" t="s">
        <v>1184</v>
      </c>
      <c r="BD188" s="33" t="s">
        <v>1183</v>
      </c>
      <c r="BE188" s="33" t="s">
        <v>916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hidden="1" customHeight="1">
      <c r="A189" s="18">
        <v>1624</v>
      </c>
      <c r="B189" s="18" t="s">
        <v>26</v>
      </c>
      <c r="C189" s="18" t="s">
        <v>383</v>
      </c>
      <c r="D189" s="18" t="s">
        <v>137</v>
      </c>
      <c r="E189" s="18" t="s">
        <v>970</v>
      </c>
      <c r="F189" s="22" t="str">
        <f>IF(ISBLANK(Table2[[#This Row],[unique_id]]), "", PROPER(SUBSTITUTE(Table2[[#This Row],[unique_id]], "_", " ")))</f>
        <v>Lounge Main Bulb 1</v>
      </c>
      <c r="H189" s="18" t="s">
        <v>139</v>
      </c>
      <c r="O189" s="19" t="s">
        <v>807</v>
      </c>
      <c r="P189" s="18" t="s">
        <v>166</v>
      </c>
      <c r="Q189" s="18" t="s">
        <v>779</v>
      </c>
      <c r="R189" s="18" t="str">
        <f>Table2[[#This Row],[entity_domain]]</f>
        <v>Lights</v>
      </c>
      <c r="S189" s="18" t="str">
        <f>_xlfn.CONCAT( Table2[[#This Row],[device_suggested_area]], " ",Table2[[#This Row],[powercalc_group_3]])</f>
        <v>Lounge Lights</v>
      </c>
      <c r="T189" s="23"/>
      <c r="U189" s="18"/>
      <c r="V189" s="19"/>
      <c r="W189" s="19" t="s">
        <v>499</v>
      </c>
      <c r="X189" s="25">
        <v>105</v>
      </c>
      <c r="Y189" s="26" t="s">
        <v>775</v>
      </c>
      <c r="Z189" s="26" t="s">
        <v>1014</v>
      </c>
      <c r="AA189" s="26"/>
      <c r="AB189" s="18"/>
      <c r="AG189" s="19"/>
      <c r="AH189" s="19"/>
      <c r="AT1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18" t="str">
        <f>Table2[[#This Row],[device_suggested_area]]</f>
        <v>Lounge</v>
      </c>
      <c r="BA189" s="18" t="str">
        <f>IF(ISBLANK(Table2[[#This Row],[device_model]]), "", Table2[[#This Row],[device_suggested_area]])</f>
        <v>Lounge</v>
      </c>
      <c r="BB189" s="18" t="s">
        <v>1043</v>
      </c>
      <c r="BC189" s="18" t="s">
        <v>497</v>
      </c>
      <c r="BD189" s="18" t="s">
        <v>383</v>
      </c>
      <c r="BE189" s="18" t="s">
        <v>498</v>
      </c>
      <c r="BF189" s="18" t="s">
        <v>196</v>
      </c>
      <c r="BK189" s="18" t="s">
        <v>518</v>
      </c>
      <c r="BL189" s="18"/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90" spans="1:65" ht="16" hidden="1" customHeight="1">
      <c r="A190" s="18">
        <v>1669</v>
      </c>
      <c r="B190" s="33" t="s">
        <v>26</v>
      </c>
      <c r="C190" s="33" t="s">
        <v>712</v>
      </c>
      <c r="D190" s="33" t="s">
        <v>27</v>
      </c>
      <c r="E190" s="33" t="s">
        <v>1110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926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945</v>
      </c>
      <c r="AO190" s="33" t="s">
        <v>946</v>
      </c>
      <c r="AP190" s="33" t="s">
        <v>935</v>
      </c>
      <c r="AQ190" s="33" t="s">
        <v>936</v>
      </c>
      <c r="AR190" s="33" t="s">
        <v>1320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746</v>
      </c>
      <c r="BC190" s="33" t="s">
        <v>1184</v>
      </c>
      <c r="BD190" s="33" t="s">
        <v>1183</v>
      </c>
      <c r="BE190" s="33" t="s">
        <v>916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hidden="1" customHeight="1">
      <c r="A191" s="18">
        <v>1670</v>
      </c>
      <c r="B191" s="28" t="s">
        <v>26</v>
      </c>
      <c r="C191" s="28" t="s">
        <v>828</v>
      </c>
      <c r="D191" s="28" t="s">
        <v>149</v>
      </c>
      <c r="E191" s="29" t="s">
        <v>1107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807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746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hidden="1" customHeight="1">
      <c r="A192" s="18">
        <v>1625</v>
      </c>
      <c r="B192" s="18" t="s">
        <v>26</v>
      </c>
      <c r="C192" s="18" t="s">
        <v>383</v>
      </c>
      <c r="D192" s="18" t="s">
        <v>137</v>
      </c>
      <c r="E192" s="18" t="s">
        <v>971</v>
      </c>
      <c r="F192" s="22" t="str">
        <f>IF(ISBLANK(Table2[[#This Row],[unique_id]]), "", PROPER(SUBSTITUTE(Table2[[#This Row],[unique_id]], "_", " ")))</f>
        <v>Lounge Main Bulb 2</v>
      </c>
      <c r="H192" s="18" t="s">
        <v>139</v>
      </c>
      <c r="O192" s="19" t="s">
        <v>807</v>
      </c>
      <c r="P192" s="18" t="s">
        <v>166</v>
      </c>
      <c r="Q192" s="18" t="s">
        <v>779</v>
      </c>
      <c r="R192" s="18" t="str">
        <f>Table2[[#This Row],[entity_domain]]</f>
        <v>Lights</v>
      </c>
      <c r="S192" s="18" t="str">
        <f>_xlfn.CONCAT( Table2[[#This Row],[device_suggested_area]], " ",Table2[[#This Row],[powercalc_group_3]])</f>
        <v>Lounge Lights</v>
      </c>
      <c r="T192" s="23"/>
      <c r="U192" s="18"/>
      <c r="V192" s="19"/>
      <c r="W192" s="19" t="s">
        <v>499</v>
      </c>
      <c r="X192" s="25">
        <v>105</v>
      </c>
      <c r="Y192" s="26" t="s">
        <v>775</v>
      </c>
      <c r="Z192" s="26" t="s">
        <v>1014</v>
      </c>
      <c r="AA192" s="26"/>
      <c r="AB192" s="18"/>
      <c r="AG192" s="19"/>
      <c r="AH192" s="19"/>
      <c r="AT1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18" t="str">
        <f>Table2[[#This Row],[device_suggested_area]]</f>
        <v>Lounge</v>
      </c>
      <c r="BA192" s="18" t="str">
        <f>IF(ISBLANK(Table2[[#This Row],[device_model]]), "", Table2[[#This Row],[device_suggested_area]])</f>
        <v>Lounge</v>
      </c>
      <c r="BB192" s="18" t="s">
        <v>1044</v>
      </c>
      <c r="BC192" s="18" t="s">
        <v>497</v>
      </c>
      <c r="BD192" s="18" t="s">
        <v>383</v>
      </c>
      <c r="BE192" s="18" t="s">
        <v>498</v>
      </c>
      <c r="BF192" s="18" t="s">
        <v>196</v>
      </c>
      <c r="BK192" s="18" t="s">
        <v>519</v>
      </c>
      <c r="BL192" s="18"/>
      <c r="BM1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93" spans="1:65" ht="16" hidden="1" customHeight="1">
      <c r="A193" s="18">
        <v>1672</v>
      </c>
      <c r="B193" s="33" t="s">
        <v>26</v>
      </c>
      <c r="C193" s="33" t="s">
        <v>828</v>
      </c>
      <c r="D193" s="33" t="s">
        <v>149</v>
      </c>
      <c r="E193" s="34" t="s">
        <v>989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807</v>
      </c>
      <c r="P193" s="33" t="s">
        <v>166</v>
      </c>
      <c r="Q193" s="33" t="s">
        <v>779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1136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746</v>
      </c>
      <c r="BC193" s="33" t="s">
        <v>1185</v>
      </c>
      <c r="BD193" s="33" t="s">
        <v>1183</v>
      </c>
      <c r="BE193" s="33" t="s">
        <v>916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hidden="1" customHeight="1">
      <c r="A194" s="18">
        <v>1626</v>
      </c>
      <c r="B194" s="18" t="s">
        <v>26</v>
      </c>
      <c r="C194" s="18" t="s">
        <v>383</v>
      </c>
      <c r="D194" s="18" t="s">
        <v>137</v>
      </c>
      <c r="E194" s="18" t="s">
        <v>972</v>
      </c>
      <c r="F194" s="22" t="str">
        <f>IF(ISBLANK(Table2[[#This Row],[unique_id]]), "", PROPER(SUBSTITUTE(Table2[[#This Row],[unique_id]], "_", " ")))</f>
        <v>Lounge Main Bulb 3</v>
      </c>
      <c r="H194" s="18" t="s">
        <v>139</v>
      </c>
      <c r="O194" s="19" t="s">
        <v>807</v>
      </c>
      <c r="P194" s="18" t="s">
        <v>166</v>
      </c>
      <c r="Q194" s="18" t="s">
        <v>779</v>
      </c>
      <c r="R194" s="18" t="str">
        <f>Table2[[#This Row],[entity_domain]]</f>
        <v>Lights</v>
      </c>
      <c r="S194" s="18" t="str">
        <f>_xlfn.CONCAT( Table2[[#This Row],[device_suggested_area]], " ",Table2[[#This Row],[powercalc_group_3]])</f>
        <v>Lounge Lights</v>
      </c>
      <c r="T194" s="23"/>
      <c r="U194" s="18"/>
      <c r="V194" s="19"/>
      <c r="W194" s="19" t="s">
        <v>499</v>
      </c>
      <c r="X194" s="25">
        <v>105</v>
      </c>
      <c r="Y194" s="26" t="s">
        <v>775</v>
      </c>
      <c r="Z194" s="26" t="s">
        <v>1014</v>
      </c>
      <c r="AA194" s="26"/>
      <c r="AB194" s="18"/>
      <c r="AG194" s="19"/>
      <c r="AH194" s="19"/>
      <c r="AT19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18" t="str">
        <f>Table2[[#This Row],[device_suggested_area]]</f>
        <v>Lounge</v>
      </c>
      <c r="BA194" s="18" t="str">
        <f>IF(ISBLANK(Table2[[#This Row],[device_model]]), "", Table2[[#This Row],[device_suggested_area]])</f>
        <v>Lounge</v>
      </c>
      <c r="BB194" s="18" t="s">
        <v>1045</v>
      </c>
      <c r="BC194" s="18" t="s">
        <v>497</v>
      </c>
      <c r="BD194" s="18" t="s">
        <v>383</v>
      </c>
      <c r="BE194" s="18" t="s">
        <v>498</v>
      </c>
      <c r="BF194" s="18" t="s">
        <v>196</v>
      </c>
      <c r="BK194" s="18" t="s">
        <v>520</v>
      </c>
      <c r="BL194" s="18"/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95" spans="1:65" ht="16" hidden="1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745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778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745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hidden="1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990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779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775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1049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hidden="1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991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779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775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1050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hidden="1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992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779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775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1051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hidden="1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993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779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775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1052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hidden="1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775</v>
      </c>
      <c r="Z200" s="26" t="s">
        <v>1019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1053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1116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hidden="1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775</v>
      </c>
      <c r="Z201" s="26" t="s">
        <v>1019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1054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1116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hidden="1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775</v>
      </c>
      <c r="Z202" s="26" t="s">
        <v>1019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1055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1116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hidden="1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775</v>
      </c>
      <c r="Z203" s="26" t="s">
        <v>1019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1056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1116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hidden="1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747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778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747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5024</v>
      </c>
      <c r="B205" s="85" t="s">
        <v>26</v>
      </c>
      <c r="C205" s="85" t="s">
        <v>384</v>
      </c>
      <c r="D205" s="85"/>
      <c r="E205" s="85"/>
      <c r="F205" s="84" t="str">
        <f>IF(ISBLANK(Table2[[#This Row],[unique_id]]), "", PROPER(SUBSTITUTE(Table2[[#This Row],[unique_id]], "_", " ")))</f>
        <v/>
      </c>
      <c r="G205" s="85"/>
      <c r="H205" s="85"/>
      <c r="I205" s="85"/>
      <c r="J205" s="84"/>
      <c r="K205" s="85"/>
      <c r="L205" s="84"/>
      <c r="M205" s="85"/>
      <c r="N205" s="84"/>
      <c r="O205" s="86"/>
      <c r="P205" s="84"/>
      <c r="Q205" s="84"/>
      <c r="R205" s="84"/>
      <c r="S205" s="84"/>
      <c r="T205" s="87"/>
      <c r="U205" s="84"/>
      <c r="V205" s="86"/>
      <c r="W205" s="86"/>
      <c r="X205" s="86"/>
      <c r="Y205" s="86"/>
      <c r="Z205" s="86"/>
      <c r="AA205" s="86"/>
      <c r="AB205" s="84"/>
      <c r="AC205" s="84"/>
      <c r="AD205" s="84"/>
      <c r="AE205" s="84"/>
      <c r="AF205" s="84"/>
      <c r="AG205" s="86"/>
      <c r="AH205" s="86"/>
      <c r="AI205" s="84"/>
      <c r="AJ205" s="84" t="str">
        <f>IF(ISBLANK(AI205),  "", _xlfn.CONCAT("haas/entity/sensor/", LOWER(C205), "/", E205, "/config"))</f>
        <v/>
      </c>
      <c r="AK205" s="84" t="str">
        <f>IF(ISBLANK(AI205),  "", _xlfn.CONCAT(LOWER(C205), "/", E205))</f>
        <v/>
      </c>
      <c r="AL205" s="84"/>
      <c r="AM205" s="84"/>
      <c r="AN205" s="84"/>
      <c r="AO205" s="84"/>
      <c r="AP205" s="84"/>
      <c r="AQ205" s="84"/>
      <c r="AR205" s="84"/>
      <c r="AS205" s="84"/>
      <c r="AT205" s="88"/>
      <c r="AU205" s="88"/>
      <c r="AV20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20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20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84" t="s">
        <v>1118</v>
      </c>
      <c r="BA205" s="84" t="str">
        <f>IF(ISBLANK(Table2[[#This Row],[device_model]]), "", Table2[[#This Row],[device_suggested_area]])</f>
        <v>Rack</v>
      </c>
      <c r="BB205" s="84" t="s">
        <v>1090</v>
      </c>
      <c r="BC205" s="84" t="s">
        <v>1089</v>
      </c>
      <c r="BD205" s="84" t="s">
        <v>268</v>
      </c>
      <c r="BE205" s="84">
        <v>12.1</v>
      </c>
      <c r="BF205" s="84" t="s">
        <v>28</v>
      </c>
      <c r="BG205" s="84"/>
      <c r="BH205" s="84"/>
      <c r="BI205" s="84"/>
      <c r="BJ205" s="84" t="s">
        <v>409</v>
      </c>
      <c r="BK205" s="84" t="s">
        <v>597</v>
      </c>
      <c r="BL205" s="84" t="s">
        <v>1413</v>
      </c>
      <c r="BM20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206" spans="1:65" ht="16" customHeight="1">
      <c r="A206" s="67">
        <v>1002</v>
      </c>
      <c r="B206" s="61" t="s">
        <v>26</v>
      </c>
      <c r="C206" s="61" t="s">
        <v>128</v>
      </c>
      <c r="D206" s="61" t="s">
        <v>27</v>
      </c>
      <c r="E206" s="61" t="s">
        <v>605</v>
      </c>
      <c r="F206" s="62" t="str">
        <f>IF(ISBLANK(Table2[[#This Row],[unique_id]]), "", PROPER(SUBSTITUTE(Table2[[#This Row],[unique_id]], "_", " ")))</f>
        <v>Ada Temperature</v>
      </c>
      <c r="G206" s="61" t="s">
        <v>130</v>
      </c>
      <c r="H206" s="61" t="s">
        <v>87</v>
      </c>
      <c r="I206" s="61" t="s">
        <v>30</v>
      </c>
      <c r="J206" s="61"/>
      <c r="K206" s="61" t="s">
        <v>606</v>
      </c>
      <c r="L206" s="61"/>
      <c r="M206" s="61"/>
      <c r="N206" s="61"/>
      <c r="O206" s="63"/>
      <c r="P206" s="61"/>
      <c r="Q206" s="61"/>
      <c r="R206" s="61"/>
      <c r="S206" s="61"/>
      <c r="T206" s="64"/>
      <c r="U206" s="61"/>
      <c r="V206" s="63" t="s">
        <v>1253</v>
      </c>
      <c r="W206" s="63"/>
      <c r="X206" s="63"/>
      <c r="Y206" s="63"/>
      <c r="Z206" s="63"/>
      <c r="AA206" s="63"/>
      <c r="AB206" s="61"/>
      <c r="AC206" s="61"/>
      <c r="AD206" s="61"/>
      <c r="AE206" s="61" t="s">
        <v>321</v>
      </c>
      <c r="AF206" s="61"/>
      <c r="AG206" s="63"/>
      <c r="AH206" s="63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5"/>
      <c r="AU206" s="61"/>
      <c r="AV2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2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2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61"/>
      <c r="BA206" s="61" t="str">
        <f>IF(ISBLANK(Table2[[#This Row],[device_model]]), "", Table2[[#This Row],[device_suggested_area]])</f>
        <v>Ada</v>
      </c>
      <c r="BB206" s="61" t="s">
        <v>1038</v>
      </c>
      <c r="BC206" s="61" t="s">
        <v>1036</v>
      </c>
      <c r="BD206" s="61" t="s">
        <v>128</v>
      </c>
      <c r="BE206" s="61" t="s">
        <v>432</v>
      </c>
      <c r="BF206" s="61" t="s">
        <v>130</v>
      </c>
      <c r="BG206" s="61"/>
      <c r="BH206" s="61"/>
      <c r="BI206" s="61"/>
      <c r="BJ206" s="92" t="s">
        <v>1426</v>
      </c>
      <c r="BK206" s="64" t="s">
        <v>439</v>
      </c>
      <c r="BL206" s="61"/>
      <c r="BM2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207" spans="1:65" ht="16" hidden="1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775</v>
      </c>
      <c r="Z207" s="26" t="s">
        <v>1019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1059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1116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hidden="1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667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hidden="1" customHeight="1">
      <c r="A209" s="18">
        <v>1801</v>
      </c>
      <c r="B209" s="18" t="s">
        <v>26</v>
      </c>
      <c r="C209" s="18" t="s">
        <v>828</v>
      </c>
      <c r="D209" s="18" t="s">
        <v>149</v>
      </c>
      <c r="E209" s="23" t="s">
        <v>996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667</v>
      </c>
      <c r="I209" s="18" t="s">
        <v>132</v>
      </c>
      <c r="O209" s="19" t="s">
        <v>807</v>
      </c>
      <c r="P209" s="18" t="s">
        <v>166</v>
      </c>
      <c r="Q209" s="21" t="s">
        <v>780</v>
      </c>
      <c r="R209" s="18" t="str">
        <f>Table2[[#This Row],[entity_domain]]</f>
        <v>Heating &amp; Cooling</v>
      </c>
      <c r="S209" s="18" t="s">
        <v>458</v>
      </c>
      <c r="T209" s="23" t="s">
        <v>1135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1066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1004</v>
      </c>
      <c r="B210" s="61" t="s">
        <v>26</v>
      </c>
      <c r="C210" s="61" t="s">
        <v>128</v>
      </c>
      <c r="D210" s="61" t="s">
        <v>27</v>
      </c>
      <c r="E210" s="61" t="s">
        <v>607</v>
      </c>
      <c r="F210" s="62" t="str">
        <f>IF(ISBLANK(Table2[[#This Row],[unique_id]]), "", PROPER(SUBSTITUTE(Table2[[#This Row],[unique_id]], "_", " ")))</f>
        <v>Edwin Temperature</v>
      </c>
      <c r="G210" s="61" t="s">
        <v>127</v>
      </c>
      <c r="H210" s="61" t="s">
        <v>87</v>
      </c>
      <c r="I210" s="61" t="s">
        <v>30</v>
      </c>
      <c r="J210" s="61"/>
      <c r="K210" s="61" t="s">
        <v>608</v>
      </c>
      <c r="L210" s="61"/>
      <c r="M210" s="61"/>
      <c r="N210" s="61"/>
      <c r="O210" s="63"/>
      <c r="P210" s="61"/>
      <c r="Q210" s="61"/>
      <c r="R210" s="61"/>
      <c r="S210" s="61"/>
      <c r="T210" s="64"/>
      <c r="U210" s="61"/>
      <c r="V210" s="63" t="s">
        <v>1259</v>
      </c>
      <c r="W210" s="63"/>
      <c r="X210" s="63"/>
      <c r="Y210" s="63"/>
      <c r="Z210" s="63"/>
      <c r="AA210" s="63"/>
      <c r="AB210" s="61"/>
      <c r="AC210" s="61"/>
      <c r="AD210" s="61"/>
      <c r="AE210" s="61" t="s">
        <v>321</v>
      </c>
      <c r="AF210" s="61"/>
      <c r="AG210" s="63"/>
      <c r="AH210" s="63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5"/>
      <c r="AU210" s="61"/>
      <c r="AV2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2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2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61"/>
      <c r="BA210" s="61" t="str">
        <f>IF(ISBLANK(Table2[[#This Row],[device_model]]), "", Table2[[#This Row],[device_suggested_area]])</f>
        <v>Edwin</v>
      </c>
      <c r="BB210" s="61" t="s">
        <v>1038</v>
      </c>
      <c r="BC210" s="61" t="s">
        <v>1036</v>
      </c>
      <c r="BD210" s="61" t="s">
        <v>128</v>
      </c>
      <c r="BE210" s="61" t="s">
        <v>432</v>
      </c>
      <c r="BF210" s="61" t="s">
        <v>127</v>
      </c>
      <c r="BG210" s="61"/>
      <c r="BH210" s="61"/>
      <c r="BI210" s="61"/>
      <c r="BJ210" s="92" t="s">
        <v>1426</v>
      </c>
      <c r="BK210" s="61" t="s">
        <v>438</v>
      </c>
      <c r="BL210" s="61"/>
      <c r="BM2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211" spans="1:65" ht="16" hidden="1" customHeight="1">
      <c r="A211" s="18">
        <v>1803</v>
      </c>
      <c r="B211" s="33" t="s">
        <v>26</v>
      </c>
      <c r="C211" s="33" t="s">
        <v>828</v>
      </c>
      <c r="D211" s="33" t="s">
        <v>149</v>
      </c>
      <c r="E211" s="34" t="s">
        <v>1163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1246</v>
      </c>
      <c r="H211" s="33" t="s">
        <v>667</v>
      </c>
      <c r="I211" s="33" t="s">
        <v>132</v>
      </c>
      <c r="J211" s="33"/>
      <c r="K211" s="33"/>
      <c r="L211" s="33"/>
      <c r="M211" s="33"/>
      <c r="N211" s="33"/>
      <c r="O211" s="36" t="s">
        <v>807</v>
      </c>
      <c r="P211" s="33" t="s">
        <v>166</v>
      </c>
      <c r="Q211" s="39" t="s">
        <v>780</v>
      </c>
      <c r="R211" s="33" t="str">
        <f>Table2[[#This Row],[entity_domain]]</f>
        <v>Heating &amp; Cooling</v>
      </c>
      <c r="S211" s="33" t="s">
        <v>455</v>
      </c>
      <c r="T211" s="34" t="s">
        <v>1135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1183</v>
      </c>
      <c r="BE211" s="33" t="s">
        <v>916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67">
        <v>1012</v>
      </c>
      <c r="B212" s="61" t="s">
        <v>26</v>
      </c>
      <c r="C212" s="61" t="s">
        <v>128</v>
      </c>
      <c r="D212" s="61" t="s">
        <v>27</v>
      </c>
      <c r="E212" s="61" t="s">
        <v>1378</v>
      </c>
      <c r="F212" s="62" t="str">
        <f>IF(ISBLANK(Table2[[#This Row],[unique_id]]), "", PROPER(SUBSTITUTE(Table2[[#This Row],[unique_id]], "_", " ")))</f>
        <v>Kitchen Temperature</v>
      </c>
      <c r="G212" s="61" t="s">
        <v>208</v>
      </c>
      <c r="H212" s="61" t="s">
        <v>87</v>
      </c>
      <c r="I212" s="61" t="s">
        <v>30</v>
      </c>
      <c r="J212" s="61"/>
      <c r="K212" s="61" t="s">
        <v>1379</v>
      </c>
      <c r="L212" s="61"/>
      <c r="M212" s="61"/>
      <c r="N212" s="61"/>
      <c r="O212" s="63"/>
      <c r="P212" s="61"/>
      <c r="Q212" s="61"/>
      <c r="R212" s="61"/>
      <c r="S212" s="61"/>
      <c r="T212" s="64"/>
      <c r="U212" s="61"/>
      <c r="V212" s="63" t="s">
        <v>1254</v>
      </c>
      <c r="W212" s="63"/>
      <c r="X212" s="63"/>
      <c r="Y212" s="63"/>
      <c r="Z212" s="63"/>
      <c r="AA212" s="63"/>
      <c r="AB212" s="61"/>
      <c r="AC212" s="61"/>
      <c r="AD212" s="61"/>
      <c r="AE212" s="61" t="s">
        <v>321</v>
      </c>
      <c r="AF212" s="61"/>
      <c r="AG212" s="63"/>
      <c r="AH212" s="63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5"/>
      <c r="AU212" s="61"/>
      <c r="AV2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2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2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61"/>
      <c r="BA212" s="61" t="str">
        <f>IF(ISBLANK(Table2[[#This Row],[device_model]]), "", Table2[[#This Row],[device_suggested_area]])</f>
        <v>Kitchen</v>
      </c>
      <c r="BB212" s="61" t="s">
        <v>1038</v>
      </c>
      <c r="BC212" s="61" t="s">
        <v>1039</v>
      </c>
      <c r="BD212" s="61" t="s">
        <v>128</v>
      </c>
      <c r="BE212" s="61" t="s">
        <v>433</v>
      </c>
      <c r="BF212" s="61" t="s">
        <v>208</v>
      </c>
      <c r="BG212" s="61"/>
      <c r="BH212" s="61"/>
      <c r="BI212" s="61"/>
      <c r="BJ212" s="61" t="s">
        <v>1426</v>
      </c>
      <c r="BK212" s="61" t="s">
        <v>437</v>
      </c>
      <c r="BL212" s="61"/>
      <c r="BM2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213" spans="1:65" ht="16" hidden="1" customHeight="1">
      <c r="A213" s="18">
        <v>1805</v>
      </c>
      <c r="B213" s="33" t="s">
        <v>26</v>
      </c>
      <c r="C213" s="33" t="s">
        <v>712</v>
      </c>
      <c r="D213" s="33" t="s">
        <v>27</v>
      </c>
      <c r="E213" s="33" t="s">
        <v>1165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929</v>
      </c>
      <c r="H213" s="33" t="s">
        <v>667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927</v>
      </c>
      <c r="AE213" s="33"/>
      <c r="AF213" s="33">
        <v>10</v>
      </c>
      <c r="AG213" s="36" t="s">
        <v>34</v>
      </c>
      <c r="AH213" s="36" t="s">
        <v>926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945</v>
      </c>
      <c r="AO213" s="33" t="s">
        <v>946</v>
      </c>
      <c r="AP213" s="33" t="s">
        <v>935</v>
      </c>
      <c r="AQ213" s="33" t="s">
        <v>936</v>
      </c>
      <c r="AR213" s="33" t="s">
        <v>1177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1183</v>
      </c>
      <c r="BE213" s="33" t="s">
        <v>916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hidden="1" customHeight="1">
      <c r="A214" s="18">
        <v>1806</v>
      </c>
      <c r="B214" s="33" t="s">
        <v>26</v>
      </c>
      <c r="C214" s="33" t="s">
        <v>712</v>
      </c>
      <c r="D214" s="33" t="s">
        <v>27</v>
      </c>
      <c r="E214" s="33" t="s">
        <v>1166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930</v>
      </c>
      <c r="H214" s="33" t="s">
        <v>667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928</v>
      </c>
      <c r="AE214" s="33"/>
      <c r="AF214" s="33">
        <v>10</v>
      </c>
      <c r="AG214" s="36" t="s">
        <v>34</v>
      </c>
      <c r="AH214" s="36" t="s">
        <v>926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945</v>
      </c>
      <c r="AO214" s="33" t="s">
        <v>946</v>
      </c>
      <c r="AP214" s="33" t="s">
        <v>935</v>
      </c>
      <c r="AQ214" s="33" t="s">
        <v>936</v>
      </c>
      <c r="AR214" s="33" t="s">
        <v>1178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1183</v>
      </c>
      <c r="BE214" s="33" t="s">
        <v>916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hidden="1" customHeight="1">
      <c r="A215" s="18">
        <v>1807</v>
      </c>
      <c r="B215" s="33" t="s">
        <v>26</v>
      </c>
      <c r="C215" s="33" t="s">
        <v>828</v>
      </c>
      <c r="D215" s="33" t="s">
        <v>149</v>
      </c>
      <c r="E215" s="34" t="s">
        <v>1171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667</v>
      </c>
      <c r="I215" s="33" t="s">
        <v>132</v>
      </c>
      <c r="J215" s="33"/>
      <c r="K215" s="33"/>
      <c r="L215" s="33"/>
      <c r="M215" s="33"/>
      <c r="N215" s="33"/>
      <c r="O215" s="36" t="s">
        <v>807</v>
      </c>
      <c r="P215" s="33" t="s">
        <v>166</v>
      </c>
      <c r="Q215" s="39" t="s">
        <v>780</v>
      </c>
      <c r="R215" s="33" t="str">
        <f>Table2[[#This Row],[entity_domain]]</f>
        <v>Heating &amp; Cooling</v>
      </c>
      <c r="S215" s="33" t="s">
        <v>324</v>
      </c>
      <c r="T215" s="34" t="s">
        <v>1135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1183</v>
      </c>
      <c r="BE215" s="33" t="s">
        <v>916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67">
        <v>1018</v>
      </c>
      <c r="B216" s="61" t="s">
        <v>26</v>
      </c>
      <c r="C216" s="61" t="s">
        <v>128</v>
      </c>
      <c r="D216" s="61" t="s">
        <v>27</v>
      </c>
      <c r="E216" s="61" t="s">
        <v>603</v>
      </c>
      <c r="F216" s="62" t="str">
        <f>IF(ISBLANK(Table2[[#This Row],[unique_id]]), "", PROPER(SUBSTITUTE(Table2[[#This Row],[unique_id]], "_", " ")))</f>
        <v>Laundry Temperature</v>
      </c>
      <c r="G216" s="61" t="s">
        <v>216</v>
      </c>
      <c r="H216" s="61" t="s">
        <v>87</v>
      </c>
      <c r="I216" s="61" t="s">
        <v>30</v>
      </c>
      <c r="J216" s="61"/>
      <c r="K216" s="61" t="s">
        <v>604</v>
      </c>
      <c r="L216" s="61"/>
      <c r="M216" s="61"/>
      <c r="N216" s="61"/>
      <c r="O216" s="63"/>
      <c r="P216" s="61"/>
      <c r="Q216" s="61"/>
      <c r="R216" s="61"/>
      <c r="S216" s="61"/>
      <c r="T216" s="64"/>
      <c r="U216" s="61"/>
      <c r="V216" s="63" t="s">
        <v>1261</v>
      </c>
      <c r="W216" s="63"/>
      <c r="X216" s="63"/>
      <c r="Y216" s="63"/>
      <c r="Z216" s="63"/>
      <c r="AA216" s="63"/>
      <c r="AB216" s="61"/>
      <c r="AC216" s="61"/>
      <c r="AD216" s="61"/>
      <c r="AE216" s="61" t="s">
        <v>321</v>
      </c>
      <c r="AF216" s="61"/>
      <c r="AG216" s="63"/>
      <c r="AH216" s="63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5"/>
      <c r="AU216" s="61"/>
      <c r="AV2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61"/>
      <c r="BA216" s="61" t="str">
        <f>IF(ISBLANK(Table2[[#This Row],[device_model]]), "", Table2[[#This Row],[device_suggested_area]])</f>
        <v>Laundry</v>
      </c>
      <c r="BB216" s="61" t="s">
        <v>1038</v>
      </c>
      <c r="BC216" s="61" t="s">
        <v>1036</v>
      </c>
      <c r="BD216" s="61" t="s">
        <v>128</v>
      </c>
      <c r="BE216" s="61" t="s">
        <v>432</v>
      </c>
      <c r="BF216" s="61" t="s">
        <v>216</v>
      </c>
      <c r="BG216" s="61"/>
      <c r="BH216" s="61"/>
      <c r="BI216" s="61"/>
      <c r="BJ216" s="61" t="s">
        <v>1426</v>
      </c>
      <c r="BK216" s="64" t="s">
        <v>436</v>
      </c>
      <c r="BL216" s="61"/>
      <c r="BM2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17" spans="1:65" ht="16" hidden="1" customHeight="1">
      <c r="A217" s="18">
        <v>1809</v>
      </c>
      <c r="B217" s="33" t="s">
        <v>26</v>
      </c>
      <c r="C217" s="33" t="s">
        <v>712</v>
      </c>
      <c r="D217" s="33" t="s">
        <v>27</v>
      </c>
      <c r="E217" s="33" t="s">
        <v>1173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929</v>
      </c>
      <c r="H217" s="33" t="s">
        <v>667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927</v>
      </c>
      <c r="AE217" s="33"/>
      <c r="AF217" s="33">
        <v>10</v>
      </c>
      <c r="AG217" s="36" t="s">
        <v>34</v>
      </c>
      <c r="AH217" s="36" t="s">
        <v>926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945</v>
      </c>
      <c r="AO217" s="33" t="s">
        <v>946</v>
      </c>
      <c r="AP217" s="33" t="s">
        <v>935</v>
      </c>
      <c r="AQ217" s="33" t="s">
        <v>936</v>
      </c>
      <c r="AR217" s="33" t="s">
        <v>1177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1183</v>
      </c>
      <c r="BE217" s="33" t="s">
        <v>916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hidden="1" customHeight="1">
      <c r="A218" s="18">
        <v>1810</v>
      </c>
      <c r="B218" s="33" t="s">
        <v>26</v>
      </c>
      <c r="C218" s="33" t="s">
        <v>712</v>
      </c>
      <c r="D218" s="33" t="s">
        <v>27</v>
      </c>
      <c r="E218" s="33" t="s">
        <v>1174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930</v>
      </c>
      <c r="H218" s="33" t="s">
        <v>667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928</v>
      </c>
      <c r="AE218" s="33"/>
      <c r="AF218" s="33">
        <v>10</v>
      </c>
      <c r="AG218" s="36" t="s">
        <v>34</v>
      </c>
      <c r="AH218" s="36" t="s">
        <v>926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945</v>
      </c>
      <c r="AO218" s="33" t="s">
        <v>946</v>
      </c>
      <c r="AP218" s="33" t="s">
        <v>935</v>
      </c>
      <c r="AQ218" s="33" t="s">
        <v>936</v>
      </c>
      <c r="AR218" s="33" t="s">
        <v>1178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1183</v>
      </c>
      <c r="BE218" s="33" t="s">
        <v>916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hidden="1" customHeight="1">
      <c r="A219" s="18">
        <v>2000</v>
      </c>
      <c r="B219" s="18" t="s">
        <v>26</v>
      </c>
      <c r="C219" s="18" t="s">
        <v>828</v>
      </c>
      <c r="D219" s="18" t="s">
        <v>149</v>
      </c>
      <c r="E219" s="40" t="s">
        <v>827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807</v>
      </c>
      <c r="P219" s="18" t="s">
        <v>166</v>
      </c>
      <c r="Q219" s="18" t="s">
        <v>779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829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1010</v>
      </c>
      <c r="B220" s="61" t="s">
        <v>26</v>
      </c>
      <c r="C220" s="61" t="s">
        <v>128</v>
      </c>
      <c r="D220" s="61" t="s">
        <v>27</v>
      </c>
      <c r="E220" s="61" t="s">
        <v>1376</v>
      </c>
      <c r="F220" s="62" t="str">
        <f>IF(ISBLANK(Table2[[#This Row],[unique_id]]), "", PROPER(SUBSTITUTE(Table2[[#This Row],[unique_id]], "_", " ")))</f>
        <v>Office Temperature</v>
      </c>
      <c r="G220" s="61" t="s">
        <v>215</v>
      </c>
      <c r="H220" s="61" t="s">
        <v>87</v>
      </c>
      <c r="I220" s="61" t="s">
        <v>30</v>
      </c>
      <c r="J220" s="61"/>
      <c r="K220" s="61" t="s">
        <v>1377</v>
      </c>
      <c r="L220" s="61"/>
      <c r="M220" s="61"/>
      <c r="N220" s="61"/>
      <c r="O220" s="63"/>
      <c r="P220" s="61"/>
      <c r="Q220" s="61"/>
      <c r="R220" s="61"/>
      <c r="S220" s="61"/>
      <c r="T220" s="64"/>
      <c r="U220" s="61"/>
      <c r="V220" s="63" t="s">
        <v>1257</v>
      </c>
      <c r="W220" s="63"/>
      <c r="X220" s="63"/>
      <c r="Y220" s="63"/>
      <c r="Z220" s="63"/>
      <c r="AA220" s="63"/>
      <c r="AB220" s="61"/>
      <c r="AC220" s="61"/>
      <c r="AD220" s="61"/>
      <c r="AE220" s="61" t="s">
        <v>321</v>
      </c>
      <c r="AF220" s="61"/>
      <c r="AG220" s="63"/>
      <c r="AH220" s="63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5"/>
      <c r="AU220" s="61"/>
      <c r="AV2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2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2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61"/>
      <c r="BA220" s="61" t="str">
        <f>IF(ISBLANK(Table2[[#This Row],[device_model]]), "", Table2[[#This Row],[device_suggested_area]])</f>
        <v>Office</v>
      </c>
      <c r="BB220" s="61" t="s">
        <v>1038</v>
      </c>
      <c r="BC220" s="61" t="s">
        <v>1039</v>
      </c>
      <c r="BD220" s="61" t="s">
        <v>128</v>
      </c>
      <c r="BE220" s="61" t="s">
        <v>433</v>
      </c>
      <c r="BF220" s="61" t="s">
        <v>215</v>
      </c>
      <c r="BG220" s="61"/>
      <c r="BH220" s="61"/>
      <c r="BI220" s="61"/>
      <c r="BJ220" s="92" t="s">
        <v>1426</v>
      </c>
      <c r="BK220" s="61" t="s">
        <v>435</v>
      </c>
      <c r="BL220" s="61"/>
      <c r="BM2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221" spans="1:65" ht="16" hidden="1" customHeight="1">
      <c r="A221" s="18">
        <v>2002</v>
      </c>
      <c r="B221" s="18" t="s">
        <v>26</v>
      </c>
      <c r="C221" s="18" t="s">
        <v>828</v>
      </c>
      <c r="D221" s="18" t="s">
        <v>149</v>
      </c>
      <c r="E221" s="40" t="s">
        <v>826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807</v>
      </c>
      <c r="P221" s="18" t="s">
        <v>166</v>
      </c>
      <c r="Q221" s="18" t="s">
        <v>779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829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67">
        <v>1008</v>
      </c>
      <c r="B222" s="61" t="s">
        <v>26</v>
      </c>
      <c r="C222" s="61" t="s">
        <v>128</v>
      </c>
      <c r="D222" s="61" t="s">
        <v>27</v>
      </c>
      <c r="E222" s="61" t="s">
        <v>609</v>
      </c>
      <c r="F222" s="62" t="str">
        <f>IF(ISBLANK(Table2[[#This Row],[unique_id]]), "", PROPER(SUBSTITUTE(Table2[[#This Row],[unique_id]], "_", " ")))</f>
        <v>Parents Temperature</v>
      </c>
      <c r="G222" s="61" t="s">
        <v>194</v>
      </c>
      <c r="H222" s="61" t="s">
        <v>87</v>
      </c>
      <c r="I222" s="61" t="s">
        <v>30</v>
      </c>
      <c r="J222" s="61"/>
      <c r="K222" s="61" t="s">
        <v>610</v>
      </c>
      <c r="L222" s="61"/>
      <c r="M222" s="61"/>
      <c r="N222" s="61"/>
      <c r="O222" s="63"/>
      <c r="P222" s="61"/>
      <c r="Q222" s="61"/>
      <c r="R222" s="61"/>
      <c r="S222" s="61"/>
      <c r="T222" s="64"/>
      <c r="U222" s="61"/>
      <c r="V222" s="63" t="s">
        <v>1262</v>
      </c>
      <c r="W222" s="63"/>
      <c r="X222" s="63"/>
      <c r="Y222" s="63"/>
      <c r="Z222" s="63"/>
      <c r="AA222" s="63"/>
      <c r="AB222" s="61"/>
      <c r="AC222" s="61"/>
      <c r="AD222" s="61"/>
      <c r="AE222" s="61" t="s">
        <v>321</v>
      </c>
      <c r="AF222" s="61"/>
      <c r="AG222" s="63"/>
      <c r="AH222" s="63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5"/>
      <c r="AU222" s="61"/>
      <c r="AV2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2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2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61"/>
      <c r="BA222" s="61" t="str">
        <f>IF(ISBLANK(Table2[[#This Row],[device_model]]), "", Table2[[#This Row],[device_suggested_area]])</f>
        <v>Parents</v>
      </c>
      <c r="BB222" s="61" t="s">
        <v>1038</v>
      </c>
      <c r="BC222" s="61" t="s">
        <v>1036</v>
      </c>
      <c r="BD222" s="61" t="s">
        <v>128</v>
      </c>
      <c r="BE222" s="61" t="s">
        <v>432</v>
      </c>
      <c r="BF222" s="61" t="s">
        <v>194</v>
      </c>
      <c r="BG222" s="61"/>
      <c r="BH222" s="61"/>
      <c r="BI222" s="61"/>
      <c r="BJ222" s="92" t="s">
        <v>1426</v>
      </c>
      <c r="BK222" s="61" t="s">
        <v>434</v>
      </c>
      <c r="BL222" s="61"/>
      <c r="BM2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223" spans="1:65" ht="16" hidden="1" customHeight="1">
      <c r="A223" s="18">
        <v>2004</v>
      </c>
      <c r="B223" s="71" t="s">
        <v>589</v>
      </c>
      <c r="C223" s="71" t="s">
        <v>828</v>
      </c>
      <c r="D223" s="71" t="s">
        <v>149</v>
      </c>
      <c r="E223" s="72" t="s">
        <v>1363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807</v>
      </c>
      <c r="P223" s="71" t="s">
        <v>166</v>
      </c>
      <c r="Q223" s="71" t="s">
        <v>779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829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hidden="1" customHeight="1">
      <c r="A224" s="18">
        <v>2005</v>
      </c>
      <c r="B224" s="71" t="s">
        <v>589</v>
      </c>
      <c r="C224" s="71" t="s">
        <v>460</v>
      </c>
      <c r="D224" s="71" t="s">
        <v>129</v>
      </c>
      <c r="E224" s="72" t="s">
        <v>1364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775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1116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hidden="1" customHeight="1">
      <c r="A225" s="18">
        <v>2006</v>
      </c>
      <c r="B225" s="71" t="s">
        <v>589</v>
      </c>
      <c r="C225" s="71" t="s">
        <v>828</v>
      </c>
      <c r="D225" s="71" t="s">
        <v>149</v>
      </c>
      <c r="E225" s="72" t="s">
        <v>1362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807</v>
      </c>
      <c r="P225" s="71" t="s">
        <v>166</v>
      </c>
      <c r="Q225" s="71" t="s">
        <v>779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829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hidden="1" customHeight="1">
      <c r="A226" s="18">
        <v>2007</v>
      </c>
      <c r="B226" s="71" t="s">
        <v>589</v>
      </c>
      <c r="C226" s="71" t="s">
        <v>460</v>
      </c>
      <c r="D226" s="71" t="s">
        <v>129</v>
      </c>
      <c r="E226" s="72" t="s">
        <v>1361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775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1365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84" customFormat="1" ht="16" hidden="1" customHeight="1">
      <c r="A227" s="18">
        <v>1651</v>
      </c>
      <c r="B227" s="18" t="s">
        <v>26</v>
      </c>
      <c r="C227" s="18" t="s">
        <v>383</v>
      </c>
      <c r="D227" s="18" t="s">
        <v>137</v>
      </c>
      <c r="E227" s="18" t="s">
        <v>984</v>
      </c>
      <c r="F227" s="22" t="str">
        <f>IF(ISBLANK(Table2[[#This Row],[unique_id]]), "", PROPER(SUBSTITUTE(Table2[[#This Row],[unique_id]], "_", " ")))</f>
        <v>Office Main Bulb 1</v>
      </c>
      <c r="G227" s="18"/>
      <c r="H227" s="18" t="s">
        <v>139</v>
      </c>
      <c r="I227" s="18"/>
      <c r="J227" s="18"/>
      <c r="K227" s="18"/>
      <c r="L227" s="18"/>
      <c r="M227" s="18"/>
      <c r="N227" s="18"/>
      <c r="O227" s="19" t="s">
        <v>807</v>
      </c>
      <c r="P227" s="18" t="s">
        <v>166</v>
      </c>
      <c r="Q227" s="18" t="s">
        <v>779</v>
      </c>
      <c r="R227" s="18" t="str">
        <f>Table2[[#This Row],[entity_domain]]</f>
        <v>Lights</v>
      </c>
      <c r="S227" s="18" t="str">
        <f>_xlfn.CONCAT( Table2[[#This Row],[device_suggested_area]], " ",Table2[[#This Row],[powercalc_group_3]])</f>
        <v>Office Lights</v>
      </c>
      <c r="T227" s="23"/>
      <c r="U227" s="18"/>
      <c r="V227" s="19"/>
      <c r="W227" s="19" t="s">
        <v>499</v>
      </c>
      <c r="X227" s="25">
        <v>110</v>
      </c>
      <c r="Y227" s="26" t="s">
        <v>775</v>
      </c>
      <c r="Z227" s="26" t="s">
        <v>1018</v>
      </c>
      <c r="AA227" s="26"/>
      <c r="AB227" s="18"/>
      <c r="AC227" s="18"/>
      <c r="AD227" s="18"/>
      <c r="AE227" s="18"/>
      <c r="AF227" s="18"/>
      <c r="AG227" s="19"/>
      <c r="AH227" s="19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227" s="18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7" s="18" t="str">
        <f>Table2[[#This Row],[device_suggested_area]]</f>
        <v>Office</v>
      </c>
      <c r="BA227" s="18" t="str">
        <f>IF(ISBLANK(Table2[[#This Row],[device_model]]), "", Table2[[#This Row],[device_suggested_area]])</f>
        <v>Office</v>
      </c>
      <c r="BB227" s="18" t="s">
        <v>1043</v>
      </c>
      <c r="BC227" s="18" t="s">
        <v>575</v>
      </c>
      <c r="BD227" s="18" t="s">
        <v>383</v>
      </c>
      <c r="BE227" s="18" t="s">
        <v>572</v>
      </c>
      <c r="BF227" s="18" t="s">
        <v>215</v>
      </c>
      <c r="BG227" s="18"/>
      <c r="BH227" s="18"/>
      <c r="BI227" s="18"/>
      <c r="BJ227" s="18"/>
      <c r="BK227" s="18" t="s">
        <v>527</v>
      </c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228" spans="1:65" ht="16" hidden="1" customHeight="1">
      <c r="A228" s="18">
        <v>2100</v>
      </c>
      <c r="B228" s="18" t="s">
        <v>26</v>
      </c>
      <c r="C228" s="18" t="s">
        <v>796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>
      <c r="A229" s="18">
        <v>2101</v>
      </c>
      <c r="B229" s="18" t="s">
        <v>26</v>
      </c>
      <c r="C229" s="18" t="s">
        <v>796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>
      <c r="A230" s="18">
        <v>2102</v>
      </c>
      <c r="B230" s="18" t="s">
        <v>26</v>
      </c>
      <c r="C230" s="18" t="s">
        <v>796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>
      <c r="A232" s="18">
        <v>2104</v>
      </c>
      <c r="B232" s="18" t="s">
        <v>26</v>
      </c>
      <c r="C232" s="18" t="s">
        <v>796</v>
      </c>
      <c r="D232" s="18" t="s">
        <v>27</v>
      </c>
      <c r="E232" s="18" t="s">
        <v>782</v>
      </c>
      <c r="F232" s="22" t="str">
        <f>IF(ISBLANK(Table2[[#This Row],[unique_id]]), "", PROPER(SUBSTITUTE(Table2[[#This Row],[unique_id]], "_", " ")))</f>
        <v>Lights Power</v>
      </c>
      <c r="G232" s="18" t="s">
        <v>809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>
      <c r="A233" s="18">
        <v>2105</v>
      </c>
      <c r="B233" s="18" t="s">
        <v>26</v>
      </c>
      <c r="C233" s="18" t="s">
        <v>796</v>
      </c>
      <c r="D233" s="18" t="s">
        <v>27</v>
      </c>
      <c r="E233" s="18" t="s">
        <v>783</v>
      </c>
      <c r="F233" s="22" t="str">
        <f>IF(ISBLANK(Table2[[#This Row],[unique_id]]), "", PROPER(SUBSTITUTE(Table2[[#This Row],[unique_id]], "_", " ")))</f>
        <v>Fans Power</v>
      </c>
      <c r="G233" s="18" t="s">
        <v>808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>
      <c r="A234" s="18">
        <v>2106</v>
      </c>
      <c r="B234" s="18" t="s">
        <v>26</v>
      </c>
      <c r="C234" s="18" t="s">
        <v>796</v>
      </c>
      <c r="D234" s="18" t="s">
        <v>27</v>
      </c>
      <c r="E234" s="18" t="s">
        <v>846</v>
      </c>
      <c r="F234" s="22" t="str">
        <f>IF(ISBLANK(Table2[[#This Row],[unique_id]]), "", PROPER(SUBSTITUTE(Table2[[#This Row],[unique_id]], "_", " ")))</f>
        <v>All Standby Power</v>
      </c>
      <c r="G234" s="18" t="s">
        <v>868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>
      <c r="A235" s="18">
        <v>2107</v>
      </c>
      <c r="B235" s="18" t="s">
        <v>26</v>
      </c>
      <c r="C235" s="18" t="s">
        <v>796</v>
      </c>
      <c r="D235" s="18" t="s">
        <v>27</v>
      </c>
      <c r="E235" s="18" t="s">
        <v>1145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>
      <c r="A236" s="18">
        <v>2108</v>
      </c>
      <c r="B236" s="18" t="s">
        <v>26</v>
      </c>
      <c r="C236" s="18" t="s">
        <v>796</v>
      </c>
      <c r="D236" s="18" t="s">
        <v>27</v>
      </c>
      <c r="E236" s="18" t="s">
        <v>1146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>
      <c r="A237" s="18">
        <v>2109</v>
      </c>
      <c r="B237" s="18" t="s">
        <v>26</v>
      </c>
      <c r="C237" s="18" t="s">
        <v>796</v>
      </c>
      <c r="D237" s="18" t="s">
        <v>27</v>
      </c>
      <c r="E237" s="18" t="s">
        <v>1147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>
      <c r="A238" s="18">
        <v>2110</v>
      </c>
      <c r="B238" s="18" t="s">
        <v>26</v>
      </c>
      <c r="C238" s="18" t="s">
        <v>796</v>
      </c>
      <c r="D238" s="18" t="s">
        <v>27</v>
      </c>
      <c r="E238" s="18" t="s">
        <v>1148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>
      <c r="A239" s="18">
        <v>2111</v>
      </c>
      <c r="B239" s="18" t="s">
        <v>26</v>
      </c>
      <c r="C239" s="18" t="s">
        <v>796</v>
      </c>
      <c r="D239" s="18" t="s">
        <v>27</v>
      </c>
      <c r="E239" s="18" t="s">
        <v>1149</v>
      </c>
      <c r="F239" s="22" t="str">
        <f>IF(ISBLANK(Table2[[#This Row],[unique_id]]), "", PROPER(SUBSTITUTE(Table2[[#This Row],[unique_id]], "_", " ")))</f>
        <v>Water Booster Power</v>
      </c>
      <c r="G239" s="18" t="s">
        <v>1246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>
      <c r="A240" s="18">
        <v>2112</v>
      </c>
      <c r="B240" s="18" t="s">
        <v>26</v>
      </c>
      <c r="C240" s="18" t="s">
        <v>796</v>
      </c>
      <c r="D240" s="18" t="s">
        <v>27</v>
      </c>
      <c r="E240" s="18" t="s">
        <v>1150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>
      <c r="A241" s="18">
        <v>2113</v>
      </c>
      <c r="B241" s="18" t="s">
        <v>26</v>
      </c>
      <c r="C241" s="18" t="s">
        <v>796</v>
      </c>
      <c r="D241" s="18" t="s">
        <v>27</v>
      </c>
      <c r="E241" s="18" t="s">
        <v>1151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>
      <c r="A242" s="18">
        <v>2114</v>
      </c>
      <c r="B242" s="18" t="s">
        <v>26</v>
      </c>
      <c r="C242" s="18" t="s">
        <v>796</v>
      </c>
      <c r="D242" s="18" t="s">
        <v>27</v>
      </c>
      <c r="E242" s="18" t="s">
        <v>1152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>
      <c r="A243" s="18">
        <v>2115</v>
      </c>
      <c r="B243" s="18" t="s">
        <v>26</v>
      </c>
      <c r="C243" s="18" t="s">
        <v>796</v>
      </c>
      <c r="D243" s="18" t="s">
        <v>27</v>
      </c>
      <c r="E243" s="18" t="s">
        <v>797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>
      <c r="A244" s="18">
        <v>2116</v>
      </c>
      <c r="B244" s="18" t="s">
        <v>26</v>
      </c>
      <c r="C244" s="18" t="s">
        <v>796</v>
      </c>
      <c r="D244" s="18" t="s">
        <v>27</v>
      </c>
      <c r="E244" s="18" t="s">
        <v>798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>
      <c r="A245" s="18">
        <v>2117</v>
      </c>
      <c r="B245" s="18" t="s">
        <v>26</v>
      </c>
      <c r="C245" s="18" t="s">
        <v>796</v>
      </c>
      <c r="D245" s="18" t="s">
        <v>27</v>
      </c>
      <c r="E245" s="18" t="s">
        <v>1153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>
      <c r="A246" s="18">
        <v>2118</v>
      </c>
      <c r="B246" s="18" t="s">
        <v>26</v>
      </c>
      <c r="C246" s="18" t="s">
        <v>796</v>
      </c>
      <c r="D246" s="18" t="s">
        <v>27</v>
      </c>
      <c r="E246" s="18" t="s">
        <v>799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>
      <c r="A247" s="18">
        <v>2119</v>
      </c>
      <c r="B247" s="18" t="s">
        <v>589</v>
      </c>
      <c r="C247" s="18" t="s">
        <v>796</v>
      </c>
      <c r="D247" s="18" t="s">
        <v>27</v>
      </c>
      <c r="E247" s="18" t="s">
        <v>800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>
      <c r="A248" s="18">
        <v>2120</v>
      </c>
      <c r="B248" s="18" t="s">
        <v>26</v>
      </c>
      <c r="C248" s="18" t="s">
        <v>796</v>
      </c>
      <c r="D248" s="18" t="s">
        <v>27</v>
      </c>
      <c r="E248" s="18" t="s">
        <v>813</v>
      </c>
      <c r="F248" s="22" t="str">
        <f>IF(ISBLANK(Table2[[#This Row],[unique_id]]), "", PROPER(SUBSTITUTE(Table2[[#This Row],[unique_id]], "_", " ")))</f>
        <v>Audio Visual Devices Power</v>
      </c>
      <c r="G248" s="18" t="s">
        <v>814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>
      <c r="A249" s="18">
        <v>2121</v>
      </c>
      <c r="B249" s="18" t="s">
        <v>26</v>
      </c>
      <c r="C249" s="18" t="s">
        <v>796</v>
      </c>
      <c r="D249" s="18" t="s">
        <v>27</v>
      </c>
      <c r="E249" s="18" t="s">
        <v>787</v>
      </c>
      <c r="F249" s="22" t="str">
        <f>IF(ISBLANK(Table2[[#This Row],[unique_id]]), "", PROPER(SUBSTITUTE(Table2[[#This Row],[unique_id]], "_", " ")))</f>
        <v>Servers Network Power</v>
      </c>
      <c r="G249" s="18" t="s">
        <v>781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>
      <c r="A251" s="18">
        <v>2123</v>
      </c>
      <c r="B251" s="18" t="s">
        <v>26</v>
      </c>
      <c r="C251" s="18" t="s">
        <v>796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>
      <c r="A252" s="18">
        <v>2124</v>
      </c>
      <c r="B252" s="18" t="s">
        <v>26</v>
      </c>
      <c r="C252" s="18" t="s">
        <v>796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>
      <c r="A253" s="18">
        <v>2125</v>
      </c>
      <c r="B253" s="18" t="s">
        <v>26</v>
      </c>
      <c r="C253" s="18" t="s">
        <v>796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>
      <c r="A255" s="18">
        <v>2127</v>
      </c>
      <c r="B255" s="18" t="s">
        <v>26</v>
      </c>
      <c r="C255" s="18" t="s">
        <v>796</v>
      </c>
      <c r="D255" s="18" t="s">
        <v>27</v>
      </c>
      <c r="E255" s="18" t="s">
        <v>784</v>
      </c>
      <c r="F255" s="22" t="str">
        <f>IF(ISBLANK(Table2[[#This Row],[unique_id]]), "", PROPER(SUBSTITUTE(Table2[[#This Row],[unique_id]], "_", " ")))</f>
        <v>Lights Energy Daily</v>
      </c>
      <c r="G255" s="18" t="s">
        <v>809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>
      <c r="A256" s="18">
        <v>2128</v>
      </c>
      <c r="B256" s="18" t="s">
        <v>26</v>
      </c>
      <c r="C256" s="18" t="s">
        <v>796</v>
      </c>
      <c r="D256" s="18" t="s">
        <v>27</v>
      </c>
      <c r="E256" s="18" t="s">
        <v>785</v>
      </c>
      <c r="F256" s="22" t="str">
        <f>IF(ISBLANK(Table2[[#This Row],[unique_id]]), "", PROPER(SUBSTITUTE(Table2[[#This Row],[unique_id]], "_", " ")))</f>
        <v>Fans Energy Daily</v>
      </c>
      <c r="G256" s="18" t="s">
        <v>808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>
      <c r="A257" s="18">
        <v>2129</v>
      </c>
      <c r="B257" s="18" t="s">
        <v>26</v>
      </c>
      <c r="C257" s="18" t="s">
        <v>796</v>
      </c>
      <c r="D257" s="18" t="s">
        <v>27</v>
      </c>
      <c r="E257" s="18" t="s">
        <v>850</v>
      </c>
      <c r="F257" s="22" t="str">
        <f>IF(ISBLANK(Table2[[#This Row],[unique_id]]), "", PROPER(SUBSTITUTE(Table2[[#This Row],[unique_id]], "_", " ")))</f>
        <v>All Standby Energy Daily</v>
      </c>
      <c r="G257" s="18" t="s">
        <v>868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>
      <c r="A258" s="18">
        <v>2130</v>
      </c>
      <c r="B258" s="18" t="s">
        <v>26</v>
      </c>
      <c r="C258" s="18" t="s">
        <v>796</v>
      </c>
      <c r="D258" s="18" t="s">
        <v>27</v>
      </c>
      <c r="E258" s="18" t="s">
        <v>1154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>
      <c r="A259" s="18">
        <v>2131</v>
      </c>
      <c r="B259" s="18" t="s">
        <v>26</v>
      </c>
      <c r="C259" s="18" t="s">
        <v>796</v>
      </c>
      <c r="D259" s="18" t="s">
        <v>27</v>
      </c>
      <c r="E259" s="18" t="s">
        <v>1155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>
      <c r="A260" s="18">
        <v>2132</v>
      </c>
      <c r="B260" s="18" t="s">
        <v>26</v>
      </c>
      <c r="C260" s="18" t="s">
        <v>796</v>
      </c>
      <c r="D260" s="18" t="s">
        <v>27</v>
      </c>
      <c r="E260" s="18" t="s">
        <v>1156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>
      <c r="A261" s="18">
        <v>2133</v>
      </c>
      <c r="B261" s="18" t="s">
        <v>26</v>
      </c>
      <c r="C261" s="18" t="s">
        <v>796</v>
      </c>
      <c r="D261" s="18" t="s">
        <v>27</v>
      </c>
      <c r="E261" s="18" t="s">
        <v>1157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>
      <c r="A262" s="18">
        <v>2134</v>
      </c>
      <c r="B262" s="18" t="s">
        <v>26</v>
      </c>
      <c r="C262" s="18" t="s">
        <v>796</v>
      </c>
      <c r="D262" s="18" t="s">
        <v>27</v>
      </c>
      <c r="E262" s="18" t="s">
        <v>1158</v>
      </c>
      <c r="F262" s="22" t="str">
        <f>IF(ISBLANK(Table2[[#This Row],[unique_id]]), "", PROPER(SUBSTITUTE(Table2[[#This Row],[unique_id]], "_", " ")))</f>
        <v>Water Booster Energy Daily</v>
      </c>
      <c r="G262" s="18" t="s">
        <v>1246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>
      <c r="A263" s="18">
        <v>2135</v>
      </c>
      <c r="B263" s="18" t="s">
        <v>26</v>
      </c>
      <c r="C263" s="18" t="s">
        <v>796</v>
      </c>
      <c r="D263" s="18" t="s">
        <v>27</v>
      </c>
      <c r="E263" s="18" t="s">
        <v>1159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>
      <c r="A264" s="18">
        <v>2136</v>
      </c>
      <c r="B264" s="18" t="s">
        <v>26</v>
      </c>
      <c r="C264" s="18" t="s">
        <v>796</v>
      </c>
      <c r="D264" s="18" t="s">
        <v>27</v>
      </c>
      <c r="E264" s="18" t="s">
        <v>1160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>
      <c r="A265" s="18">
        <v>2137</v>
      </c>
      <c r="B265" s="18" t="s">
        <v>26</v>
      </c>
      <c r="C265" s="18" t="s">
        <v>796</v>
      </c>
      <c r="D265" s="18" t="s">
        <v>27</v>
      </c>
      <c r="E265" s="18" t="s">
        <v>1161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>
      <c r="A266" s="18">
        <v>2138</v>
      </c>
      <c r="B266" s="18" t="s">
        <v>26</v>
      </c>
      <c r="C266" s="18" t="s">
        <v>796</v>
      </c>
      <c r="D266" s="18" t="s">
        <v>27</v>
      </c>
      <c r="E266" s="18" t="s">
        <v>801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>
      <c r="A267" s="18">
        <v>2139</v>
      </c>
      <c r="B267" s="18" t="s">
        <v>26</v>
      </c>
      <c r="C267" s="18" t="s">
        <v>796</v>
      </c>
      <c r="D267" s="18" t="s">
        <v>27</v>
      </c>
      <c r="E267" s="18" t="s">
        <v>802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>
      <c r="A268" s="18">
        <v>2140</v>
      </c>
      <c r="B268" s="18" t="s">
        <v>26</v>
      </c>
      <c r="C268" s="18" t="s">
        <v>796</v>
      </c>
      <c r="D268" s="18" t="s">
        <v>27</v>
      </c>
      <c r="E268" s="18" t="s">
        <v>1162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>
      <c r="A269" s="18">
        <v>2141</v>
      </c>
      <c r="B269" s="18" t="s">
        <v>26</v>
      </c>
      <c r="C269" s="18" t="s">
        <v>796</v>
      </c>
      <c r="D269" s="18" t="s">
        <v>27</v>
      </c>
      <c r="E269" s="18" t="s">
        <v>803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hidden="1" customHeight="1">
      <c r="A270" s="18">
        <v>2142</v>
      </c>
      <c r="B270" s="18" t="s">
        <v>589</v>
      </c>
      <c r="C270" s="18" t="s">
        <v>796</v>
      </c>
      <c r="D270" s="18" t="s">
        <v>27</v>
      </c>
      <c r="E270" s="18" t="s">
        <v>804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hidden="1" customHeight="1">
      <c r="A271" s="18">
        <v>2143</v>
      </c>
      <c r="B271" s="18" t="s">
        <v>26</v>
      </c>
      <c r="C271" s="18" t="s">
        <v>796</v>
      </c>
      <c r="D271" s="18" t="s">
        <v>27</v>
      </c>
      <c r="E271" s="18" t="s">
        <v>815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814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hidden="1" customHeight="1">
      <c r="A272" s="18">
        <v>2144</v>
      </c>
      <c r="B272" s="18" t="s">
        <v>26</v>
      </c>
      <c r="C272" s="18" t="s">
        <v>796</v>
      </c>
      <c r="D272" s="18" t="s">
        <v>27</v>
      </c>
      <c r="E272" s="18" t="s">
        <v>788</v>
      </c>
      <c r="F272" s="22" t="str">
        <f>IF(ISBLANK(Table2[[#This Row],[unique_id]]), "", PROPER(SUBSTITUTE(Table2[[#This Row],[unique_id]], "_", " ")))</f>
        <v>Servers Network Energy Daily</v>
      </c>
      <c r="G272" s="18" t="s">
        <v>781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hidden="1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hidden="1" customHeight="1">
      <c r="A274" s="18">
        <v>1649</v>
      </c>
      <c r="B274" s="18" t="s">
        <v>26</v>
      </c>
      <c r="C274" s="18" t="s">
        <v>383</v>
      </c>
      <c r="D274" s="18" t="s">
        <v>137</v>
      </c>
      <c r="E274" s="18" t="s">
        <v>983</v>
      </c>
      <c r="F274" s="22" t="str">
        <f>IF(ISBLANK(Table2[[#This Row],[unique_id]]), "", PROPER(SUBSTITUTE(Table2[[#This Row],[unique_id]], "_", " ")))</f>
        <v>Pantry Main Bulb 1</v>
      </c>
      <c r="H274" s="18" t="s">
        <v>139</v>
      </c>
      <c r="O274" s="19" t="s">
        <v>807</v>
      </c>
      <c r="P274" s="18" t="s">
        <v>166</v>
      </c>
      <c r="Q274" s="18" t="s">
        <v>779</v>
      </c>
      <c r="R274" s="18" t="str">
        <f>Table2[[#This Row],[entity_domain]]</f>
        <v>Lights</v>
      </c>
      <c r="S274" s="18" t="str">
        <f>_xlfn.CONCAT( Table2[[#This Row],[device_suggested_area]], " ",Table2[[#This Row],[powercalc_group_3]])</f>
        <v>Pantry Lights</v>
      </c>
      <c r="T274" s="23"/>
      <c r="U274" s="18"/>
      <c r="V274" s="19"/>
      <c r="W274" s="19" t="s">
        <v>499</v>
      </c>
      <c r="X274" s="25">
        <v>109</v>
      </c>
      <c r="Y274" s="26" t="s">
        <v>775</v>
      </c>
      <c r="Z274" s="26" t="s">
        <v>1014</v>
      </c>
      <c r="AA274" s="26"/>
      <c r="AB274" s="18"/>
      <c r="AG274" s="19"/>
      <c r="AH274" s="19"/>
      <c r="AT2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4" s="18" t="str">
        <f>Table2[[#This Row],[device_suggested_area]]</f>
        <v>Pantry</v>
      </c>
      <c r="BA274" s="18" t="str">
        <f>IF(ISBLANK(Table2[[#This Row],[device_model]]), "", Table2[[#This Row],[device_suggested_area]])</f>
        <v>Pantry</v>
      </c>
      <c r="BB274" s="18" t="s">
        <v>1043</v>
      </c>
      <c r="BC274" s="18" t="s">
        <v>497</v>
      </c>
      <c r="BD274" s="18" t="s">
        <v>383</v>
      </c>
      <c r="BE274" s="18" t="s">
        <v>498</v>
      </c>
      <c r="BF274" s="18" t="s">
        <v>214</v>
      </c>
      <c r="BK274" s="18" t="s">
        <v>526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275" spans="1:65" ht="16" hidden="1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738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1215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1194</v>
      </c>
      <c r="BC275" s="18" t="s">
        <v>1196</v>
      </c>
      <c r="BD275" s="18" t="s">
        <v>1195</v>
      </c>
      <c r="BE275" s="18" t="s">
        <v>1035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hidden="1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738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1215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1349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1194</v>
      </c>
      <c r="BC276" s="18" t="s">
        <v>1196</v>
      </c>
      <c r="BD276" s="18" t="s">
        <v>1195</v>
      </c>
      <c r="BE276" s="18" t="s">
        <v>1035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hidden="1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738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737</v>
      </c>
      <c r="AE277" s="18" t="s">
        <v>293</v>
      </c>
      <c r="AF277" s="18">
        <v>200</v>
      </c>
      <c r="AG277" s="19" t="s">
        <v>34</v>
      </c>
      <c r="AH277" s="19"/>
      <c r="AI277" s="18" t="s">
        <v>1215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1350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1194</v>
      </c>
      <c r="BC277" s="18" t="s">
        <v>1196</v>
      </c>
      <c r="BD277" s="18" t="s">
        <v>1195</v>
      </c>
      <c r="BE277" s="18" t="s">
        <v>1035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738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737</v>
      </c>
      <c r="AE278" s="18" t="s">
        <v>294</v>
      </c>
      <c r="AF278" s="18">
        <v>200</v>
      </c>
      <c r="AG278" s="19" t="s">
        <v>34</v>
      </c>
      <c r="AH278" s="19"/>
      <c r="AI278" s="18" t="s">
        <v>1215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1351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1194</v>
      </c>
      <c r="BC278" s="18" t="s">
        <v>1196</v>
      </c>
      <c r="BD278" s="18" t="s">
        <v>1195</v>
      </c>
      <c r="BE278" s="18" t="s">
        <v>1035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1347</v>
      </c>
      <c r="F279" s="22" t="str">
        <f>IF(ISBLANK(Table2[[#This Row],[unique_id]]), "", PROPER(SUBSTITUTE(Table2[[#This Row],[unique_id]], "_", " ")))</f>
        <v>Network Certificate Expiry</v>
      </c>
      <c r="G279" s="18" t="s">
        <v>735</v>
      </c>
      <c r="H279" s="18" t="s">
        <v>738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736</v>
      </c>
      <c r="AF279" s="18">
        <v>200</v>
      </c>
      <c r="AG279" s="19" t="s">
        <v>34</v>
      </c>
      <c r="AH279" s="19"/>
      <c r="AI279" s="18" t="s">
        <v>1215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1352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1194</v>
      </c>
      <c r="BC279" s="18" t="s">
        <v>1196</v>
      </c>
      <c r="BD279" s="18" t="s">
        <v>1195</v>
      </c>
      <c r="BE279" s="18" t="s">
        <v>1035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1309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1312</v>
      </c>
      <c r="H280" s="18" t="s">
        <v>1308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1311</v>
      </c>
      <c r="AF280" s="18">
        <v>200</v>
      </c>
      <c r="AG280" s="19" t="s">
        <v>34</v>
      </c>
      <c r="AH280" s="19"/>
      <c r="AI280" s="18" t="s">
        <v>1215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1265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1194</v>
      </c>
      <c r="BC280" s="18" t="s">
        <v>1196</v>
      </c>
      <c r="BD280" s="18" t="s">
        <v>1195</v>
      </c>
      <c r="BE280" s="18" t="s">
        <v>1035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1310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1313</v>
      </c>
      <c r="H281" s="18" t="s">
        <v>1308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1311</v>
      </c>
      <c r="AF281" s="18">
        <v>200</v>
      </c>
      <c r="AG281" s="19" t="s">
        <v>34</v>
      </c>
      <c r="AH281" s="19"/>
      <c r="AI281" s="18" t="s">
        <v>1215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1265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1194</v>
      </c>
      <c r="BC281" s="18" t="s">
        <v>1196</v>
      </c>
      <c r="BD281" s="18" t="s">
        <v>1195</v>
      </c>
      <c r="BE281" s="18" t="s">
        <v>1035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hidden="1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732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733</v>
      </c>
      <c r="H282" s="18" t="s">
        <v>730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734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hidden="1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724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717</v>
      </c>
      <c r="H283" s="18" t="s">
        <v>730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hidden="1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725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718</v>
      </c>
      <c r="H284" s="18" t="s">
        <v>730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hidden="1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726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716</v>
      </c>
      <c r="H285" s="18" t="s">
        <v>730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hidden="1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728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628</v>
      </c>
      <c r="H286" s="18" t="s">
        <v>730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hidden="1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727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629</v>
      </c>
      <c r="H287" s="18" t="s">
        <v>730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hidden="1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729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722</v>
      </c>
      <c r="H288" s="18" t="s">
        <v>730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hidden="1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670</v>
      </c>
      <c r="H289" s="18" t="s">
        <v>731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1346</v>
      </c>
      <c r="BC289" s="18" t="s">
        <v>36</v>
      </c>
      <c r="BD289" s="18" t="s">
        <v>37</v>
      </c>
      <c r="BE289" s="18" t="s">
        <v>1131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hidden="1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723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670</v>
      </c>
      <c r="H290" s="18" t="s">
        <v>731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hidden="1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731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hidden="1" customHeight="1">
      <c r="A292" s="18">
        <v>2517</v>
      </c>
      <c r="B292" s="61" t="s">
        <v>26</v>
      </c>
      <c r="C292" s="61" t="s">
        <v>1272</v>
      </c>
      <c r="D292" s="61" t="s">
        <v>149</v>
      </c>
      <c r="E292" s="61" t="s">
        <v>1274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1302</v>
      </c>
      <c r="H292" s="61" t="s">
        <v>1269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1270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1304</v>
      </c>
      <c r="AN292" s="61"/>
      <c r="AO292" s="61"/>
      <c r="AP292" s="61"/>
      <c r="AQ292" s="61"/>
      <c r="AR292" s="61" t="s">
        <v>1012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1273</v>
      </c>
      <c r="BC292" s="61" t="s">
        <v>1196</v>
      </c>
      <c r="BD292" s="61" t="s">
        <v>1195</v>
      </c>
      <c r="BE292" s="61" t="s">
        <v>1035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hidden="1" customHeight="1">
      <c r="A293" s="18">
        <v>2518</v>
      </c>
      <c r="B293" s="61" t="s">
        <v>26</v>
      </c>
      <c r="C293" s="61" t="s">
        <v>1272</v>
      </c>
      <c r="D293" s="61" t="s">
        <v>149</v>
      </c>
      <c r="E293" s="61" t="s">
        <v>1275</v>
      </c>
      <c r="F293" s="61" t="str">
        <f>IF(ISBLANK(Table2[[#This Row],[unique_id]]), "", PROPER(SUBSTITUTE(Table2[[#This Row],[unique_id]], "_", " ")))</f>
        <v>Service Plex Availability</v>
      </c>
      <c r="G293" s="61" t="s">
        <v>1289</v>
      </c>
      <c r="H293" s="61" t="s">
        <v>1269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1270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1304</v>
      </c>
      <c r="AN293" s="61"/>
      <c r="AO293" s="61"/>
      <c r="AP293" s="61"/>
      <c r="AQ293" s="61"/>
      <c r="AR293" s="61" t="s">
        <v>1012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1273</v>
      </c>
      <c r="BC293" s="61" t="s">
        <v>1196</v>
      </c>
      <c r="BD293" s="61" t="s">
        <v>1195</v>
      </c>
      <c r="BE293" s="61" t="s">
        <v>1035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hidden="1" customHeight="1">
      <c r="A294" s="18">
        <v>2519</v>
      </c>
      <c r="B294" s="61" t="s">
        <v>26</v>
      </c>
      <c r="C294" s="61" t="s">
        <v>1272</v>
      </c>
      <c r="D294" s="61" t="s">
        <v>149</v>
      </c>
      <c r="E294" s="61" t="s">
        <v>1276</v>
      </c>
      <c r="F294" s="61" t="str">
        <f>IF(ISBLANK(Table2[[#This Row],[unique_id]]), "", PROPER(SUBSTITUTE(Table2[[#This Row],[unique_id]], "_", " ")))</f>
        <v>Service Grafana Availability</v>
      </c>
      <c r="G294" s="61" t="s">
        <v>1290</v>
      </c>
      <c r="H294" s="61" t="s">
        <v>1269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1270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1304</v>
      </c>
      <c r="AN294" s="61"/>
      <c r="AO294" s="61"/>
      <c r="AP294" s="61"/>
      <c r="AQ294" s="61"/>
      <c r="AR294" s="61" t="s">
        <v>1012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1273</v>
      </c>
      <c r="BC294" s="61" t="s">
        <v>1196</v>
      </c>
      <c r="BD294" s="61" t="s">
        <v>1195</v>
      </c>
      <c r="BE294" s="61" t="s">
        <v>1035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hidden="1" customHeight="1">
      <c r="A295" s="18">
        <v>2520</v>
      </c>
      <c r="B295" s="61" t="s">
        <v>26</v>
      </c>
      <c r="C295" s="61" t="s">
        <v>1272</v>
      </c>
      <c r="D295" s="61" t="s">
        <v>149</v>
      </c>
      <c r="E295" s="61" t="s">
        <v>1277</v>
      </c>
      <c r="F295" s="61" t="str">
        <f>IF(ISBLANK(Table2[[#This Row],[unique_id]]), "", PROPER(SUBSTITUTE(Table2[[#This Row],[unique_id]], "_", " ")))</f>
        <v>Service Wrangle Availability</v>
      </c>
      <c r="G295" s="61" t="s">
        <v>1291</v>
      </c>
      <c r="H295" s="61" t="s">
        <v>1269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1270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1304</v>
      </c>
      <c r="AN295" s="61"/>
      <c r="AO295" s="61"/>
      <c r="AP295" s="61"/>
      <c r="AQ295" s="61"/>
      <c r="AR295" s="61" t="s">
        <v>1012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1273</v>
      </c>
      <c r="BC295" s="61" t="s">
        <v>1196</v>
      </c>
      <c r="BD295" s="61" t="s">
        <v>1195</v>
      </c>
      <c r="BE295" s="61" t="s">
        <v>1035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hidden="1" customHeight="1">
      <c r="A296" s="18">
        <v>2521</v>
      </c>
      <c r="B296" s="61" t="s">
        <v>26</v>
      </c>
      <c r="C296" s="61" t="s">
        <v>1272</v>
      </c>
      <c r="D296" s="61" t="s">
        <v>149</v>
      </c>
      <c r="E296" s="61" t="s">
        <v>1278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1269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1270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1304</v>
      </c>
      <c r="AN296" s="61"/>
      <c r="AO296" s="61"/>
      <c r="AP296" s="61"/>
      <c r="AQ296" s="61"/>
      <c r="AR296" s="61" t="s">
        <v>1012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1273</v>
      </c>
      <c r="BC296" s="61" t="s">
        <v>1196</v>
      </c>
      <c r="BD296" s="61" t="s">
        <v>1195</v>
      </c>
      <c r="BE296" s="61" t="s">
        <v>1035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hidden="1" customHeight="1">
      <c r="A297" s="18">
        <v>2522</v>
      </c>
      <c r="B297" s="61" t="s">
        <v>26</v>
      </c>
      <c r="C297" s="61" t="s">
        <v>1272</v>
      </c>
      <c r="D297" s="61" t="s">
        <v>149</v>
      </c>
      <c r="E297" s="61" t="s">
        <v>1279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1269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1270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1304</v>
      </c>
      <c r="AN297" s="61"/>
      <c r="AO297" s="61"/>
      <c r="AP297" s="61"/>
      <c r="AQ297" s="61"/>
      <c r="AR297" s="61" t="s">
        <v>1012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1273</v>
      </c>
      <c r="BC297" s="61" t="s">
        <v>1196</v>
      </c>
      <c r="BD297" s="61" t="s">
        <v>1195</v>
      </c>
      <c r="BE297" s="61" t="s">
        <v>1035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hidden="1" customHeight="1">
      <c r="A298" s="18">
        <v>2523</v>
      </c>
      <c r="B298" s="61" t="s">
        <v>26</v>
      </c>
      <c r="C298" s="61" t="s">
        <v>1272</v>
      </c>
      <c r="D298" s="61" t="s">
        <v>149</v>
      </c>
      <c r="E298" s="61" t="s">
        <v>1271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1292</v>
      </c>
      <c r="H298" s="61" t="s">
        <v>1269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1270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1304</v>
      </c>
      <c r="AN298" s="61"/>
      <c r="AO298" s="61"/>
      <c r="AP298" s="61"/>
      <c r="AQ298" s="61"/>
      <c r="AR298" s="61" t="s">
        <v>1012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1273</v>
      </c>
      <c r="BC298" s="61" t="s">
        <v>1196</v>
      </c>
      <c r="BD298" s="61" t="s">
        <v>1195</v>
      </c>
      <c r="BE298" s="61" t="s">
        <v>1035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hidden="1" customHeight="1">
      <c r="A299" s="18">
        <v>2524</v>
      </c>
      <c r="B299" s="61" t="s">
        <v>26</v>
      </c>
      <c r="C299" s="61" t="s">
        <v>1272</v>
      </c>
      <c r="D299" s="61" t="s">
        <v>149</v>
      </c>
      <c r="E299" s="61" t="s">
        <v>1280</v>
      </c>
      <c r="F299" s="61" t="str">
        <f>IF(ISBLANK(Table2[[#This Row],[unique_id]]), "", PROPER(SUBSTITUTE(Table2[[#This Row],[unique_id]], "_", " ")))</f>
        <v>Service Weewx Availability</v>
      </c>
      <c r="G299" s="61" t="s">
        <v>1293</v>
      </c>
      <c r="H299" s="61" t="s">
        <v>1269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1270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1304</v>
      </c>
      <c r="AN299" s="61"/>
      <c r="AO299" s="61"/>
      <c r="AP299" s="61"/>
      <c r="AQ299" s="61"/>
      <c r="AR299" s="61" t="s">
        <v>1012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1273</v>
      </c>
      <c r="BC299" s="61" t="s">
        <v>1196</v>
      </c>
      <c r="BD299" s="61" t="s">
        <v>1195</v>
      </c>
      <c r="BE299" s="61" t="s">
        <v>1035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hidden="1" customHeight="1">
      <c r="A300" s="18">
        <v>2525</v>
      </c>
      <c r="B300" s="61" t="s">
        <v>26</v>
      </c>
      <c r="C300" s="61" t="s">
        <v>1272</v>
      </c>
      <c r="D300" s="61" t="s">
        <v>149</v>
      </c>
      <c r="E300" s="61" t="s">
        <v>1281</v>
      </c>
      <c r="F300" s="61" t="str">
        <f>IF(ISBLANK(Table2[[#This Row],[unique_id]]), "", PROPER(SUBSTITUTE(Table2[[#This Row],[unique_id]], "_", " ")))</f>
        <v>Service Digitemp Availability</v>
      </c>
      <c r="G300" s="61" t="s">
        <v>1294</v>
      </c>
      <c r="H300" s="61" t="s">
        <v>1269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1270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1304</v>
      </c>
      <c r="AN300" s="61"/>
      <c r="AO300" s="61"/>
      <c r="AP300" s="61"/>
      <c r="AQ300" s="61"/>
      <c r="AR300" s="61" t="s">
        <v>1012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1273</v>
      </c>
      <c r="BC300" s="61" t="s">
        <v>1196</v>
      </c>
      <c r="BD300" s="61" t="s">
        <v>1195</v>
      </c>
      <c r="BE300" s="61" t="s">
        <v>1035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hidden="1" customHeight="1">
      <c r="A301" s="18">
        <v>2526</v>
      </c>
      <c r="B301" s="61" t="s">
        <v>26</v>
      </c>
      <c r="C301" s="61" t="s">
        <v>1272</v>
      </c>
      <c r="D301" s="61" t="s">
        <v>149</v>
      </c>
      <c r="E301" s="61" t="s">
        <v>1282</v>
      </c>
      <c r="F301" s="61" t="str">
        <f>IF(ISBLANK(Table2[[#This Row],[unique_id]]), "", PROPER(SUBSTITUTE(Table2[[#This Row],[unique_id]], "_", " ")))</f>
        <v>Service Nginx Availability</v>
      </c>
      <c r="G301" s="61" t="s">
        <v>1295</v>
      </c>
      <c r="H301" s="61" t="s">
        <v>1269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1270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1304</v>
      </c>
      <c r="AN301" s="61"/>
      <c r="AO301" s="61"/>
      <c r="AP301" s="61"/>
      <c r="AQ301" s="61"/>
      <c r="AR301" s="61" t="s">
        <v>1012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1273</v>
      </c>
      <c r="BC301" s="61" t="s">
        <v>1196</v>
      </c>
      <c r="BD301" s="61" t="s">
        <v>1195</v>
      </c>
      <c r="BE301" s="61" t="s">
        <v>1035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hidden="1" customHeight="1">
      <c r="A302" s="18">
        <v>2527</v>
      </c>
      <c r="B302" s="61" t="s">
        <v>26</v>
      </c>
      <c r="C302" s="61" t="s">
        <v>1272</v>
      </c>
      <c r="D302" s="61" t="s">
        <v>149</v>
      </c>
      <c r="E302" s="61" t="s">
        <v>1283</v>
      </c>
      <c r="F302" s="61" t="str">
        <f>IF(ISBLANK(Table2[[#This Row],[unique_id]]), "", PROPER(SUBSTITUTE(Table2[[#This Row],[unique_id]], "_", " ")))</f>
        <v>Service Influxdb Availability</v>
      </c>
      <c r="G302" s="61" t="s">
        <v>1296</v>
      </c>
      <c r="H302" s="61" t="s">
        <v>1269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1270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1304</v>
      </c>
      <c r="AN302" s="61"/>
      <c r="AO302" s="61"/>
      <c r="AP302" s="61"/>
      <c r="AQ302" s="61"/>
      <c r="AR302" s="61" t="s">
        <v>1012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1273</v>
      </c>
      <c r="BC302" s="61" t="s">
        <v>1196</v>
      </c>
      <c r="BD302" s="61" t="s">
        <v>1195</v>
      </c>
      <c r="BE302" s="61" t="s">
        <v>1035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hidden="1" customHeight="1">
      <c r="A303" s="18">
        <v>2528</v>
      </c>
      <c r="B303" s="61" t="s">
        <v>26</v>
      </c>
      <c r="C303" s="61" t="s">
        <v>1272</v>
      </c>
      <c r="D303" s="61" t="s">
        <v>149</v>
      </c>
      <c r="E303" s="61" t="s">
        <v>1284</v>
      </c>
      <c r="F303" s="61" t="str">
        <f>IF(ISBLANK(Table2[[#This Row],[unique_id]]), "", PROPER(SUBSTITUTE(Table2[[#This Row],[unique_id]], "_", " ")))</f>
        <v>Service Mariadb Availability</v>
      </c>
      <c r="G303" s="61" t="s">
        <v>1297</v>
      </c>
      <c r="H303" s="61" t="s">
        <v>1269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1270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1304</v>
      </c>
      <c r="AN303" s="61"/>
      <c r="AO303" s="61"/>
      <c r="AP303" s="61"/>
      <c r="AQ303" s="61"/>
      <c r="AR303" s="61" t="s">
        <v>1012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1273</v>
      </c>
      <c r="BC303" s="61" t="s">
        <v>1196</v>
      </c>
      <c r="BD303" s="61" t="s">
        <v>1195</v>
      </c>
      <c r="BE303" s="61" t="s">
        <v>1035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hidden="1" customHeight="1">
      <c r="A304" s="18">
        <v>2529</v>
      </c>
      <c r="B304" s="61" t="s">
        <v>26</v>
      </c>
      <c r="C304" s="61" t="s">
        <v>1272</v>
      </c>
      <c r="D304" s="61" t="s">
        <v>149</v>
      </c>
      <c r="E304" s="61" t="s">
        <v>1285</v>
      </c>
      <c r="F304" s="61" t="str">
        <f>IF(ISBLANK(Table2[[#This Row],[unique_id]]), "", PROPER(SUBSTITUTE(Table2[[#This Row],[unique_id]], "_", " ")))</f>
        <v>Service Postgres Availability</v>
      </c>
      <c r="G304" s="61" t="s">
        <v>1298</v>
      </c>
      <c r="H304" s="61" t="s">
        <v>1269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1270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1304</v>
      </c>
      <c r="AN304" s="61"/>
      <c r="AO304" s="61"/>
      <c r="AP304" s="61"/>
      <c r="AQ304" s="61"/>
      <c r="AR304" s="61" t="s">
        <v>1012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1273</v>
      </c>
      <c r="BC304" s="61" t="s">
        <v>1196</v>
      </c>
      <c r="BD304" s="61" t="s">
        <v>1195</v>
      </c>
      <c r="BE304" s="61" t="s">
        <v>1035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hidden="1" customHeight="1">
      <c r="A305" s="18">
        <v>2530</v>
      </c>
      <c r="B305" s="61" t="s">
        <v>26</v>
      </c>
      <c r="C305" s="61" t="s">
        <v>1272</v>
      </c>
      <c r="D305" s="61" t="s">
        <v>149</v>
      </c>
      <c r="E305" s="61" t="s">
        <v>1286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1299</v>
      </c>
      <c r="H305" s="61" t="s">
        <v>1269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1270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1304</v>
      </c>
      <c r="AN305" s="61"/>
      <c r="AO305" s="61"/>
      <c r="AP305" s="61"/>
      <c r="AQ305" s="61"/>
      <c r="AR305" s="61" t="s">
        <v>1012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1273</v>
      </c>
      <c r="BC305" s="61" t="s">
        <v>1196</v>
      </c>
      <c r="BD305" s="61" t="s">
        <v>1195</v>
      </c>
      <c r="BE305" s="61" t="s">
        <v>1035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hidden="1" customHeight="1">
      <c r="A306" s="18">
        <v>2531</v>
      </c>
      <c r="B306" s="61" t="s">
        <v>26</v>
      </c>
      <c r="C306" s="61" t="s">
        <v>1272</v>
      </c>
      <c r="D306" s="61" t="s">
        <v>149</v>
      </c>
      <c r="E306" s="61" t="s">
        <v>1287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1300</v>
      </c>
      <c r="H306" s="61" t="s">
        <v>1269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1270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1304</v>
      </c>
      <c r="AN306" s="61"/>
      <c r="AO306" s="61"/>
      <c r="AP306" s="61"/>
      <c r="AQ306" s="61"/>
      <c r="AR306" s="61" t="s">
        <v>1012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1273</v>
      </c>
      <c r="BC306" s="61" t="s">
        <v>1196</v>
      </c>
      <c r="BD306" s="61" t="s">
        <v>1195</v>
      </c>
      <c r="BE306" s="61" t="s">
        <v>1035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>
      <c r="A307" s="18">
        <v>2532</v>
      </c>
      <c r="B307" s="61" t="s">
        <v>26</v>
      </c>
      <c r="C307" s="61" t="s">
        <v>1272</v>
      </c>
      <c r="D307" s="61" t="s">
        <v>149</v>
      </c>
      <c r="E307" s="61" t="s">
        <v>1288</v>
      </c>
      <c r="F307" s="61" t="str">
        <f>IF(ISBLANK(Table2[[#This Row],[unique_id]]), "", PROPER(SUBSTITUTE(Table2[[#This Row],[unique_id]], "_", " ")))</f>
        <v>Service Monitor Availability</v>
      </c>
      <c r="G307" s="61" t="s">
        <v>1301</v>
      </c>
      <c r="H307" s="61" t="s">
        <v>1269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1270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1304</v>
      </c>
      <c r="AN307" s="61"/>
      <c r="AO307" s="61"/>
      <c r="AP307" s="61"/>
      <c r="AQ307" s="61"/>
      <c r="AR307" s="61" t="s">
        <v>1012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1273</v>
      </c>
      <c r="BC307" s="61" t="s">
        <v>1196</v>
      </c>
      <c r="BD307" s="61" t="s">
        <v>1195</v>
      </c>
      <c r="BE307" s="61" t="s">
        <v>1035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hidden="1" customHeight="1">
      <c r="A308" s="18">
        <v>2533</v>
      </c>
      <c r="B308" s="61" t="s">
        <v>26</v>
      </c>
      <c r="C308" s="61" t="s">
        <v>1272</v>
      </c>
      <c r="D308" s="61" t="s">
        <v>149</v>
      </c>
      <c r="E308" s="61" t="s">
        <v>1305</v>
      </c>
      <c r="F308" s="61" t="str">
        <f>IF(ISBLANK(Table2[[#This Row],[unique_id]]), "", PROPER(SUBSTITUTE(Table2[[#This Row],[unique_id]], "_", " ")))</f>
        <v>Host Flo Availability</v>
      </c>
      <c r="G308" s="61" t="s">
        <v>1123</v>
      </c>
      <c r="H308" s="61" t="s">
        <v>1303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1270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1304</v>
      </c>
      <c r="AN308" s="61"/>
      <c r="AO308" s="61"/>
      <c r="AP308" s="61"/>
      <c r="AQ308" s="61"/>
      <c r="AR308" s="61" t="s">
        <v>1012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1273</v>
      </c>
      <c r="BC308" s="61" t="s">
        <v>1196</v>
      </c>
      <c r="BD308" s="61" t="s">
        <v>1195</v>
      </c>
      <c r="BE308" s="61" t="s">
        <v>1035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hidden="1" customHeight="1">
      <c r="A309" s="18">
        <v>2534</v>
      </c>
      <c r="B309" s="61" t="s">
        <v>26</v>
      </c>
      <c r="C309" s="61" t="s">
        <v>1272</v>
      </c>
      <c r="D309" s="61" t="s">
        <v>149</v>
      </c>
      <c r="E309" s="61" t="s">
        <v>1307</v>
      </c>
      <c r="F309" s="61" t="str">
        <f>IF(ISBLANK(Table2[[#This Row],[unique_id]]), "", PROPER(SUBSTITUTE(Table2[[#This Row],[unique_id]], "_", " ")))</f>
        <v>Host Meg Availability</v>
      </c>
      <c r="G309" s="61" t="s">
        <v>1329</v>
      </c>
      <c r="H309" s="61" t="s">
        <v>1303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1270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9" s="61" t="str">
        <f>IF(ISBLANK(Table2[[#This Row],[index]]),  "", _xlfn.CONCAT("asystem/supervisor/", SUBSTITUTE(LOWER(Table2[[#This Row],[unique_id]]), "_", "/")))</f>
        <v>asystem/supervisor/host/meg/availability</v>
      </c>
      <c r="AL309" s="61"/>
      <c r="AM309" s="61" t="s">
        <v>1304</v>
      </c>
      <c r="AN309" s="61"/>
      <c r="AO309" s="61"/>
      <c r="AP309" s="61"/>
      <c r="AQ309" s="61"/>
      <c r="AR309" s="61" t="s">
        <v>1012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1273</v>
      </c>
      <c r="BC309" s="61" t="s">
        <v>1196</v>
      </c>
      <c r="BD309" s="61" t="s">
        <v>1195</v>
      </c>
      <c r="BE309" s="61" t="s">
        <v>1035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hidden="1" customHeight="1">
      <c r="A310" s="18">
        <v>2535</v>
      </c>
      <c r="B310" s="61" t="s">
        <v>26</v>
      </c>
      <c r="C310" s="61" t="s">
        <v>1272</v>
      </c>
      <c r="D310" s="61" t="s">
        <v>149</v>
      </c>
      <c r="E310" s="61" t="s">
        <v>1306</v>
      </c>
      <c r="F310" s="61" t="str">
        <f>IF(ISBLANK(Table2[[#This Row],[unique_id]]), "", PROPER(SUBSTITUTE(Table2[[#This Row],[unique_id]], "_", " ")))</f>
        <v>Host Lia Availability</v>
      </c>
      <c r="G310" s="61" t="s">
        <v>1328</v>
      </c>
      <c r="H310" s="61" t="s">
        <v>1303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1270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0" s="61" t="str">
        <f>IF(ISBLANK(Table2[[#This Row],[index]]),  "", _xlfn.CONCAT("asystem/supervisor/", SUBSTITUTE(LOWER(Table2[[#This Row],[unique_id]]), "_", "/")))</f>
        <v>asystem/supervisor/host/lia/availability</v>
      </c>
      <c r="AL310" s="61"/>
      <c r="AM310" s="61" t="s">
        <v>1304</v>
      </c>
      <c r="AN310" s="61"/>
      <c r="AO310" s="61"/>
      <c r="AP310" s="61"/>
      <c r="AQ310" s="61"/>
      <c r="AR310" s="61" t="s">
        <v>1012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1273</v>
      </c>
      <c r="BC310" s="61" t="s">
        <v>1196</v>
      </c>
      <c r="BD310" s="61" t="s">
        <v>1195</v>
      </c>
      <c r="BE310" s="61" t="s">
        <v>1035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hidden="1" customHeight="1">
      <c r="A311" s="18">
        <v>2536</v>
      </c>
      <c r="B311" s="61" t="s">
        <v>26</v>
      </c>
      <c r="C311" s="61" t="s">
        <v>450</v>
      </c>
      <c r="D311" s="61" t="s">
        <v>338</v>
      </c>
      <c r="E311" s="61" t="s">
        <v>337</v>
      </c>
      <c r="F311" s="62" t="str">
        <f>IF(ISBLANK(Table2[[#This Row],[unique_id]]), "", PROPER(SUBSTITUTE(Table2[[#This Row],[unique_id]], "_", " ")))</f>
        <v>Column Break</v>
      </c>
      <c r="G311" s="61" t="s">
        <v>334</v>
      </c>
      <c r="H311" s="61" t="s">
        <v>1303</v>
      </c>
      <c r="I311" s="61" t="s">
        <v>295</v>
      </c>
      <c r="J311" s="61"/>
      <c r="K311" s="61"/>
      <c r="L311" s="61"/>
      <c r="M311" s="61" t="s">
        <v>335</v>
      </c>
      <c r="N311" s="61" t="s">
        <v>336</v>
      </c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/>
      <c r="AE311" s="61"/>
      <c r="AF311" s="61"/>
      <c r="AG311" s="63"/>
      <c r="AH311" s="63"/>
      <c r="AI311" s="61"/>
      <c r="AJ311" s="61"/>
      <c r="AK311" s="61"/>
      <c r="AL311" s="61"/>
      <c r="AM311" s="61"/>
      <c r="AN311" s="61"/>
      <c r="AO311" s="61"/>
      <c r="AP311" s="61"/>
      <c r="AQ311" s="61"/>
      <c r="AR311" s="69"/>
      <c r="AS311" s="61"/>
      <c r="AT311" s="65"/>
      <c r="AU311" s="63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/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hidden="1" customHeight="1">
      <c r="A312" s="18">
        <v>2537</v>
      </c>
      <c r="B312" s="18" t="s">
        <v>26</v>
      </c>
      <c r="C312" s="18" t="s">
        <v>151</v>
      </c>
      <c r="D312" s="18" t="s">
        <v>618</v>
      </c>
      <c r="E312" s="18" t="s">
        <v>619</v>
      </c>
      <c r="F312" s="22" t="str">
        <f>IF(ISBLANK(Table2[[#This Row],[unique_id]]), "", PROPER(SUBSTITUTE(Table2[[#This Row],[unique_id]], "_", " ")))</f>
        <v>Synchronize Devices</v>
      </c>
      <c r="G312" s="18" t="s">
        <v>1268</v>
      </c>
      <c r="H312" s="18" t="s">
        <v>620</v>
      </c>
      <c r="I312" s="18" t="s">
        <v>295</v>
      </c>
      <c r="M312" s="18" t="s">
        <v>261</v>
      </c>
      <c r="O312" s="19"/>
      <c r="P312" s="18"/>
      <c r="T312" s="23"/>
      <c r="U312" s="18"/>
      <c r="V312" s="19"/>
      <c r="W312" s="19"/>
      <c r="X312" s="19"/>
      <c r="Y312" s="19"/>
      <c r="Z312" s="19"/>
      <c r="AB312" s="18"/>
      <c r="AG312" s="19"/>
      <c r="AH312" s="19"/>
      <c r="AR312" s="21"/>
      <c r="AT312" s="15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hidden="1" customHeight="1">
      <c r="A313" s="18">
        <v>2538</v>
      </c>
      <c r="B313" s="61" t="s">
        <v>26</v>
      </c>
      <c r="C313" s="61" t="s">
        <v>1330</v>
      </c>
      <c r="D313" s="61" t="s">
        <v>27</v>
      </c>
      <c r="E313" s="61" t="s">
        <v>1337</v>
      </c>
      <c r="F313" s="61" t="str">
        <f>IF(ISBLANK(Table2[[#This Row],[unique_id]]), "", PROPER(SUBSTITUTE(Table2[[#This Row],[unique_id]], "_", " ")))</f>
        <v>Template Utility Temperature Proxy</v>
      </c>
      <c r="G313" s="61" t="s">
        <v>1331</v>
      </c>
      <c r="H313" s="61" t="s">
        <v>1333</v>
      </c>
      <c r="I313" s="61" t="s">
        <v>295</v>
      </c>
      <c r="J313" s="61"/>
      <c r="K313" s="61" t="s">
        <v>1251</v>
      </c>
      <c r="L313" s="61"/>
      <c r="M313" s="61" t="s">
        <v>136</v>
      </c>
      <c r="N313" s="61"/>
      <c r="O313" s="63"/>
      <c r="P313" s="61"/>
      <c r="Q313" s="61"/>
      <c r="R313" s="61"/>
      <c r="S313" s="61"/>
      <c r="T313" s="64"/>
      <c r="U313" s="61"/>
      <c r="V313" s="63"/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/>
      <c r="AG313" s="63"/>
      <c r="AH313" s="63"/>
      <c r="AI313" s="61"/>
      <c r="AJ313" s="61" t="str">
        <f>IF(ISBLANK(AI313),  "", _xlfn.CONCAT("haas/entity/sensor/", LOWER(C313), "/", E313, "/config"))</f>
        <v/>
      </c>
      <c r="AK313" s="61" t="str">
        <f>IF(ISBLANK(AI313),  "", _xlfn.CONCAT(LOWER(C313), "/", E313))</f>
        <v/>
      </c>
      <c r="AL313" s="61"/>
      <c r="AM313" s="61"/>
      <c r="AN313" s="61"/>
      <c r="AO313" s="61"/>
      <c r="AP313" s="61"/>
      <c r="AQ313" s="61"/>
      <c r="AR313" s="69"/>
      <c r="AS313" s="61"/>
      <c r="AT313" s="65"/>
      <c r="AU313" s="66"/>
      <c r="AV313" s="61"/>
      <c r="AW313" s="61"/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/>
      </c>
      <c r="BB313" s="61"/>
      <c r="BC313" s="61"/>
      <c r="BD313" s="61"/>
      <c r="BE313" s="63"/>
      <c r="BF313" s="61"/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hidden="1" customHeight="1">
      <c r="A314" s="18">
        <v>1637</v>
      </c>
      <c r="B314" s="18" t="s">
        <v>26</v>
      </c>
      <c r="C314" s="18" t="s">
        <v>460</v>
      </c>
      <c r="D314" s="18" t="s">
        <v>137</v>
      </c>
      <c r="E314" s="18" t="s">
        <v>898</v>
      </c>
      <c r="F314" s="22" t="str">
        <f>IF(ISBLANK(Table2[[#This Row],[unique_id]]), "", PROPER(SUBSTITUTE(Table2[[#This Row],[unique_id]], "_", " ")))</f>
        <v>Parents Graham Bedside Bulb 1</v>
      </c>
      <c r="H314" s="18" t="s">
        <v>139</v>
      </c>
      <c r="O314" s="19" t="s">
        <v>807</v>
      </c>
      <c r="P314" s="18" t="s">
        <v>166</v>
      </c>
      <c r="Q314" s="18" t="s">
        <v>779</v>
      </c>
      <c r="R314" s="18" t="str">
        <f>Table2[[#This Row],[entity_domain]]</f>
        <v>Lights</v>
      </c>
      <c r="S314" s="18" t="str">
        <f>_xlfn.CONCAT( Table2[[#This Row],[device_suggested_area]], " ",Table2[[#This Row],[powercalc_group_3]])</f>
        <v>Parents Lights</v>
      </c>
      <c r="T314" s="23"/>
      <c r="U314" s="18"/>
      <c r="V314" s="19"/>
      <c r="W314" s="19" t="s">
        <v>499</v>
      </c>
      <c r="X314" s="25">
        <v>122</v>
      </c>
      <c r="Y314" s="26" t="s">
        <v>775</v>
      </c>
      <c r="Z314" s="19" t="s">
        <v>1017</v>
      </c>
      <c r="AB314" s="18"/>
      <c r="AG314" s="19"/>
      <c r="AH314" s="19"/>
      <c r="AT314" s="20"/>
      <c r="AV3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3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3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18" t="str">
        <f>Table2[[#This Row],[device_suggested_area]]</f>
        <v>Parents</v>
      </c>
      <c r="BA314" s="18" t="str">
        <f>IF(ISBLANK(Table2[[#This Row],[device_model]]), "", Table2[[#This Row],[device_suggested_area]])</f>
        <v>Parents</v>
      </c>
      <c r="BB314" s="18" t="s">
        <v>1032</v>
      </c>
      <c r="BC314" s="18" t="s">
        <v>877</v>
      </c>
      <c r="BD314" s="18" t="s">
        <v>460</v>
      </c>
      <c r="BE314" s="18" t="s">
        <v>875</v>
      </c>
      <c r="BF314" s="18" t="s">
        <v>194</v>
      </c>
      <c r="BH314" s="18" t="s">
        <v>704</v>
      </c>
      <c r="BK314" s="18" t="s">
        <v>880</v>
      </c>
      <c r="BL314" s="18"/>
      <c r="BM3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315" spans="1:65" ht="16" hidden="1" customHeight="1">
      <c r="A315" s="18">
        <v>2540</v>
      </c>
      <c r="B315" s="61" t="s">
        <v>26</v>
      </c>
      <c r="C315" s="61" t="s">
        <v>1188</v>
      </c>
      <c r="D315" s="61" t="s">
        <v>27</v>
      </c>
      <c r="E315" s="61" t="s">
        <v>1243</v>
      </c>
      <c r="F315" s="61" t="str">
        <f>IF(ISBLANK(Table2[[#This Row],[unique_id]]), "", PROPER(SUBSTITUTE(Table2[[#This Row],[unique_id]], "_", " ")))</f>
        <v>Compensation Sensor Rack Top Temperature</v>
      </c>
      <c r="G315" s="61" t="s">
        <v>1191</v>
      </c>
      <c r="H315" s="61" t="s">
        <v>1333</v>
      </c>
      <c r="I315" s="61" t="s">
        <v>295</v>
      </c>
      <c r="J315" s="61" t="s">
        <v>87</v>
      </c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446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hidden="1" customHeight="1">
      <c r="A316" s="18">
        <v>1635</v>
      </c>
      <c r="B316" s="18" t="s">
        <v>26</v>
      </c>
      <c r="C316" s="18" t="s">
        <v>460</v>
      </c>
      <c r="D316" s="18" t="s">
        <v>137</v>
      </c>
      <c r="E316" s="18" t="s">
        <v>896</v>
      </c>
      <c r="F316" s="22" t="str">
        <f>IF(ISBLANK(Table2[[#This Row],[unique_id]]), "", PROPER(SUBSTITUTE(Table2[[#This Row],[unique_id]], "_", " ")))</f>
        <v>Parents Jane Bedside Bulb 1</v>
      </c>
      <c r="H316" s="18" t="s">
        <v>139</v>
      </c>
      <c r="O316" s="19" t="s">
        <v>807</v>
      </c>
      <c r="P316" s="18" t="s">
        <v>166</v>
      </c>
      <c r="Q316" s="18" t="s">
        <v>779</v>
      </c>
      <c r="R316" s="18" t="str">
        <f>Table2[[#This Row],[entity_domain]]</f>
        <v>Lights</v>
      </c>
      <c r="S316" s="18" t="str">
        <f>_xlfn.CONCAT( Table2[[#This Row],[device_suggested_area]], " ",Table2[[#This Row],[powercalc_group_3]])</f>
        <v>Parents Lights</v>
      </c>
      <c r="T316" s="23"/>
      <c r="U316" s="18"/>
      <c r="V316" s="19"/>
      <c r="W316" s="19" t="s">
        <v>499</v>
      </c>
      <c r="X316" s="25">
        <v>119</v>
      </c>
      <c r="Y316" s="26" t="s">
        <v>775</v>
      </c>
      <c r="Z316" s="19" t="s">
        <v>1017</v>
      </c>
      <c r="AB316" s="18"/>
      <c r="AG316" s="19"/>
      <c r="AH316" s="19"/>
      <c r="AT316" s="20"/>
      <c r="AV3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3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3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18" t="str">
        <f>Table2[[#This Row],[device_suggested_area]]</f>
        <v>Parents</v>
      </c>
      <c r="BA316" s="18" t="str">
        <f>IF(ISBLANK(Table2[[#This Row],[device_model]]), "", Table2[[#This Row],[device_suggested_area]])</f>
        <v>Parents</v>
      </c>
      <c r="BB316" s="18" t="s">
        <v>1031</v>
      </c>
      <c r="BC316" s="18" t="s">
        <v>877</v>
      </c>
      <c r="BD316" s="18" t="s">
        <v>460</v>
      </c>
      <c r="BE316" s="18" t="s">
        <v>875</v>
      </c>
      <c r="BF316" s="18" t="s">
        <v>194</v>
      </c>
      <c r="BH316" s="18" t="s">
        <v>704</v>
      </c>
      <c r="BK316" s="18" t="s">
        <v>881</v>
      </c>
      <c r="BL316" s="18"/>
      <c r="BM3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317" spans="1:65" ht="16" hidden="1" customHeight="1">
      <c r="A317" s="18">
        <v>2542</v>
      </c>
      <c r="B317" s="33" t="s">
        <v>26</v>
      </c>
      <c r="C317" s="33" t="s">
        <v>1188</v>
      </c>
      <c r="D317" s="33" t="s">
        <v>27</v>
      </c>
      <c r="E317" s="33" t="s">
        <v>1244</v>
      </c>
      <c r="F317" s="33" t="str">
        <f>IF(ISBLANK(Table2[[#This Row],[unique_id]]), "", PROPER(SUBSTITUTE(Table2[[#This Row],[unique_id]], "_", " ")))</f>
        <v>Compensation Sensor Rack Bottom Temperature</v>
      </c>
      <c r="G317" s="33" t="s">
        <v>1197</v>
      </c>
      <c r="H317" s="33" t="s">
        <v>1333</v>
      </c>
      <c r="I317" s="33" t="s">
        <v>295</v>
      </c>
      <c r="J317" s="33" t="s">
        <v>87</v>
      </c>
      <c r="K317" s="33"/>
      <c r="L317" s="33"/>
      <c r="M317" s="33" t="s">
        <v>136</v>
      </c>
      <c r="N317" s="33"/>
      <c r="O317" s="36"/>
      <c r="P317" s="33"/>
      <c r="Q317" s="33"/>
      <c r="R317" s="33"/>
      <c r="S317" s="33"/>
      <c r="T317" s="34"/>
      <c r="U317" s="33" t="s">
        <v>446</v>
      </c>
      <c r="V317" s="36"/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/>
      <c r="AG317" s="36"/>
      <c r="AH317" s="36"/>
      <c r="AI317" s="33"/>
      <c r="AJ317" s="33" t="str">
        <f>IF(ISBLANK(AI317),  "", _xlfn.CONCAT("haas/entity/sensor/", LOWER(C317), "/", E317, "/config"))</f>
        <v/>
      </c>
      <c r="AK317" s="33" t="str">
        <f>IF(ISBLANK(AI317),  "", _xlfn.CONCAT(LOWER(C317), "/", E317))</f>
        <v/>
      </c>
      <c r="AL317" s="33"/>
      <c r="AM317" s="33"/>
      <c r="AN317" s="33"/>
      <c r="AO317" s="33"/>
      <c r="AP317" s="33"/>
      <c r="AQ317" s="33"/>
      <c r="AR317" s="33"/>
      <c r="AS317" s="33"/>
      <c r="AT317" s="60"/>
      <c r="AU317" s="37"/>
      <c r="AV317" s="33"/>
      <c r="AW317" s="33"/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/>
      </c>
      <c r="BB317" s="33"/>
      <c r="BC317" s="33"/>
      <c r="BD317" s="33"/>
      <c r="BE317" s="36"/>
      <c r="BF317" s="33" t="s">
        <v>28</v>
      </c>
      <c r="BG317" s="33"/>
      <c r="BH317" s="33"/>
      <c r="BI317" s="33"/>
      <c r="BJ317" s="33"/>
      <c r="BK317" s="33"/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hidden="1" customHeight="1">
      <c r="A318" s="18">
        <v>2543</v>
      </c>
      <c r="B318" s="61" t="s">
        <v>26</v>
      </c>
      <c r="C318" s="61" t="s">
        <v>1301</v>
      </c>
      <c r="D318" s="61" t="s">
        <v>27</v>
      </c>
      <c r="E318" s="61" t="s">
        <v>1315</v>
      </c>
      <c r="F318" s="61" t="str">
        <f>IF(ISBLANK(Table2[[#This Row],[unique_id]]), "", PROPER(SUBSTITUTE(Table2[[#This Row],[unique_id]], "_", " ")))</f>
        <v>Host Flo Temperature</v>
      </c>
      <c r="G318" s="61" t="s">
        <v>1123</v>
      </c>
      <c r="H318" s="61" t="s">
        <v>1333</v>
      </c>
      <c r="I318" s="61" t="s">
        <v>295</v>
      </c>
      <c r="J318" s="61"/>
      <c r="K318" s="61" t="s">
        <v>1326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320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>
        <v>5</v>
      </c>
      <c r="AG318" s="63" t="s">
        <v>34</v>
      </c>
      <c r="AH318" s="63"/>
      <c r="AI318" s="61" t="s">
        <v>1321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8" s="61"/>
      <c r="AM318" s="61"/>
      <c r="AN318" s="61"/>
      <c r="AO318" s="61"/>
      <c r="AP318" s="61"/>
      <c r="AQ318" s="61"/>
      <c r="AR318" s="61" t="s">
        <v>1322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1319</v>
      </c>
      <c r="BC318" s="61" t="s">
        <v>1318</v>
      </c>
      <c r="BD318" s="61" t="s">
        <v>1317</v>
      </c>
      <c r="BE318" s="61" t="s">
        <v>1035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hidden="1" customHeight="1">
      <c r="A319" s="18">
        <v>2544</v>
      </c>
      <c r="B319" s="61" t="s">
        <v>26</v>
      </c>
      <c r="C319" s="61" t="s">
        <v>1301</v>
      </c>
      <c r="D319" s="61" t="s">
        <v>27</v>
      </c>
      <c r="E319" s="61" t="s">
        <v>1326</v>
      </c>
      <c r="F319" s="61" t="str">
        <f>IF(ISBLANK(Table2[[#This Row],[unique_id]]), "", PROPER(SUBSTITUTE(Table2[[#This Row],[unique_id]], "_", " ")))</f>
        <v>Compensation Sensor Host Flo Temperature</v>
      </c>
      <c r="G319" s="61" t="s">
        <v>1123</v>
      </c>
      <c r="H319" s="61" t="s">
        <v>1333</v>
      </c>
      <c r="I319" s="61" t="s">
        <v>295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446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hidden="1" customHeight="1">
      <c r="A320" s="18">
        <v>2545</v>
      </c>
      <c r="B320" s="61" t="s">
        <v>26</v>
      </c>
      <c r="C320" s="61" t="s">
        <v>1301</v>
      </c>
      <c r="D320" s="61" t="s">
        <v>27</v>
      </c>
      <c r="E320" s="61" t="s">
        <v>1316</v>
      </c>
      <c r="F320" s="61" t="str">
        <f>IF(ISBLANK(Table2[[#This Row],[unique_id]]), "", PROPER(SUBSTITUTE(Table2[[#This Row],[unique_id]], "_", " ")))</f>
        <v>Host Meg Temperature</v>
      </c>
      <c r="G320" s="61" t="s">
        <v>1329</v>
      </c>
      <c r="H320" s="61" t="s">
        <v>1333</v>
      </c>
      <c r="I320" s="61" t="s">
        <v>295</v>
      </c>
      <c r="J320" s="61"/>
      <c r="K320" s="61" t="s">
        <v>1327</v>
      </c>
      <c r="L320" s="61"/>
      <c r="M320" s="61"/>
      <c r="N320" s="61"/>
      <c r="O320" s="63"/>
      <c r="P320" s="61"/>
      <c r="Q320" s="61"/>
      <c r="R320" s="61"/>
      <c r="S320" s="61"/>
      <c r="T320" s="64"/>
      <c r="U320" s="61"/>
      <c r="V320" s="63" t="s">
        <v>320</v>
      </c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>
        <v>5</v>
      </c>
      <c r="AG320" s="63" t="s">
        <v>34</v>
      </c>
      <c r="AH320" s="63"/>
      <c r="AI320" s="61" t="s">
        <v>1215</v>
      </c>
      <c r="AJ320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0" s="61"/>
      <c r="AM320" s="61"/>
      <c r="AN320" s="61"/>
      <c r="AO320" s="61"/>
      <c r="AP320" s="61"/>
      <c r="AQ320" s="61"/>
      <c r="AR320" s="61" t="s">
        <v>1324</v>
      </c>
      <c r="AS320" s="61">
        <v>1</v>
      </c>
      <c r="AT320" s="68"/>
      <c r="AU320" s="61"/>
      <c r="AV3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>Rack</v>
      </c>
      <c r="BB320" s="61" t="s">
        <v>1319</v>
      </c>
      <c r="BC320" s="61" t="s">
        <v>1318</v>
      </c>
      <c r="BD320" s="61" t="s">
        <v>1317</v>
      </c>
      <c r="BE320" s="61" t="s">
        <v>1035</v>
      </c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>
      <c r="A321" s="18">
        <v>2546</v>
      </c>
      <c r="B321" s="61" t="s">
        <v>26</v>
      </c>
      <c r="C321" s="61" t="s">
        <v>1301</v>
      </c>
      <c r="D321" s="61" t="s">
        <v>27</v>
      </c>
      <c r="E321" s="61" t="s">
        <v>1327</v>
      </c>
      <c r="F321" s="61" t="str">
        <f>IF(ISBLANK(Table2[[#This Row],[unique_id]]), "", PROPER(SUBSTITUTE(Table2[[#This Row],[unique_id]], "_", " ")))</f>
        <v>Compensation Sensor Host Meg Temperature</v>
      </c>
      <c r="G321" s="61" t="s">
        <v>1329</v>
      </c>
      <c r="H321" s="61" t="s">
        <v>1333</v>
      </c>
      <c r="I321" s="61" t="s">
        <v>295</v>
      </c>
      <c r="J321" s="61"/>
      <c r="K321" s="61"/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 t="s">
        <v>446</v>
      </c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>
      <c r="A322" s="18">
        <v>2547</v>
      </c>
      <c r="B322" s="61" t="s">
        <v>26</v>
      </c>
      <c r="C322" s="61" t="s">
        <v>1330</v>
      </c>
      <c r="D322" s="61" t="s">
        <v>27</v>
      </c>
      <c r="E322" s="61" t="s">
        <v>1339</v>
      </c>
      <c r="F322" s="61" t="str">
        <f>IF(ISBLANK(Table2[[#This Row],[unique_id]]), "", PROPER(SUBSTITUTE(Table2[[#This Row],[unique_id]], "_", " ")))</f>
        <v>Template Deck Festoons Plug Temperature Proxy</v>
      </c>
      <c r="G322" s="61" t="s">
        <v>1336</v>
      </c>
      <c r="H322" s="61" t="s">
        <v>1334</v>
      </c>
      <c r="I322" s="61" t="s">
        <v>295</v>
      </c>
      <c r="J322" s="61"/>
      <c r="K322" s="61" t="s">
        <v>1242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>
      <c r="A323" s="18">
        <v>2548</v>
      </c>
      <c r="B323" s="61" t="s">
        <v>26</v>
      </c>
      <c r="C323" s="61" t="s">
        <v>1330</v>
      </c>
      <c r="D323" s="61" t="s">
        <v>27</v>
      </c>
      <c r="E323" s="61" t="s">
        <v>1338</v>
      </c>
      <c r="F323" s="61" t="str">
        <f>IF(ISBLANK(Table2[[#This Row],[unique_id]]), "", PROPER(SUBSTITUTE(Table2[[#This Row],[unique_id]], "_", " ")))</f>
        <v>Template Wardrobe Temperature Proxy</v>
      </c>
      <c r="G323" s="61" t="s">
        <v>1335</v>
      </c>
      <c r="H323" s="61" t="s">
        <v>1332</v>
      </c>
      <c r="I323" s="61" t="s">
        <v>295</v>
      </c>
      <c r="J323" s="61"/>
      <c r="K323" s="61" t="s">
        <v>1248</v>
      </c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/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/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>
      <c r="A324" s="18">
        <v>2549</v>
      </c>
      <c r="B324" s="61" t="s">
        <v>26</v>
      </c>
      <c r="C324" s="61" t="s">
        <v>1301</v>
      </c>
      <c r="D324" s="61" t="s">
        <v>27</v>
      </c>
      <c r="E324" s="61" t="s">
        <v>1314</v>
      </c>
      <c r="F324" s="61" t="str">
        <f>IF(ISBLANK(Table2[[#This Row],[unique_id]]), "", PROPER(SUBSTITUTE(Table2[[#This Row],[unique_id]], "_", " ")))</f>
        <v>Host Lia Temperature</v>
      </c>
      <c r="G324" s="61" t="s">
        <v>1328</v>
      </c>
      <c r="H324" s="61" t="s">
        <v>1332</v>
      </c>
      <c r="I324" s="61" t="s">
        <v>295</v>
      </c>
      <c r="J324" s="61"/>
      <c r="K324" s="61" t="s">
        <v>1325</v>
      </c>
      <c r="L324" s="61"/>
      <c r="M324" s="61"/>
      <c r="N324" s="61"/>
      <c r="O324" s="63"/>
      <c r="P324" s="61"/>
      <c r="Q324" s="61"/>
      <c r="R324" s="61"/>
      <c r="S324" s="61"/>
      <c r="T324" s="64"/>
      <c r="U324" s="61"/>
      <c r="V324" s="63" t="s">
        <v>320</v>
      </c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>
        <v>5</v>
      </c>
      <c r="AG324" s="63" t="s">
        <v>34</v>
      </c>
      <c r="AH324" s="63"/>
      <c r="AI324" s="61" t="s">
        <v>1216</v>
      </c>
      <c r="AJ324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4" s="61"/>
      <c r="AM324" s="61"/>
      <c r="AN324" s="61"/>
      <c r="AO324" s="61"/>
      <c r="AP324" s="61"/>
      <c r="AQ324" s="61"/>
      <c r="AR324" s="61" t="s">
        <v>1323</v>
      </c>
      <c r="AS324" s="61">
        <v>1</v>
      </c>
      <c r="AT324" s="68"/>
      <c r="AU324" s="61"/>
      <c r="AV32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>Rack</v>
      </c>
      <c r="BB324" s="61" t="s">
        <v>1319</v>
      </c>
      <c r="BC324" s="61" t="s">
        <v>1318</v>
      </c>
      <c r="BD324" s="61" t="s">
        <v>1317</v>
      </c>
      <c r="BE324" s="61" t="s">
        <v>1035</v>
      </c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>
      <c r="A325" s="18">
        <v>2550</v>
      </c>
      <c r="B325" s="61" t="s">
        <v>26</v>
      </c>
      <c r="C325" s="61" t="s">
        <v>1301</v>
      </c>
      <c r="D325" s="61" t="s">
        <v>27</v>
      </c>
      <c r="E325" s="61" t="s">
        <v>1325</v>
      </c>
      <c r="F325" s="61" t="str">
        <f>IF(ISBLANK(Table2[[#This Row],[unique_id]]), "", PROPER(SUBSTITUTE(Table2[[#This Row],[unique_id]], "_", " ")))</f>
        <v>Compensation Sensor Host Lia Temperature</v>
      </c>
      <c r="G325" s="61" t="s">
        <v>1328</v>
      </c>
      <c r="H325" s="61" t="s">
        <v>1332</v>
      </c>
      <c r="I325" s="61" t="s">
        <v>295</v>
      </c>
      <c r="J325" s="61"/>
      <c r="K325" s="61"/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 t="s">
        <v>446</v>
      </c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 t="s">
        <v>28</v>
      </c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>
      <c r="A326" s="18">
        <v>2551</v>
      </c>
      <c r="B326" s="18" t="s">
        <v>26</v>
      </c>
      <c r="C326" s="18" t="s">
        <v>637</v>
      </c>
      <c r="D326" s="18" t="s">
        <v>27</v>
      </c>
      <c r="E326" s="18" t="s">
        <v>675</v>
      </c>
      <c r="F326" s="22" t="str">
        <f>IF(ISBLANK(Table2[[#This Row],[unique_id]]), "", PROPER(SUBSTITUTE(Table2[[#This Row],[unique_id]], "_", " ")))</f>
        <v>Back Door Lock Battery</v>
      </c>
      <c r="G326" s="18" t="s">
        <v>661</v>
      </c>
      <c r="H326" s="18" t="s">
        <v>1267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hidden="1" customHeight="1">
      <c r="A327" s="18">
        <v>2552</v>
      </c>
      <c r="B327" s="18" t="s">
        <v>26</v>
      </c>
      <c r="C327" s="18" t="s">
        <v>637</v>
      </c>
      <c r="D327" s="18" t="s">
        <v>27</v>
      </c>
      <c r="E327" s="18" t="s">
        <v>676</v>
      </c>
      <c r="F327" s="22" t="str">
        <f>IF(ISBLANK(Table2[[#This Row],[unique_id]]), "", PROPER(SUBSTITUTE(Table2[[#This Row],[unique_id]], "_", " ")))</f>
        <v>Front Door Lock Battery</v>
      </c>
      <c r="G327" s="18" t="s">
        <v>660</v>
      </c>
      <c r="H327" s="18" t="s">
        <v>1267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>
      <c r="A328" s="18">
        <v>2553</v>
      </c>
      <c r="B328" s="18" t="s">
        <v>26</v>
      </c>
      <c r="C328" s="18" t="s">
        <v>339</v>
      </c>
      <c r="D328" s="18" t="s">
        <v>27</v>
      </c>
      <c r="E328" s="18" t="s">
        <v>678</v>
      </c>
      <c r="F328" s="22" t="str">
        <f>IF(ISBLANK(Table2[[#This Row],[unique_id]]), "", PROPER(SUBSTITUTE(Table2[[#This Row],[unique_id]], "_", " ")))</f>
        <v>Template Back Door Sensor Battery Last</v>
      </c>
      <c r="G328" s="18" t="s">
        <v>663</v>
      </c>
      <c r="H328" s="18" t="s">
        <v>1267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>
      <c r="A329" s="18">
        <v>2554</v>
      </c>
      <c r="B329" s="18" t="s">
        <v>26</v>
      </c>
      <c r="C329" s="18" t="s">
        <v>339</v>
      </c>
      <c r="D329" s="18" t="s">
        <v>27</v>
      </c>
      <c r="E329" s="18" t="s">
        <v>677</v>
      </c>
      <c r="F329" s="22" t="str">
        <f>IF(ISBLANK(Table2[[#This Row],[unique_id]]), "", PROPER(SUBSTITUTE(Table2[[#This Row],[unique_id]], "_", " ")))</f>
        <v>Template Front Door Sensor Battery Last</v>
      </c>
      <c r="G329" s="18" t="s">
        <v>662</v>
      </c>
      <c r="H329" s="18" t="s">
        <v>1267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>
      <c r="A330" s="18">
        <v>2555</v>
      </c>
      <c r="B330" s="18" t="s">
        <v>589</v>
      </c>
      <c r="C330" s="18" t="s">
        <v>467</v>
      </c>
      <c r="D330" s="18" t="s">
        <v>27</v>
      </c>
      <c r="E330" s="18" t="s">
        <v>495</v>
      </c>
      <c r="F330" s="22" t="str">
        <f>IF(ISBLANK(Table2[[#This Row],[unique_id]]), "", PROPER(SUBSTITUTE(Table2[[#This Row],[unique_id]], "_", " ")))</f>
        <v>Home Cube Remote Battery</v>
      </c>
      <c r="G330" s="18" t="s">
        <v>475</v>
      </c>
      <c r="H330" s="18" t="s">
        <v>1267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>
      <c r="A331" s="18">
        <v>2556</v>
      </c>
      <c r="B331" s="61" t="s">
        <v>26</v>
      </c>
      <c r="C331" s="61" t="s">
        <v>151</v>
      </c>
      <c r="D331" s="61" t="s">
        <v>27</v>
      </c>
      <c r="E331" s="61" t="s">
        <v>672</v>
      </c>
      <c r="F331" s="62" t="str">
        <f>IF(ISBLANK(Table2[[#This Row],[unique_id]]), "", PROPER(SUBSTITUTE(Table2[[#This Row],[unique_id]], "_", " ")))</f>
        <v>Template Weatherstation Console Battery Percent Int</v>
      </c>
      <c r="G331" s="61" t="s">
        <v>670</v>
      </c>
      <c r="H331" s="61" t="s">
        <v>1267</v>
      </c>
      <c r="I331" s="61" t="s">
        <v>295</v>
      </c>
      <c r="J331" s="61"/>
      <c r="K331" s="61"/>
      <c r="L331" s="61"/>
      <c r="M331" s="61" t="s">
        <v>136</v>
      </c>
      <c r="N331" s="61"/>
      <c r="O331" s="63"/>
      <c r="P331" s="61"/>
      <c r="Q331" s="61"/>
      <c r="R331" s="61"/>
      <c r="S331" s="61"/>
      <c r="T331" s="64"/>
      <c r="U331" s="61"/>
      <c r="V331" s="63"/>
      <c r="W331" s="63"/>
      <c r="X331" s="63"/>
      <c r="Y331" s="63"/>
      <c r="Z331" s="63"/>
      <c r="AA331" s="63"/>
      <c r="AB331" s="61" t="s">
        <v>31</v>
      </c>
      <c r="AC331" s="61" t="s">
        <v>32</v>
      </c>
      <c r="AD331" s="61" t="s">
        <v>671</v>
      </c>
      <c r="AE331" s="61"/>
      <c r="AF331" s="61"/>
      <c r="AG331" s="63"/>
      <c r="AH331" s="63"/>
      <c r="AI331" s="61"/>
      <c r="AJ331" s="61"/>
      <c r="AK331" s="61"/>
      <c r="AL331" s="61"/>
      <c r="AM331" s="61"/>
      <c r="AN331" s="61"/>
      <c r="AO331" s="61"/>
      <c r="AP331" s="61"/>
      <c r="AQ331" s="61"/>
      <c r="AR331" s="69"/>
      <c r="AS331" s="61"/>
      <c r="AT331" s="68"/>
      <c r="AU331" s="63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/>
      </c>
      <c r="BB331" s="61"/>
      <c r="BC331" s="61"/>
      <c r="BD331" s="61"/>
      <c r="BE331" s="63"/>
      <c r="BF331" s="61"/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hidden="1" customHeight="1">
      <c r="A332" s="18">
        <v>2557</v>
      </c>
      <c r="B332" s="61" t="s">
        <v>26</v>
      </c>
      <c r="C332" s="61" t="s">
        <v>39</v>
      </c>
      <c r="D332" s="61" t="s">
        <v>27</v>
      </c>
      <c r="E332" s="61" t="s">
        <v>171</v>
      </c>
      <c r="F332" s="62" t="str">
        <f>IF(ISBLANK(Table2[[#This Row],[unique_id]]), "", PROPER(SUBSTITUTE(Table2[[#This Row],[unique_id]], "_", " ")))</f>
        <v>Weatherstation Console Battery Voltage</v>
      </c>
      <c r="G332" s="61" t="s">
        <v>474</v>
      </c>
      <c r="H332" s="61" t="s">
        <v>1267</v>
      </c>
      <c r="I332" s="61" t="s">
        <v>295</v>
      </c>
      <c r="J332" s="61"/>
      <c r="K332" s="61"/>
      <c r="L332" s="61"/>
      <c r="M332" s="61"/>
      <c r="N332" s="61"/>
      <c r="O332" s="63"/>
      <c r="P332" s="61"/>
      <c r="Q332" s="61"/>
      <c r="R332" s="61"/>
      <c r="S332" s="61"/>
      <c r="T332" s="64"/>
      <c r="U332" s="61"/>
      <c r="V332" s="63" t="s">
        <v>1348</v>
      </c>
      <c r="W332" s="63"/>
      <c r="X332" s="63"/>
      <c r="Y332" s="63"/>
      <c r="Z332" s="63"/>
      <c r="AA332" s="63"/>
      <c r="AB332" s="61" t="s">
        <v>31</v>
      </c>
      <c r="AC332" s="61" t="s">
        <v>83</v>
      </c>
      <c r="AD332" s="61" t="s">
        <v>84</v>
      </c>
      <c r="AE332" s="61" t="s">
        <v>276</v>
      </c>
      <c r="AF332" s="61">
        <v>300</v>
      </c>
      <c r="AG332" s="63" t="s">
        <v>34</v>
      </c>
      <c r="AH332" s="63"/>
      <c r="AI332" s="61" t="s">
        <v>85</v>
      </c>
      <c r="AJ332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61" t="str">
        <f>IF(ISBLANK(Table2[[#This Row],[index]]),  "", _xlfn.CONCAT(LOWER(Table2[[#This Row],[device_via_device]]), "/", Table2[[#This Row],[unique_id]]))</f>
        <v>weewx/weatherstation_console_battery_voltage</v>
      </c>
      <c r="AL332" s="61"/>
      <c r="AM332" s="61"/>
      <c r="AN332" s="61"/>
      <c r="AO332" s="61"/>
      <c r="AP332" s="61"/>
      <c r="AQ332" s="61"/>
      <c r="AR332" s="69" t="s">
        <v>1265</v>
      </c>
      <c r="AS332" s="61">
        <v>1</v>
      </c>
      <c r="AT332" s="68"/>
      <c r="AU332" s="61"/>
      <c r="AV33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2" s="61"/>
      <c r="BA332" s="61" t="str">
        <f>IF(ISBLANK(Table2[[#This Row],[device_model]]), "", Table2[[#This Row],[device_suggested_area]])</f>
        <v>Wardrobe</v>
      </c>
      <c r="BB332" s="61" t="s">
        <v>1346</v>
      </c>
      <c r="BC332" s="61" t="s">
        <v>36</v>
      </c>
      <c r="BD332" s="61" t="s">
        <v>37</v>
      </c>
      <c r="BE332" s="61" t="s">
        <v>1131</v>
      </c>
      <c r="BF332" s="61" t="s">
        <v>505</v>
      </c>
      <c r="BG332" s="61"/>
      <c r="BH332" s="61"/>
      <c r="BI332" s="61"/>
      <c r="BJ332" s="61"/>
      <c r="BK332" s="61"/>
      <c r="BL332" s="61"/>
      <c r="BM33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hidden="1" customHeight="1">
      <c r="A333" s="18">
        <v>2558</v>
      </c>
      <c r="B333" s="18" t="s">
        <v>26</v>
      </c>
      <c r="C333" s="18" t="s">
        <v>128</v>
      </c>
      <c r="D333" s="18" t="s">
        <v>27</v>
      </c>
      <c r="E333" s="21" t="s">
        <v>1396</v>
      </c>
      <c r="F333" s="22" t="str">
        <f>IF(ISBLANK(Table2[[#This Row],[unique_id]]), "", PROPER(SUBSTITUTE(Table2[[#This Row],[unique_id]], "_", " ")))</f>
        <v>Office Office Office Pantry Battery Percent</v>
      </c>
      <c r="G333" s="18" t="s">
        <v>468</v>
      </c>
      <c r="H333" s="18" t="s">
        <v>1267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Pantry</v>
      </c>
      <c r="BB333" s="18" t="s">
        <v>1037</v>
      </c>
      <c r="BC333" s="18" t="s">
        <v>1039</v>
      </c>
      <c r="BD333" s="18" t="s">
        <v>128</v>
      </c>
      <c r="BE333" s="18" t="s">
        <v>433</v>
      </c>
      <c r="BF333" s="18" t="s">
        <v>214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hidden="1" customHeight="1">
      <c r="A334" s="18">
        <v>2559</v>
      </c>
      <c r="B334" s="18" t="s">
        <v>26</v>
      </c>
      <c r="C334" s="18" t="s">
        <v>128</v>
      </c>
      <c r="D334" s="18" t="s">
        <v>27</v>
      </c>
      <c r="E334" s="21" t="s">
        <v>1384</v>
      </c>
      <c r="F334" s="22" t="str">
        <f>IF(ISBLANK(Table2[[#This Row],[unique_id]]), "", PROPER(SUBSTITUTE(Table2[[#This Row],[unique_id]], "_", " ")))</f>
        <v>Office Office Office Lounge Battery Percent</v>
      </c>
      <c r="G334" s="18" t="s">
        <v>469</v>
      </c>
      <c r="H334" s="18" t="s">
        <v>1267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Lounge</v>
      </c>
      <c r="BB334" s="18" t="s">
        <v>1037</v>
      </c>
      <c r="BC334" s="18" t="s">
        <v>1039</v>
      </c>
      <c r="BD334" s="18" t="s">
        <v>128</v>
      </c>
      <c r="BE334" s="18" t="s">
        <v>433</v>
      </c>
      <c r="BF334" s="18" t="s">
        <v>196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hidden="1" customHeight="1">
      <c r="A335" s="18">
        <v>2560</v>
      </c>
      <c r="B335" s="18" t="s">
        <v>26</v>
      </c>
      <c r="C335" s="18" t="s">
        <v>128</v>
      </c>
      <c r="D335" s="18" t="s">
        <v>27</v>
      </c>
      <c r="E335" s="21" t="s">
        <v>1397</v>
      </c>
      <c r="F335" s="22" t="str">
        <f>IF(ISBLANK(Table2[[#This Row],[unique_id]]), "", PROPER(SUBSTITUTE(Table2[[#This Row],[unique_id]], "_", " ")))</f>
        <v>Office Office Office Dining Battery Percent</v>
      </c>
      <c r="G335" s="18" t="s">
        <v>470</v>
      </c>
      <c r="H335" s="18" t="s">
        <v>1267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Dining</v>
      </c>
      <c r="BB335" s="18" t="s">
        <v>1037</v>
      </c>
      <c r="BC335" s="18" t="s">
        <v>1039</v>
      </c>
      <c r="BD335" s="18" t="s">
        <v>128</v>
      </c>
      <c r="BE335" s="18" t="s">
        <v>433</v>
      </c>
      <c r="BF335" s="18" t="s">
        <v>195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1398</v>
      </c>
      <c r="F336" s="22" t="str">
        <f>IF(ISBLANK(Table2[[#This Row],[unique_id]]), "", PROPER(SUBSTITUTE(Table2[[#This Row],[unique_id]], "_", " ")))</f>
        <v>Office Office Office Basement Battery Percent</v>
      </c>
      <c r="G336" s="18" t="s">
        <v>471</v>
      </c>
      <c r="H336" s="18" t="s">
        <v>1267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Basement</v>
      </c>
      <c r="BB336" s="18" t="s">
        <v>1037</v>
      </c>
      <c r="BC336" s="18" t="s">
        <v>1039</v>
      </c>
      <c r="BD336" s="18" t="s">
        <v>128</v>
      </c>
      <c r="BE336" s="18" t="s">
        <v>433</v>
      </c>
      <c r="BF336" s="18" t="s">
        <v>213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>
      <c r="A337" s="18">
        <v>2562</v>
      </c>
      <c r="B337" s="18" t="s">
        <v>26</v>
      </c>
      <c r="C337" s="18" t="s">
        <v>183</v>
      </c>
      <c r="D337" s="18" t="s">
        <v>27</v>
      </c>
      <c r="E337" s="18" t="s">
        <v>755</v>
      </c>
      <c r="F337" s="22" t="str">
        <f>IF(ISBLANK(Table2[[#This Row],[unique_id]]), "", PROPER(SUBSTITUTE(Table2[[#This Row],[unique_id]], "_", " ")))</f>
        <v>Parents Move Battery</v>
      </c>
      <c r="G337" s="18" t="s">
        <v>472</v>
      </c>
      <c r="H337" s="18" t="s">
        <v>1267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hidden="1" customHeight="1">
      <c r="A338" s="18">
        <v>2563</v>
      </c>
      <c r="B338" s="18" t="s">
        <v>26</v>
      </c>
      <c r="C338" s="18" t="s">
        <v>183</v>
      </c>
      <c r="D338" s="18" t="s">
        <v>27</v>
      </c>
      <c r="E338" s="18" t="s">
        <v>754</v>
      </c>
      <c r="F338" s="22" t="str">
        <f>IF(ISBLANK(Table2[[#This Row],[unique_id]]), "", PROPER(SUBSTITUTE(Table2[[#This Row],[unique_id]], "_", " ")))</f>
        <v>Kitchen Move Battery</v>
      </c>
      <c r="G338" s="18" t="s">
        <v>473</v>
      </c>
      <c r="H338" s="18" t="s">
        <v>1267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>
      <c r="A339" s="18">
        <v>2564</v>
      </c>
      <c r="B339" s="18" t="s">
        <v>26</v>
      </c>
      <c r="C339" s="18" t="s">
        <v>450</v>
      </c>
      <c r="D339" s="18" t="s">
        <v>338</v>
      </c>
      <c r="E339" s="18" t="s">
        <v>337</v>
      </c>
      <c r="F339" s="22" t="str">
        <f>IF(ISBLANK(Table2[[#This Row],[unique_id]]), "", PROPER(SUBSTITUTE(Table2[[#This Row],[unique_id]], "_", " ")))</f>
        <v>Column Break</v>
      </c>
      <c r="G339" s="18" t="s">
        <v>334</v>
      </c>
      <c r="H339" s="18" t="s">
        <v>1267</v>
      </c>
      <c r="I339" s="18" t="s">
        <v>295</v>
      </c>
      <c r="M339" s="18" t="s">
        <v>335</v>
      </c>
      <c r="N339" s="18" t="s">
        <v>336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hidden="1" customHeight="1">
      <c r="A340" s="18">
        <v>2565</v>
      </c>
      <c r="B340" s="18" t="s">
        <v>26</v>
      </c>
      <c r="C340" s="18" t="s">
        <v>796</v>
      </c>
      <c r="D340" s="18" t="s">
        <v>27</v>
      </c>
      <c r="E340" s="18" t="s">
        <v>848</v>
      </c>
      <c r="F340" s="22" t="str">
        <f>IF(ISBLANK(Table2[[#This Row],[unique_id]]), "", PROPER(SUBSTITUTE(Table2[[#This Row],[unique_id]], "_", " ")))</f>
        <v>All Standby</v>
      </c>
      <c r="G340" s="18" t="s">
        <v>849</v>
      </c>
      <c r="H340" s="18" t="s">
        <v>536</v>
      </c>
      <c r="I340" s="18" t="s">
        <v>295</v>
      </c>
      <c r="O340" s="19" t="s">
        <v>807</v>
      </c>
      <c r="P340" s="18"/>
      <c r="R340" s="42"/>
      <c r="T340" s="23" t="s">
        <v>847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hidden="1" customHeight="1">
      <c r="A341" s="18">
        <v>2566</v>
      </c>
      <c r="B341" s="18" t="s">
        <v>26</v>
      </c>
      <c r="C341" s="18" t="s">
        <v>828</v>
      </c>
      <c r="D341" s="18" t="s">
        <v>149</v>
      </c>
      <c r="E341" s="23" t="s">
        <v>1138</v>
      </c>
      <c r="F341" s="22" t="str">
        <f>IF(ISBLANK(Table2[[#This Row],[unique_id]]), "", PROPER(SUBSTITUTE(Table2[[#This Row],[unique_id]], "_", " ")))</f>
        <v>Template Lounge Tv Plug Proxy</v>
      </c>
      <c r="G341" s="18" t="s">
        <v>181</v>
      </c>
      <c r="H341" s="18" t="s">
        <v>536</v>
      </c>
      <c r="I341" s="18" t="s">
        <v>295</v>
      </c>
      <c r="O341" s="19" t="s">
        <v>807</v>
      </c>
      <c r="P341" s="18" t="s">
        <v>166</v>
      </c>
      <c r="Q341" s="18" t="s">
        <v>779</v>
      </c>
      <c r="R341" s="42" t="s">
        <v>764</v>
      </c>
      <c r="S341" s="18" t="str">
        <f>Table2[[#This Row],[friendly_name]]</f>
        <v>Lounge TV</v>
      </c>
      <c r="T341" s="23" t="s">
        <v>1135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1026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hidden="1" customHeight="1">
      <c r="A342" s="18">
        <v>1631</v>
      </c>
      <c r="B342" s="18" t="s">
        <v>26</v>
      </c>
      <c r="C342" s="18" t="s">
        <v>383</v>
      </c>
      <c r="D342" s="18" t="s">
        <v>137</v>
      </c>
      <c r="E342" s="18" t="s">
        <v>974</v>
      </c>
      <c r="F342" s="22" t="str">
        <f>IF(ISBLANK(Table2[[#This Row],[unique_id]]), "", PROPER(SUBSTITUTE(Table2[[#This Row],[unique_id]], "_", " ")))</f>
        <v>Parents Main Bulb 1</v>
      </c>
      <c r="H342" s="18" t="s">
        <v>139</v>
      </c>
      <c r="O342" s="19" t="s">
        <v>807</v>
      </c>
      <c r="P342" s="18" t="s">
        <v>166</v>
      </c>
      <c r="Q342" s="18" t="s">
        <v>779</v>
      </c>
      <c r="R342" s="18" t="str">
        <f>Table2[[#This Row],[entity_domain]]</f>
        <v>Lights</v>
      </c>
      <c r="S342" s="18" t="str">
        <f>_xlfn.CONCAT( Table2[[#This Row],[device_suggested_area]], " ",Table2[[#This Row],[powercalc_group_3]])</f>
        <v>Parents Lights</v>
      </c>
      <c r="T342" s="23"/>
      <c r="U342" s="18"/>
      <c r="V342" s="19"/>
      <c r="W342" s="19" t="s">
        <v>499</v>
      </c>
      <c r="X342" s="25">
        <v>106</v>
      </c>
      <c r="Y342" s="26" t="s">
        <v>775</v>
      </c>
      <c r="Z342" s="26" t="s">
        <v>1016</v>
      </c>
      <c r="AA342" s="26"/>
      <c r="AB342" s="18"/>
      <c r="AG342" s="19"/>
      <c r="AH342" s="19"/>
      <c r="AT3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42" s="18" t="str">
        <f>Table2[[#This Row],[device_suggested_area]]</f>
        <v>Parents</v>
      </c>
      <c r="BA342" s="18" t="str">
        <f>IF(ISBLANK(Table2[[#This Row],[device_model]]), "", Table2[[#This Row],[device_suggested_area]])</f>
        <v>Parents</v>
      </c>
      <c r="BB342" s="18" t="s">
        <v>1043</v>
      </c>
      <c r="BC342" s="18" t="s">
        <v>497</v>
      </c>
      <c r="BD342" s="18" t="s">
        <v>383</v>
      </c>
      <c r="BE342" s="18" t="s">
        <v>498</v>
      </c>
      <c r="BF342" s="18" t="s">
        <v>194</v>
      </c>
      <c r="BK342" s="18" t="s">
        <v>496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343" spans="1:65" ht="16" hidden="1" customHeight="1">
      <c r="A343" s="18">
        <v>2568</v>
      </c>
      <c r="B343" s="18" t="s">
        <v>26</v>
      </c>
      <c r="C343" s="18" t="s">
        <v>828</v>
      </c>
      <c r="D343" s="18" t="s">
        <v>149</v>
      </c>
      <c r="E343" s="23" t="s">
        <v>997</v>
      </c>
      <c r="F343" s="22" t="str">
        <f>IF(ISBLANK(Table2[[#This Row],[unique_id]]), "", PROPER(SUBSTITUTE(Table2[[#This Row],[unique_id]], "_", " ")))</f>
        <v>Template Lounge Sub Plug Proxy</v>
      </c>
      <c r="G343" s="18" t="s">
        <v>811</v>
      </c>
      <c r="H343" s="18" t="s">
        <v>536</v>
      </c>
      <c r="I343" s="18" t="s">
        <v>295</v>
      </c>
      <c r="O343" s="19" t="s">
        <v>807</v>
      </c>
      <c r="P343" s="18" t="s">
        <v>166</v>
      </c>
      <c r="Q343" s="18" t="s">
        <v>779</v>
      </c>
      <c r="R343" s="42" t="s">
        <v>764</v>
      </c>
      <c r="S343" s="18" t="str">
        <f>Table2[[#This Row],[friendly_name]]</f>
        <v>Lounge Sub</v>
      </c>
      <c r="T343" s="23" t="s">
        <v>1135</v>
      </c>
      <c r="U343" s="18"/>
      <c r="V343" s="19"/>
      <c r="W343" s="19"/>
      <c r="X343" s="19"/>
      <c r="Y343" s="19"/>
      <c r="Z343" s="19"/>
      <c r="AB343" s="18"/>
      <c r="AG343" s="19"/>
      <c r="AH343" s="19"/>
      <c r="AR343" s="21"/>
      <c r="AT343" s="15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1067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hidden="1" customHeight="1">
      <c r="A344" s="18">
        <v>1632</v>
      </c>
      <c r="B344" s="18" t="s">
        <v>26</v>
      </c>
      <c r="C344" s="18" t="s">
        <v>383</v>
      </c>
      <c r="D344" s="18" t="s">
        <v>137</v>
      </c>
      <c r="E344" s="18" t="s">
        <v>975</v>
      </c>
      <c r="F344" s="22" t="str">
        <f>IF(ISBLANK(Table2[[#This Row],[unique_id]]), "", PROPER(SUBSTITUTE(Table2[[#This Row],[unique_id]], "_", " ")))</f>
        <v>Parents Main Bulb 2</v>
      </c>
      <c r="H344" s="18" t="s">
        <v>139</v>
      </c>
      <c r="O344" s="19" t="s">
        <v>807</v>
      </c>
      <c r="P344" s="18" t="s">
        <v>166</v>
      </c>
      <c r="Q344" s="18" t="s">
        <v>779</v>
      </c>
      <c r="R344" s="18" t="str">
        <f>Table2[[#This Row],[entity_domain]]</f>
        <v>Lights</v>
      </c>
      <c r="S344" s="18" t="str">
        <f>_xlfn.CONCAT( Table2[[#This Row],[device_suggested_area]], " ",Table2[[#This Row],[powercalc_group_3]])</f>
        <v>Parents Lights</v>
      </c>
      <c r="T344" s="23"/>
      <c r="U344" s="18"/>
      <c r="V344" s="19"/>
      <c r="W344" s="19" t="s">
        <v>499</v>
      </c>
      <c r="X344" s="25">
        <v>106</v>
      </c>
      <c r="Y344" s="26" t="s">
        <v>775</v>
      </c>
      <c r="Z344" s="26" t="s">
        <v>1016</v>
      </c>
      <c r="AA344" s="26"/>
      <c r="AB344" s="18"/>
      <c r="AG344" s="19"/>
      <c r="AH344" s="19"/>
      <c r="AT3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44" s="18" t="str">
        <f>Table2[[#This Row],[device_suggested_area]]</f>
        <v>Parents</v>
      </c>
      <c r="BA344" s="18" t="str">
        <f>IF(ISBLANK(Table2[[#This Row],[device_model]]), "", Table2[[#This Row],[device_suggested_area]])</f>
        <v>Parents</v>
      </c>
      <c r="BB344" s="18" t="s">
        <v>1044</v>
      </c>
      <c r="BC344" s="18" t="s">
        <v>497</v>
      </c>
      <c r="BD344" s="18" t="s">
        <v>383</v>
      </c>
      <c r="BE344" s="18" t="s">
        <v>498</v>
      </c>
      <c r="BF344" s="18" t="s">
        <v>194</v>
      </c>
      <c r="BK344" s="18" t="s">
        <v>503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345" spans="1:65" ht="16" hidden="1" customHeight="1">
      <c r="A345" s="18">
        <v>2570</v>
      </c>
      <c r="B345" s="18" t="s">
        <v>26</v>
      </c>
      <c r="C345" s="18" t="s">
        <v>828</v>
      </c>
      <c r="D345" s="18" t="s">
        <v>149</v>
      </c>
      <c r="E345" s="23" t="s">
        <v>998</v>
      </c>
      <c r="F345" s="22" t="str">
        <f>IF(ISBLANK(Table2[[#This Row],[unique_id]]), "", PROPER(SUBSTITUTE(Table2[[#This Row],[unique_id]], "_", " ")))</f>
        <v>Template Study Outlet Plug Proxy</v>
      </c>
      <c r="G345" s="18" t="s">
        <v>229</v>
      </c>
      <c r="H345" s="18" t="s">
        <v>536</v>
      </c>
      <c r="I345" s="18" t="s">
        <v>295</v>
      </c>
      <c r="O345" s="19" t="s">
        <v>807</v>
      </c>
      <c r="P345" s="18" t="s">
        <v>166</v>
      </c>
      <c r="Q345" s="18" t="s">
        <v>779</v>
      </c>
      <c r="R345" s="18" t="s">
        <v>536</v>
      </c>
      <c r="S345" s="18" t="str">
        <f>Table2[[#This Row],[friendly_name]]</f>
        <v>Study Outlet</v>
      </c>
      <c r="T345" s="23" t="s">
        <v>1134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1065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hidden="1" customHeight="1">
      <c r="A346" s="18">
        <v>1633</v>
      </c>
      <c r="B346" s="18" t="s">
        <v>26</v>
      </c>
      <c r="C346" s="18" t="s">
        <v>383</v>
      </c>
      <c r="D346" s="18" t="s">
        <v>137</v>
      </c>
      <c r="E346" s="18" t="s">
        <v>976</v>
      </c>
      <c r="F346" s="22" t="str">
        <f>IF(ISBLANK(Table2[[#This Row],[unique_id]]), "", PROPER(SUBSTITUTE(Table2[[#This Row],[unique_id]], "_", " ")))</f>
        <v>Parents Main Bulb 3</v>
      </c>
      <c r="H346" s="18" t="s">
        <v>139</v>
      </c>
      <c r="O346" s="19" t="s">
        <v>807</v>
      </c>
      <c r="P346" s="18" t="s">
        <v>166</v>
      </c>
      <c r="Q346" s="18" t="s">
        <v>779</v>
      </c>
      <c r="R346" s="18" t="str">
        <f>Table2[[#This Row],[entity_domain]]</f>
        <v>Lights</v>
      </c>
      <c r="S346" s="18" t="str">
        <f>_xlfn.CONCAT( Table2[[#This Row],[device_suggested_area]], " ",Table2[[#This Row],[powercalc_group_3]])</f>
        <v>Parents Lights</v>
      </c>
      <c r="T346" s="23"/>
      <c r="U346" s="18"/>
      <c r="V346" s="19"/>
      <c r="W346" s="19" t="s">
        <v>499</v>
      </c>
      <c r="X346" s="25">
        <v>106</v>
      </c>
      <c r="Y346" s="26" t="s">
        <v>775</v>
      </c>
      <c r="Z346" s="26" t="s">
        <v>1016</v>
      </c>
      <c r="AA346" s="26"/>
      <c r="AB346" s="18"/>
      <c r="AG346" s="19"/>
      <c r="AH346" s="19"/>
      <c r="AT3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46" s="18" t="str">
        <f>Table2[[#This Row],[device_suggested_area]]</f>
        <v>Parents</v>
      </c>
      <c r="BA346" s="18" t="str">
        <f>IF(ISBLANK(Table2[[#This Row],[device_model]]), "", Table2[[#This Row],[device_suggested_area]])</f>
        <v>Parents</v>
      </c>
      <c r="BB346" s="18" t="s">
        <v>1045</v>
      </c>
      <c r="BC346" s="18" t="s">
        <v>497</v>
      </c>
      <c r="BD346" s="18" t="s">
        <v>383</v>
      </c>
      <c r="BE346" s="18" t="s">
        <v>498</v>
      </c>
      <c r="BF346" s="18" t="s">
        <v>194</v>
      </c>
      <c r="BK346" s="18" t="s">
        <v>504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347" spans="1:65" ht="16" hidden="1" customHeight="1">
      <c r="A347" s="18">
        <v>2572</v>
      </c>
      <c r="B347" s="18" t="s">
        <v>589</v>
      </c>
      <c r="C347" s="18" t="s">
        <v>828</v>
      </c>
      <c r="D347" s="18" t="s">
        <v>149</v>
      </c>
      <c r="E347" s="23" t="s">
        <v>999</v>
      </c>
      <c r="F347" s="22" t="str">
        <f>IF(ISBLANK(Table2[[#This Row],[unique_id]]), "", PROPER(SUBSTITUTE(Table2[[#This Row],[unique_id]], "_", " ")))</f>
        <v>Template Office Outlet Plug Proxy</v>
      </c>
      <c r="G347" s="18" t="s">
        <v>228</v>
      </c>
      <c r="H347" s="18" t="s">
        <v>536</v>
      </c>
      <c r="I347" s="18" t="s">
        <v>295</v>
      </c>
      <c r="O347" s="19" t="s">
        <v>807</v>
      </c>
      <c r="P347" s="18" t="s">
        <v>166</v>
      </c>
      <c r="Q347" s="18" t="s">
        <v>779</v>
      </c>
      <c r="R347" s="18" t="s">
        <v>536</v>
      </c>
      <c r="S347" s="18" t="str">
        <f>Table2[[#This Row],[friendly_name]]</f>
        <v>Office Outlet</v>
      </c>
      <c r="T347" s="23" t="s">
        <v>1134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1065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hidden="1" customHeight="1">
      <c r="A348" s="18">
        <v>2573</v>
      </c>
      <c r="B348" s="18" t="s">
        <v>589</v>
      </c>
      <c r="C348" s="18" t="s">
        <v>236</v>
      </c>
      <c r="D348" s="18" t="s">
        <v>134</v>
      </c>
      <c r="E348" s="18" t="s">
        <v>857</v>
      </c>
      <c r="F348" s="22" t="str">
        <f>IF(ISBLANK(Table2[[#This Row],[unique_id]]), "", PROPER(SUBSTITUTE(Table2[[#This Row],[unique_id]], "_", " ")))</f>
        <v>Office Outlet Plug</v>
      </c>
      <c r="G348" s="18" t="s">
        <v>228</v>
      </c>
      <c r="H348" s="18" t="s">
        <v>536</v>
      </c>
      <c r="I348" s="18" t="s">
        <v>295</v>
      </c>
      <c r="M348" s="18" t="s">
        <v>261</v>
      </c>
      <c r="O348" s="19" t="s">
        <v>807</v>
      </c>
      <c r="P348" s="18" t="s">
        <v>166</v>
      </c>
      <c r="Q348" s="18" t="s">
        <v>779</v>
      </c>
      <c r="R348" s="18" t="s">
        <v>536</v>
      </c>
      <c r="S348" s="18" t="str">
        <f>Table2[[#This Row],[friendly_name]]</f>
        <v>Office Outlet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255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Office</v>
      </c>
      <c r="BB348" s="18" t="s">
        <v>1065</v>
      </c>
      <c r="BC348" s="21" t="s">
        <v>366</v>
      </c>
      <c r="BD348" s="18" t="s">
        <v>236</v>
      </c>
      <c r="BE348" s="18" t="s">
        <v>367</v>
      </c>
      <c r="BF348" s="18" t="s">
        <v>215</v>
      </c>
      <c r="BI348" s="18" t="s">
        <v>1021</v>
      </c>
      <c r="BJ348" s="18" t="s">
        <v>1427</v>
      </c>
      <c r="BK348" s="18" t="s">
        <v>358</v>
      </c>
      <c r="BL348" s="18" t="s">
        <v>1472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hidden="1" customHeight="1">
      <c r="A349" s="18">
        <v>2574</v>
      </c>
      <c r="B349" s="18" t="s">
        <v>26</v>
      </c>
      <c r="C349" s="18" t="s">
        <v>828</v>
      </c>
      <c r="D349" s="18" t="s">
        <v>149</v>
      </c>
      <c r="E349" s="23" t="s">
        <v>1000</v>
      </c>
      <c r="F349" s="22" t="str">
        <f>IF(ISBLANK(Table2[[#This Row],[unique_id]]), "", PROPER(SUBSTITUTE(Table2[[#This Row],[unique_id]], "_", " ")))</f>
        <v>Template Kitchen Dish Washer Plug Proxy</v>
      </c>
      <c r="G349" s="18" t="s">
        <v>231</v>
      </c>
      <c r="H349" s="18" t="s">
        <v>536</v>
      </c>
      <c r="I349" s="18" t="s">
        <v>295</v>
      </c>
      <c r="O349" s="19" t="s">
        <v>807</v>
      </c>
      <c r="P349" s="18" t="s">
        <v>166</v>
      </c>
      <c r="Q349" s="18" t="s">
        <v>780</v>
      </c>
      <c r="R349" s="18" t="s">
        <v>790</v>
      </c>
      <c r="S349" s="18" t="str">
        <f>Table2[[#This Row],[friendly_name]]</f>
        <v>Dish Washer</v>
      </c>
      <c r="T349" s="23" t="s">
        <v>1134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>
      <c r="A350" s="18">
        <v>5027</v>
      </c>
      <c r="B350" s="85" t="s">
        <v>26</v>
      </c>
      <c r="C350" s="85" t="s">
        <v>384</v>
      </c>
      <c r="D350" s="85"/>
      <c r="E350" s="85"/>
      <c r="F350" s="84" t="str">
        <f>IF(ISBLANK(Table2[[#This Row],[unique_id]]), "", PROPER(SUBSTITUTE(Table2[[#This Row],[unique_id]], "_", " ")))</f>
        <v/>
      </c>
      <c r="G350" s="85"/>
      <c r="H350" s="85"/>
      <c r="I350" s="85"/>
      <c r="J350" s="84"/>
      <c r="K350" s="85"/>
      <c r="L350" s="84"/>
      <c r="M350" s="85"/>
      <c r="N350" s="84"/>
      <c r="O350" s="86"/>
      <c r="P350" s="84"/>
      <c r="Q350" s="84"/>
      <c r="R350" s="84"/>
      <c r="S350" s="84"/>
      <c r="T350" s="87"/>
      <c r="U350" s="84"/>
      <c r="V350" s="86"/>
      <c r="W350" s="86"/>
      <c r="X350" s="86"/>
      <c r="Y350" s="86"/>
      <c r="Z350" s="86"/>
      <c r="AA350" s="86"/>
      <c r="AB350" s="84"/>
      <c r="AC350" s="84"/>
      <c r="AD350" s="84"/>
      <c r="AE350" s="84"/>
      <c r="AF350" s="84"/>
      <c r="AG350" s="86"/>
      <c r="AH350" s="86"/>
      <c r="AI350" s="84"/>
      <c r="AJ350" s="84" t="str">
        <f>IF(ISBLANK(AI350),  "", _xlfn.CONCAT("haas/entity/sensor/", LOWER(C350), "/", E350, "/config"))</f>
        <v/>
      </c>
      <c r="AK350" s="84" t="str">
        <f>IF(ISBLANK(AI350),  "", _xlfn.CONCAT(LOWER(C350), "/", E350))</f>
        <v/>
      </c>
      <c r="AL350" s="84"/>
      <c r="AM350" s="84"/>
      <c r="AN350" s="84"/>
      <c r="AO350" s="84"/>
      <c r="AP350" s="84"/>
      <c r="AQ350" s="84"/>
      <c r="AR350" s="84"/>
      <c r="AS350" s="84"/>
      <c r="AT350" s="88"/>
      <c r="AU350" s="88"/>
      <c r="AV35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35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35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50" s="84" t="s">
        <v>1119</v>
      </c>
      <c r="BA350" s="84" t="str">
        <f>IF(ISBLANK(Table2[[#This Row],[device_model]]), "", Table2[[#This Row],[device_suggested_area]])</f>
        <v>Wardrobe</v>
      </c>
      <c r="BB350" s="84" t="s">
        <v>1093</v>
      </c>
      <c r="BC350" s="84" t="s">
        <v>1092</v>
      </c>
      <c r="BD350" s="84" t="s">
        <v>564</v>
      </c>
      <c r="BE350" s="84">
        <v>12.1</v>
      </c>
      <c r="BF350" s="84" t="s">
        <v>505</v>
      </c>
      <c r="BG350" s="84"/>
      <c r="BH350" s="84"/>
      <c r="BI350" s="84"/>
      <c r="BJ350" s="84" t="s">
        <v>409</v>
      </c>
      <c r="BK350" s="84" t="s">
        <v>563</v>
      </c>
      <c r="BL350" s="84" t="s">
        <v>1415</v>
      </c>
      <c r="BM35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351" spans="1:65" ht="16" hidden="1" customHeight="1">
      <c r="A351" s="18">
        <v>2576</v>
      </c>
      <c r="B351" s="18" t="s">
        <v>26</v>
      </c>
      <c r="C351" s="18" t="s">
        <v>828</v>
      </c>
      <c r="D351" s="18" t="s">
        <v>149</v>
      </c>
      <c r="E351" s="23" t="s">
        <v>1001</v>
      </c>
      <c r="F351" s="22" t="str">
        <f>IF(ISBLANK(Table2[[#This Row],[unique_id]]), "", PROPER(SUBSTITUTE(Table2[[#This Row],[unique_id]], "_", " ")))</f>
        <v>Template Laundry Clothes Dryer Plug Proxy</v>
      </c>
      <c r="G351" s="18" t="s">
        <v>232</v>
      </c>
      <c r="H351" s="18" t="s">
        <v>536</v>
      </c>
      <c r="I351" s="18" t="s">
        <v>295</v>
      </c>
      <c r="O351" s="19" t="s">
        <v>807</v>
      </c>
      <c r="P351" s="18" t="s">
        <v>166</v>
      </c>
      <c r="Q351" s="18" t="s">
        <v>780</v>
      </c>
      <c r="R351" s="18" t="s">
        <v>790</v>
      </c>
      <c r="S351" s="18" t="str">
        <f>Table2[[#This Row],[friendly_name]]</f>
        <v>Clothes Dryer</v>
      </c>
      <c r="T351" s="23" t="s">
        <v>1134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>
      <c r="A352" s="18">
        <v>1500</v>
      </c>
      <c r="B352" s="18" t="s">
        <v>26</v>
      </c>
      <c r="C352" s="18" t="s">
        <v>133</v>
      </c>
      <c r="D352" s="18" t="s">
        <v>129</v>
      </c>
      <c r="E352" s="18" t="s">
        <v>419</v>
      </c>
      <c r="F352" s="22" t="str">
        <f>IF(ISBLANK(Table2[[#This Row],[unique_id]]), "", PROPER(SUBSTITUTE(Table2[[#This Row],[unique_id]], "_", " ")))</f>
        <v>Ada Fan</v>
      </c>
      <c r="G352" s="18" t="s">
        <v>130</v>
      </c>
      <c r="H352" s="18" t="s">
        <v>131</v>
      </c>
      <c r="I352" s="18" t="s">
        <v>132</v>
      </c>
      <c r="J352" s="18" t="s">
        <v>739</v>
      </c>
      <c r="M352" s="18" t="s">
        <v>136</v>
      </c>
      <c r="O352" s="19" t="s">
        <v>807</v>
      </c>
      <c r="P352" s="18" t="s">
        <v>166</v>
      </c>
      <c r="Q352" s="18" t="s">
        <v>779</v>
      </c>
      <c r="R352" s="18" t="str">
        <f>Table2[[#This Row],[entity_domain]]</f>
        <v>Fans</v>
      </c>
      <c r="S352" s="18" t="str">
        <f>_xlfn.CONCAT( Table2[[#This Row],[device_suggested_area]], " ",Table2[[#This Row],[powercalc_group_3]])</f>
        <v>Ada Fans</v>
      </c>
      <c r="T352" s="23" t="s">
        <v>774</v>
      </c>
      <c r="U352" s="18"/>
      <c r="V352" s="19"/>
      <c r="W352" s="19"/>
      <c r="X352" s="19"/>
      <c r="Y352" s="19"/>
      <c r="Z352" s="19"/>
      <c r="AB352" s="18"/>
      <c r="AE352" s="18" t="s">
        <v>247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Ada</v>
      </c>
      <c r="BB352" s="18" t="s">
        <v>483</v>
      </c>
      <c r="BC352" s="18" t="s">
        <v>376</v>
      </c>
      <c r="BD352" s="18" t="s">
        <v>133</v>
      </c>
      <c r="BE352" s="18" t="s">
        <v>375</v>
      </c>
      <c r="BF352" s="18" t="s">
        <v>130</v>
      </c>
      <c r="BJ352" s="18" t="s">
        <v>1427</v>
      </c>
      <c r="BK352" s="18" t="s">
        <v>377</v>
      </c>
      <c r="BL352" s="18" t="s">
        <v>1453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353" spans="1:65" ht="16" hidden="1" customHeight="1">
      <c r="A353" s="18">
        <v>2578</v>
      </c>
      <c r="B353" s="18" t="s">
        <v>26</v>
      </c>
      <c r="C353" s="18" t="s">
        <v>828</v>
      </c>
      <c r="D353" s="18" t="s">
        <v>149</v>
      </c>
      <c r="E353" s="23" t="s">
        <v>1002</v>
      </c>
      <c r="F353" s="22" t="str">
        <f>IF(ISBLANK(Table2[[#This Row],[unique_id]]), "", PROPER(SUBSTITUTE(Table2[[#This Row],[unique_id]], "_", " ")))</f>
        <v>Template Laundry Washing Machine Plug Proxy</v>
      </c>
      <c r="G353" s="18" t="s">
        <v>230</v>
      </c>
      <c r="H353" s="18" t="s">
        <v>536</v>
      </c>
      <c r="I353" s="18" t="s">
        <v>295</v>
      </c>
      <c r="O353" s="19" t="s">
        <v>807</v>
      </c>
      <c r="P353" s="18" t="s">
        <v>166</v>
      </c>
      <c r="Q353" s="18" t="s">
        <v>780</v>
      </c>
      <c r="R353" s="18" t="s">
        <v>790</v>
      </c>
      <c r="S353" s="18" t="str">
        <f>Table2[[#This Row],[friendly_name]]</f>
        <v>Washing Machine</v>
      </c>
      <c r="T353" s="23" t="s">
        <v>1134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>
      <c r="A354" s="18">
        <v>1511</v>
      </c>
      <c r="B354" s="18" t="s">
        <v>26</v>
      </c>
      <c r="C354" s="18" t="s">
        <v>133</v>
      </c>
      <c r="D354" s="18" t="s">
        <v>129</v>
      </c>
      <c r="E354" s="18" t="s">
        <v>424</v>
      </c>
      <c r="F354" s="22" t="str">
        <f>IF(ISBLANK(Table2[[#This Row],[unique_id]]), "", PROPER(SUBSTITUTE(Table2[[#This Row],[unique_id]], "_", " ")))</f>
        <v>Deck East Fan</v>
      </c>
      <c r="G354" s="18" t="s">
        <v>218</v>
      </c>
      <c r="H354" s="18" t="s">
        <v>131</v>
      </c>
      <c r="I354" s="18" t="s">
        <v>132</v>
      </c>
      <c r="O354" s="19" t="s">
        <v>807</v>
      </c>
      <c r="P354" s="18" t="s">
        <v>166</v>
      </c>
      <c r="Q354" s="18" t="s">
        <v>779</v>
      </c>
      <c r="R354" s="18" t="str">
        <f>Table2[[#This Row],[entity_domain]]</f>
        <v>Fans</v>
      </c>
      <c r="S354" s="18" t="str">
        <f>_xlfn.CONCAT( Table2[[#This Row],[device_suggested_area]], " ",Table2[[#This Row],[powercalc_group_3]])</f>
        <v>Deck Fans</v>
      </c>
      <c r="T354" s="23" t="s">
        <v>774</v>
      </c>
      <c r="U354" s="18"/>
      <c r="V354" s="19"/>
      <c r="W354" s="19"/>
      <c r="X354" s="19"/>
      <c r="Y354" s="19"/>
      <c r="Z354" s="19"/>
      <c r="AB354" s="18"/>
      <c r="AE354" s="18" t="s">
        <v>247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Deck</v>
      </c>
      <c r="BB354" s="18" t="s">
        <v>1063</v>
      </c>
      <c r="BC354" s="18" t="s">
        <v>376</v>
      </c>
      <c r="BD354" s="18" t="s">
        <v>133</v>
      </c>
      <c r="BE354" s="18" t="s">
        <v>375</v>
      </c>
      <c r="BF354" s="18" t="s">
        <v>363</v>
      </c>
      <c r="BJ354" s="18" t="s">
        <v>1427</v>
      </c>
      <c r="BK354" s="18" t="s">
        <v>379</v>
      </c>
      <c r="BL354" s="18" t="s">
        <v>1459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355" spans="1:65" ht="16" hidden="1" customHeight="1">
      <c r="A355" s="18">
        <v>2580</v>
      </c>
      <c r="B355" s="18" t="s">
        <v>26</v>
      </c>
      <c r="C355" s="18" t="s">
        <v>828</v>
      </c>
      <c r="D355" s="18" t="s">
        <v>149</v>
      </c>
      <c r="E355" s="23" t="s">
        <v>1003</v>
      </c>
      <c r="F355" s="22" t="str">
        <f>IF(ISBLANK(Table2[[#This Row],[unique_id]]), "", PROPER(SUBSTITUTE(Table2[[#This Row],[unique_id]], "_", " ")))</f>
        <v>Template Kitchen Coffee Machine Plug Proxy</v>
      </c>
      <c r="G355" s="18" t="s">
        <v>135</v>
      </c>
      <c r="H355" s="18" t="s">
        <v>536</v>
      </c>
      <c r="I355" s="18" t="s">
        <v>295</v>
      </c>
      <c r="O355" s="19" t="s">
        <v>807</v>
      </c>
      <c r="P355" s="18" t="s">
        <v>166</v>
      </c>
      <c r="Q355" s="18" t="s">
        <v>780</v>
      </c>
      <c r="R355" s="18" t="s">
        <v>790</v>
      </c>
      <c r="S355" s="18" t="str">
        <f>Table2[[#This Row],[friendly_name]]</f>
        <v>Coffee Machine</v>
      </c>
      <c r="T355" s="23" t="s">
        <v>1134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21" t="s">
        <v>366</v>
      </c>
      <c r="BD355" s="18" t="s">
        <v>236</v>
      </c>
      <c r="BE355" s="18" t="s">
        <v>367</v>
      </c>
      <c r="BF355" s="18" t="s">
        <v>208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>
      <c r="A356" s="18">
        <v>1512</v>
      </c>
      <c r="B356" s="18" t="s">
        <v>26</v>
      </c>
      <c r="C356" s="18" t="s">
        <v>133</v>
      </c>
      <c r="D356" s="18" t="s">
        <v>129</v>
      </c>
      <c r="E356" s="18" t="s">
        <v>425</v>
      </c>
      <c r="F356" s="22" t="str">
        <f>IF(ISBLANK(Table2[[#This Row],[unique_id]]), "", PROPER(SUBSTITUTE(Table2[[#This Row],[unique_id]], "_", " ")))</f>
        <v>Deck West Fan</v>
      </c>
      <c r="G356" s="18" t="s">
        <v>217</v>
      </c>
      <c r="H356" s="18" t="s">
        <v>131</v>
      </c>
      <c r="I356" s="18" t="s">
        <v>132</v>
      </c>
      <c r="O356" s="19" t="s">
        <v>807</v>
      </c>
      <c r="P356" s="18" t="s">
        <v>166</v>
      </c>
      <c r="Q356" s="18" t="s">
        <v>779</v>
      </c>
      <c r="R356" s="18" t="str">
        <f>Table2[[#This Row],[entity_domain]]</f>
        <v>Fans</v>
      </c>
      <c r="S356" s="18" t="str">
        <f>_xlfn.CONCAT( Table2[[#This Row],[device_suggested_area]], " ",Table2[[#This Row],[powercalc_group_3]])</f>
        <v>Deck Fans</v>
      </c>
      <c r="T356" s="23" t="s">
        <v>774</v>
      </c>
      <c r="U356" s="18"/>
      <c r="V356" s="19"/>
      <c r="W356" s="19"/>
      <c r="X356" s="19"/>
      <c r="Y356" s="19"/>
      <c r="Z356" s="19"/>
      <c r="AB356" s="18"/>
      <c r="AE356" s="18" t="s">
        <v>247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Deck</v>
      </c>
      <c r="BB356" s="18" t="s">
        <v>1064</v>
      </c>
      <c r="BC356" s="18" t="s">
        <v>376</v>
      </c>
      <c r="BD356" s="18" t="s">
        <v>133</v>
      </c>
      <c r="BE356" s="18" t="s">
        <v>375</v>
      </c>
      <c r="BF356" s="18" t="s">
        <v>363</v>
      </c>
      <c r="BJ356" s="18" t="s">
        <v>1427</v>
      </c>
      <c r="BK356" s="18" t="s">
        <v>380</v>
      </c>
      <c r="BL356" s="21" t="s">
        <v>1460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357" spans="1:65" ht="16" hidden="1" customHeight="1">
      <c r="A357" s="18">
        <v>2582</v>
      </c>
      <c r="B357" s="18" t="s">
        <v>26</v>
      </c>
      <c r="C357" s="18" t="s">
        <v>828</v>
      </c>
      <c r="D357" s="18" t="s">
        <v>149</v>
      </c>
      <c r="E357" s="23" t="s">
        <v>1004</v>
      </c>
      <c r="F357" s="22" t="str">
        <f>IF(ISBLANK(Table2[[#This Row],[unique_id]]), "", PROPER(SUBSTITUTE(Table2[[#This Row],[unique_id]], "_", " ")))</f>
        <v>Template Kitchen Fridge Plug Proxy</v>
      </c>
      <c r="G357" s="18" t="s">
        <v>226</v>
      </c>
      <c r="H357" s="18" t="s">
        <v>536</v>
      </c>
      <c r="I357" s="18" t="s">
        <v>295</v>
      </c>
      <c r="O357" s="19" t="s">
        <v>807</v>
      </c>
      <c r="P357" s="18" t="s">
        <v>166</v>
      </c>
      <c r="Q357" s="18" t="s">
        <v>779</v>
      </c>
      <c r="R357" s="18" t="s">
        <v>791</v>
      </c>
      <c r="S357" s="18" t="str">
        <f>Table2[[#This Row],[friendly_name]]</f>
        <v>Kitchen Fridge</v>
      </c>
      <c r="T357" s="23" t="s">
        <v>1135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1068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>
      <c r="A358" s="18">
        <v>1501</v>
      </c>
      <c r="B358" s="18" t="s">
        <v>26</v>
      </c>
      <c r="C358" s="18" t="s">
        <v>133</v>
      </c>
      <c r="D358" s="18" t="s">
        <v>129</v>
      </c>
      <c r="E358" s="18" t="s">
        <v>420</v>
      </c>
      <c r="F358" s="22" t="str">
        <f>IF(ISBLANK(Table2[[#This Row],[unique_id]]), "", PROPER(SUBSTITUTE(Table2[[#This Row],[unique_id]], "_", " ")))</f>
        <v>Edwin Fan</v>
      </c>
      <c r="G358" s="18" t="s">
        <v>127</v>
      </c>
      <c r="H358" s="18" t="s">
        <v>131</v>
      </c>
      <c r="I358" s="18" t="s">
        <v>132</v>
      </c>
      <c r="J358" s="18" t="s">
        <v>739</v>
      </c>
      <c r="M358" s="18" t="s">
        <v>136</v>
      </c>
      <c r="O358" s="19" t="s">
        <v>807</v>
      </c>
      <c r="P358" s="18" t="s">
        <v>166</v>
      </c>
      <c r="Q358" s="18" t="s">
        <v>779</v>
      </c>
      <c r="R358" s="18" t="str">
        <f>Table2[[#This Row],[entity_domain]]</f>
        <v>Fans</v>
      </c>
      <c r="S358" s="18" t="str">
        <f>_xlfn.CONCAT( Table2[[#This Row],[device_suggested_area]], " ",Table2[[#This Row],[powercalc_group_3]])</f>
        <v>Edwin Fans</v>
      </c>
      <c r="T358" s="23" t="s">
        <v>774</v>
      </c>
      <c r="U358" s="18"/>
      <c r="V358" s="19"/>
      <c r="W358" s="19"/>
      <c r="X358" s="19"/>
      <c r="Y358" s="19"/>
      <c r="Z358" s="19"/>
      <c r="AB358" s="18"/>
      <c r="AE358" s="18" t="s">
        <v>247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Edwin</v>
      </c>
      <c r="BB358" s="18" t="s">
        <v>483</v>
      </c>
      <c r="BC358" s="18" t="s">
        <v>376</v>
      </c>
      <c r="BD358" s="18" t="s">
        <v>133</v>
      </c>
      <c r="BE358" s="18" t="s">
        <v>375</v>
      </c>
      <c r="BF358" s="18" t="s">
        <v>127</v>
      </c>
      <c r="BJ358" s="18" t="s">
        <v>1427</v>
      </c>
      <c r="BK358" s="18" t="s">
        <v>378</v>
      </c>
      <c r="BL358" s="18" t="s">
        <v>1454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359" spans="1:65" ht="16" hidden="1" customHeight="1">
      <c r="A359" s="18">
        <v>2584</v>
      </c>
      <c r="B359" s="18" t="s">
        <v>26</v>
      </c>
      <c r="C359" s="18" t="s">
        <v>828</v>
      </c>
      <c r="D359" s="18" t="s">
        <v>149</v>
      </c>
      <c r="E359" s="23" t="s">
        <v>1005</v>
      </c>
      <c r="F359" s="22" t="str">
        <f>IF(ISBLANK(Table2[[#This Row],[unique_id]]), "", PROPER(SUBSTITUTE(Table2[[#This Row],[unique_id]], "_", " ")))</f>
        <v>Template Deck Freezer Plug Proxy</v>
      </c>
      <c r="G359" s="18" t="s">
        <v>227</v>
      </c>
      <c r="H359" s="18" t="s">
        <v>536</v>
      </c>
      <c r="I359" s="18" t="s">
        <v>295</v>
      </c>
      <c r="O359" s="19" t="s">
        <v>807</v>
      </c>
      <c r="P359" s="18" t="s">
        <v>166</v>
      </c>
      <c r="Q359" s="18" t="s">
        <v>779</v>
      </c>
      <c r="R359" s="18" t="s">
        <v>791</v>
      </c>
      <c r="S359" s="18" t="str">
        <f>Table2[[#This Row],[friendly_name]]</f>
        <v>Deck Freezer</v>
      </c>
      <c r="T359" s="23" t="s">
        <v>1135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1069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>
      <c r="A360" s="18">
        <v>1509</v>
      </c>
      <c r="B360" s="18" t="s">
        <v>26</v>
      </c>
      <c r="C360" s="18" t="s">
        <v>133</v>
      </c>
      <c r="D360" s="18" t="s">
        <v>129</v>
      </c>
      <c r="E360" s="18" t="s">
        <v>422</v>
      </c>
      <c r="F360" s="22" t="str">
        <f>IF(ISBLANK(Table2[[#This Row],[unique_id]]), "", PROPER(SUBSTITUTE(Table2[[#This Row],[unique_id]], "_", " ")))</f>
        <v>Lounge Fan</v>
      </c>
      <c r="G360" s="18" t="s">
        <v>196</v>
      </c>
      <c r="H360" s="18" t="s">
        <v>131</v>
      </c>
      <c r="I360" s="18" t="s">
        <v>132</v>
      </c>
      <c r="J360" s="18" t="s">
        <v>483</v>
      </c>
      <c r="M360" s="18" t="s">
        <v>136</v>
      </c>
      <c r="O360" s="19" t="s">
        <v>807</v>
      </c>
      <c r="P360" s="18" t="s">
        <v>166</v>
      </c>
      <c r="Q360" s="18" t="s">
        <v>779</v>
      </c>
      <c r="R360" s="18" t="str">
        <f>Table2[[#This Row],[entity_domain]]</f>
        <v>Fans</v>
      </c>
      <c r="S360" s="18" t="str">
        <f>_xlfn.CONCAT( Table2[[#This Row],[device_suggested_area]], " ",Table2[[#This Row],[powercalc_group_3]])</f>
        <v>Lounge Fans</v>
      </c>
      <c r="T360" s="23" t="s">
        <v>774</v>
      </c>
      <c r="U360" s="18"/>
      <c r="V360" s="19"/>
      <c r="W360" s="19"/>
      <c r="X360" s="19"/>
      <c r="Y360" s="19"/>
      <c r="Z360" s="19"/>
      <c r="AB360" s="18"/>
      <c r="AE360" s="18" t="s">
        <v>247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Lounge</v>
      </c>
      <c r="BB360" s="18" t="s">
        <v>483</v>
      </c>
      <c r="BC360" s="18" t="s">
        <v>376</v>
      </c>
      <c r="BD360" s="18" t="s">
        <v>133</v>
      </c>
      <c r="BE360" s="18" t="s">
        <v>375</v>
      </c>
      <c r="BF360" s="18" t="s">
        <v>196</v>
      </c>
      <c r="BJ360" s="18" t="s">
        <v>1427</v>
      </c>
      <c r="BK360" s="18" t="s">
        <v>382</v>
      </c>
      <c r="BL360" s="18" t="s">
        <v>1458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361" spans="1:65" ht="16" hidden="1" customHeight="1">
      <c r="A361" s="18">
        <v>2586</v>
      </c>
      <c r="B361" s="18" t="s">
        <v>26</v>
      </c>
      <c r="C361" s="18" t="s">
        <v>828</v>
      </c>
      <c r="D361" s="18" t="s">
        <v>149</v>
      </c>
      <c r="E361" s="23" t="s">
        <v>1006</v>
      </c>
      <c r="F361" s="22" t="str">
        <f>IF(ISBLANK(Table2[[#This Row],[unique_id]]), "", PROPER(SUBSTITUTE(Table2[[#This Row],[unique_id]], "_", " ")))</f>
        <v>Template Study Battery Charger Plug Proxy</v>
      </c>
      <c r="G361" s="18" t="s">
        <v>234</v>
      </c>
      <c r="H361" s="18" t="s">
        <v>536</v>
      </c>
      <c r="I361" s="18" t="s">
        <v>295</v>
      </c>
      <c r="O361" s="19" t="s">
        <v>807</v>
      </c>
      <c r="P361" s="18" t="s">
        <v>166</v>
      </c>
      <c r="Q361" s="18" t="s">
        <v>779</v>
      </c>
      <c r="R361" s="18" t="s">
        <v>536</v>
      </c>
      <c r="S361" s="18" t="str">
        <f>Table2[[#This Row],[friendly_name]]</f>
        <v>Battery Charger</v>
      </c>
      <c r="T361" s="23" t="s">
        <v>1134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>
      <c r="A362" s="18">
        <v>1502</v>
      </c>
      <c r="B362" s="18" t="s">
        <v>26</v>
      </c>
      <c r="C362" s="18" t="s">
        <v>133</v>
      </c>
      <c r="D362" s="18" t="s">
        <v>129</v>
      </c>
      <c r="E362" s="18" t="s">
        <v>421</v>
      </c>
      <c r="F362" s="22" t="str">
        <f>IF(ISBLANK(Table2[[#This Row],[unique_id]]), "", PROPER(SUBSTITUTE(Table2[[#This Row],[unique_id]], "_", " ")))</f>
        <v>Parents Fan</v>
      </c>
      <c r="G362" s="18" t="s">
        <v>194</v>
      </c>
      <c r="H362" s="18" t="s">
        <v>131</v>
      </c>
      <c r="I362" s="18" t="s">
        <v>132</v>
      </c>
      <c r="J362" s="18" t="s">
        <v>483</v>
      </c>
      <c r="M362" s="18" t="s">
        <v>136</v>
      </c>
      <c r="O362" s="19" t="s">
        <v>807</v>
      </c>
      <c r="P362" s="18" t="s">
        <v>166</v>
      </c>
      <c r="Q362" s="18" t="s">
        <v>779</v>
      </c>
      <c r="R362" s="18" t="str">
        <f>Table2[[#This Row],[entity_domain]]</f>
        <v>Fans</v>
      </c>
      <c r="S362" s="18" t="str">
        <f>_xlfn.CONCAT( Table2[[#This Row],[device_suggested_area]], " ",Table2[[#This Row],[powercalc_group_3]])</f>
        <v>Parents Fans</v>
      </c>
      <c r="T362" s="23" t="s">
        <v>774</v>
      </c>
      <c r="U362" s="18"/>
      <c r="V362" s="19"/>
      <c r="W362" s="19"/>
      <c r="X362" s="19"/>
      <c r="Y362" s="19"/>
      <c r="Z362" s="19"/>
      <c r="AB362" s="18"/>
      <c r="AE362" s="18" t="s">
        <v>247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Parents</v>
      </c>
      <c r="BB362" s="18" t="s">
        <v>483</v>
      </c>
      <c r="BC362" s="18" t="s">
        <v>376</v>
      </c>
      <c r="BD362" s="18" t="s">
        <v>133</v>
      </c>
      <c r="BE362" s="18" t="s">
        <v>375</v>
      </c>
      <c r="BF362" s="18" t="s">
        <v>194</v>
      </c>
      <c r="BJ362" s="18" t="s">
        <v>1427</v>
      </c>
      <c r="BK362" s="18" t="s">
        <v>381</v>
      </c>
      <c r="BL362" s="18" t="s">
        <v>1455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363" spans="1:65" ht="16" hidden="1" customHeight="1">
      <c r="A363" s="18">
        <v>2588</v>
      </c>
      <c r="B363" s="18" t="s">
        <v>26</v>
      </c>
      <c r="C363" s="18" t="s">
        <v>828</v>
      </c>
      <c r="D363" s="18" t="s">
        <v>149</v>
      </c>
      <c r="E363" s="23" t="s">
        <v>1007</v>
      </c>
      <c r="F363" s="22" t="str">
        <f>IF(ISBLANK(Table2[[#This Row],[unique_id]]), "", PROPER(SUBSTITUTE(Table2[[#This Row],[unique_id]], "_", " ")))</f>
        <v>Template Laundry Vacuum Charger Plug Proxy</v>
      </c>
      <c r="G363" s="18" t="s">
        <v>233</v>
      </c>
      <c r="H363" s="18" t="s">
        <v>536</v>
      </c>
      <c r="I363" s="18" t="s">
        <v>295</v>
      </c>
      <c r="O363" s="19" t="s">
        <v>807</v>
      </c>
      <c r="P363" s="18" t="s">
        <v>166</v>
      </c>
      <c r="Q363" s="18" t="s">
        <v>779</v>
      </c>
      <c r="R363" s="18" t="s">
        <v>536</v>
      </c>
      <c r="S363" s="18" t="str">
        <f>Table2[[#This Row],[friendly_name]]</f>
        <v>Vacuum Charger</v>
      </c>
      <c r="T363" s="23" t="s">
        <v>1134</v>
      </c>
      <c r="U363" s="18"/>
      <c r="V363" s="19"/>
      <c r="W363" s="19"/>
      <c r="X363" s="19"/>
      <c r="Y363" s="19"/>
      <c r="Z363" s="19"/>
      <c r="AB363" s="18"/>
      <c r="AG363" s="19"/>
      <c r="AH363" s="19"/>
      <c r="AT363" s="20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>
      <c r="A364" s="18">
        <v>2607</v>
      </c>
      <c r="B364" s="33" t="s">
        <v>26</v>
      </c>
      <c r="C364" s="33" t="s">
        <v>712</v>
      </c>
      <c r="D364" s="33" t="s">
        <v>134</v>
      </c>
      <c r="E364" s="33" t="s">
        <v>1168</v>
      </c>
      <c r="F364" s="35" t="str">
        <f>IF(ISBLANK(Table2[[#This Row],[unique_id]]), "", PROPER(SUBSTITUTE(Table2[[#This Row],[unique_id]], "_", " ")))</f>
        <v>Ceiling Network Switch Plug</v>
      </c>
      <c r="G364" s="33" t="s">
        <v>223</v>
      </c>
      <c r="H364" s="33" t="s">
        <v>536</v>
      </c>
      <c r="I364" s="33" t="s">
        <v>295</v>
      </c>
      <c r="J364" s="33"/>
      <c r="K364" s="33"/>
      <c r="L364" s="33"/>
      <c r="M364" s="33" t="s">
        <v>261</v>
      </c>
      <c r="N364" s="33"/>
      <c r="O364" s="36" t="s">
        <v>807</v>
      </c>
      <c r="P364" s="33" t="s">
        <v>166</v>
      </c>
      <c r="Q364" s="33" t="s">
        <v>779</v>
      </c>
      <c r="R364" s="33" t="s">
        <v>781</v>
      </c>
      <c r="S364" s="33" t="str">
        <f>Table2[[#This Row],[friendly_name]]</f>
        <v>Network Switch</v>
      </c>
      <c r="T364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64" s="33"/>
      <c r="V364" s="36"/>
      <c r="W364" s="36"/>
      <c r="X364" s="36"/>
      <c r="Y364" s="36"/>
      <c r="Z364" s="36"/>
      <c r="AA364" s="52" t="s">
        <v>1181</v>
      </c>
      <c r="AB364" s="33"/>
      <c r="AC364" s="33"/>
      <c r="AD364" s="33"/>
      <c r="AE364" s="33" t="s">
        <v>257</v>
      </c>
      <c r="AF364" s="33">
        <v>10</v>
      </c>
      <c r="AG364" s="36" t="s">
        <v>34</v>
      </c>
      <c r="AH364" s="36" t="s">
        <v>926</v>
      </c>
      <c r="AI364" s="33"/>
      <c r="AJ364" s="33" t="str">
        <f>_xlfn.CONCAT("homeassistant/", Table2[[#This Row],[entity_namespace]], "/tasmota/",Table2[[#This Row],[unique_id]], "/config")</f>
        <v>homeassistant/switch/tasmota/ceiling_network_switch_plug/config</v>
      </c>
      <c r="AK364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64" s="33" t="str">
        <f>_xlfn.CONCAT("tasmota/device/",Table2[[#This Row],[unique_id]], "/cmnd/POWER")</f>
        <v>tasmota/device/ceiling_network_switch_plug/cmnd/POWER</v>
      </c>
      <c r="AM36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64" s="33" t="s">
        <v>945</v>
      </c>
      <c r="AO364" s="33" t="s">
        <v>946</v>
      </c>
      <c r="AP364" s="33" t="s">
        <v>935</v>
      </c>
      <c r="AQ364" s="33" t="s">
        <v>936</v>
      </c>
      <c r="AR364" s="33" t="s">
        <v>1012</v>
      </c>
      <c r="AS364" s="33">
        <v>1</v>
      </c>
      <c r="AT364" s="38" t="str">
        <f>HYPERLINK(_xlfn.CONCAT("http://", Table2[[#This Row],[connection_ip]], "/?"))</f>
        <v>http://10.0.4.105/?</v>
      </c>
      <c r="AU364" s="33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4" s="33"/>
      <c r="BA364" s="18" t="str">
        <f>IF(ISBLANK(Table2[[#This Row],[device_model]]), "", Table2[[#This Row],[device_suggested_area]])</f>
        <v>Ceiling</v>
      </c>
      <c r="BB364" s="33" t="s">
        <v>223</v>
      </c>
      <c r="BC364" s="33" t="s">
        <v>944</v>
      </c>
      <c r="BD364" s="33" t="s">
        <v>1183</v>
      </c>
      <c r="BE364" s="33" t="s">
        <v>916</v>
      </c>
      <c r="BF364" s="33" t="s">
        <v>411</v>
      </c>
      <c r="BG364" s="33"/>
      <c r="BH364" s="33"/>
      <c r="BI364" s="33"/>
      <c r="BJ364" s="33" t="s">
        <v>1427</v>
      </c>
      <c r="BK364" s="53" t="s">
        <v>1025</v>
      </c>
      <c r="BL364" s="33" t="s">
        <v>1488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65" spans="1:65" ht="16" hidden="1" customHeight="1">
      <c r="A365" s="18">
        <v>2590</v>
      </c>
      <c r="B365" s="18" t="s">
        <v>26</v>
      </c>
      <c r="C365" s="18" t="s">
        <v>828</v>
      </c>
      <c r="D365" s="18" t="s">
        <v>149</v>
      </c>
      <c r="E365" s="23" t="s">
        <v>1139</v>
      </c>
      <c r="F365" s="22" t="str">
        <f>IF(ISBLANK(Table2[[#This Row],[unique_id]]), "", PROPER(SUBSTITUTE(Table2[[#This Row],[unique_id]], "_", " ")))</f>
        <v>Template Ada Tablet Plug Proxy</v>
      </c>
      <c r="G365" s="18" t="s">
        <v>841</v>
      </c>
      <c r="H365" s="18" t="s">
        <v>536</v>
      </c>
      <c r="I365" s="18" t="s">
        <v>295</v>
      </c>
      <c r="O365" s="19" t="s">
        <v>807</v>
      </c>
      <c r="P365" s="18" t="s">
        <v>166</v>
      </c>
      <c r="Q365" s="18" t="s">
        <v>779</v>
      </c>
      <c r="R365" s="42" t="s">
        <v>764</v>
      </c>
      <c r="S365" s="18" t="str">
        <f>Table2[[#This Row],[friendly_name]]</f>
        <v>Ada Tablet</v>
      </c>
      <c r="T365" s="23" t="s">
        <v>1134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841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>
      <c r="A366" s="18">
        <v>1804</v>
      </c>
      <c r="B366" s="33" t="s">
        <v>26</v>
      </c>
      <c r="C366" s="33" t="s">
        <v>712</v>
      </c>
      <c r="D366" s="33" t="s">
        <v>134</v>
      </c>
      <c r="E366" s="33" t="s">
        <v>1164</v>
      </c>
      <c r="F366" s="35" t="str">
        <f>IF(ISBLANK(Table2[[#This Row],[unique_id]]), "", PROPER(SUBSTITUTE(Table2[[#This Row],[unique_id]], "_", " ")))</f>
        <v>Ceiling Water Booster Plug</v>
      </c>
      <c r="G366" s="33" t="s">
        <v>1246</v>
      </c>
      <c r="H366" s="33" t="s">
        <v>667</v>
      </c>
      <c r="I366" s="33" t="s">
        <v>132</v>
      </c>
      <c r="J366" s="33" t="str">
        <f>Table2[[#This Row],[friendly_name]]</f>
        <v>Hot Water Booster</v>
      </c>
      <c r="K366" s="33"/>
      <c r="L366" s="33"/>
      <c r="M366" s="33" t="s">
        <v>261</v>
      </c>
      <c r="N366" s="33"/>
      <c r="O366" s="36" t="s">
        <v>807</v>
      </c>
      <c r="P366" s="33" t="s">
        <v>166</v>
      </c>
      <c r="Q366" s="33" t="s">
        <v>780</v>
      </c>
      <c r="R366" s="33" t="str">
        <f>Table2[[#This Row],[entity_domain]]</f>
        <v>Heating &amp; Cooling</v>
      </c>
      <c r="S366" s="33" t="s">
        <v>455</v>
      </c>
      <c r="T36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366" s="33"/>
      <c r="V366" s="36"/>
      <c r="W366" s="36"/>
      <c r="X366" s="36"/>
      <c r="Y366" s="36"/>
      <c r="Z366" s="36"/>
      <c r="AA366" s="52" t="s">
        <v>1180</v>
      </c>
      <c r="AB366" s="33"/>
      <c r="AC366" s="33"/>
      <c r="AD366" s="33"/>
      <c r="AE366" s="33" t="s">
        <v>454</v>
      </c>
      <c r="AF366" s="33">
        <v>10</v>
      </c>
      <c r="AG366" s="36" t="s">
        <v>34</v>
      </c>
      <c r="AH366" s="36" t="s">
        <v>926</v>
      </c>
      <c r="AI366" s="33"/>
      <c r="AJ366" s="33" t="str">
        <f>_xlfn.CONCAT("homeassistant/", Table2[[#This Row],[entity_namespace]], "/tasmota/",Table2[[#This Row],[unique_id]], "/config")</f>
        <v>homeassistant/switch/tasmota/ceiling_water_booster_plug/config</v>
      </c>
      <c r="AK366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366" s="33" t="str">
        <f>_xlfn.CONCAT("tasmota/device/",Table2[[#This Row],[unique_id]], "/cmnd/POWER")</f>
        <v>tasmota/device/ceiling_water_booster_plug/cmnd/POWER</v>
      </c>
      <c r="AM366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366" s="33" t="s">
        <v>945</v>
      </c>
      <c r="AO366" s="33" t="s">
        <v>946</v>
      </c>
      <c r="AP366" s="33" t="s">
        <v>935</v>
      </c>
      <c r="AQ366" s="33" t="s">
        <v>936</v>
      </c>
      <c r="AR366" s="33" t="s">
        <v>1012</v>
      </c>
      <c r="AS366" s="33">
        <v>1</v>
      </c>
      <c r="AT366" s="38" t="str">
        <f>HYPERLINK(_xlfn.CONCAT("http://", Table2[[#This Row],[connection_ip]], "/?"))</f>
        <v>http://10.0.4.100/?</v>
      </c>
      <c r="AU366" s="33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6" s="33"/>
      <c r="BA366" s="18" t="str">
        <f>IF(ISBLANK(Table2[[#This Row],[device_model]]), "", Table2[[#This Row],[device_suggested_area]])</f>
        <v>Ceiling</v>
      </c>
      <c r="BB366" s="33" t="s">
        <v>455</v>
      </c>
      <c r="BC366" s="33" t="s">
        <v>453</v>
      </c>
      <c r="BD366" s="33" t="s">
        <v>1183</v>
      </c>
      <c r="BE366" s="33" t="s">
        <v>916</v>
      </c>
      <c r="BF366" s="33" t="s">
        <v>411</v>
      </c>
      <c r="BG366" s="33"/>
      <c r="BH366" s="33"/>
      <c r="BI366" s="33"/>
      <c r="BJ366" s="33" t="s">
        <v>1427</v>
      </c>
      <c r="BK366" s="33" t="s">
        <v>452</v>
      </c>
      <c r="BL366" s="33" t="s">
        <v>1467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367" spans="1:65" ht="16" hidden="1" customHeight="1">
      <c r="A367" s="18">
        <v>2592</v>
      </c>
      <c r="B367" s="18" t="s">
        <v>26</v>
      </c>
      <c r="C367" s="18" t="s">
        <v>828</v>
      </c>
      <c r="D367" s="18" t="s">
        <v>149</v>
      </c>
      <c r="E367" s="23" t="s">
        <v>1141</v>
      </c>
      <c r="F367" s="22" t="str">
        <f>IF(ISBLANK(Table2[[#This Row],[unique_id]]), "", PROPER(SUBSTITUTE(Table2[[#This Row],[unique_id]], "_", " ")))</f>
        <v>Template Server Flo Plug Proxy</v>
      </c>
      <c r="G367" s="18" t="s">
        <v>825</v>
      </c>
      <c r="H367" s="18" t="s">
        <v>536</v>
      </c>
      <c r="I367" s="18" t="s">
        <v>295</v>
      </c>
      <c r="O367" s="19" t="s">
        <v>807</v>
      </c>
      <c r="P367" s="18"/>
      <c r="R367" s="18" t="s">
        <v>820</v>
      </c>
      <c r="S367" s="18" t="str">
        <f>Table2[[#This Row],[friendly_name]]</f>
        <v>Server Flo</v>
      </c>
      <c r="T367" s="23" t="s">
        <v>1134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1123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>
      <c r="A368" s="18">
        <v>1668</v>
      </c>
      <c r="B368" s="33" t="s">
        <v>26</v>
      </c>
      <c r="C368" s="33" t="s">
        <v>712</v>
      </c>
      <c r="D368" s="33" t="s">
        <v>137</v>
      </c>
      <c r="E368" s="33" t="s">
        <v>852</v>
      </c>
      <c r="F368" s="35" t="str">
        <f>IF(ISBLANK(Table2[[#This Row],[unique_id]]), "", PROPER(SUBSTITUTE(Table2[[#This Row],[unique_id]], "_", " ")))</f>
        <v>Deck Festoons Plug</v>
      </c>
      <c r="G368" s="33" t="s">
        <v>299</v>
      </c>
      <c r="H368" s="33" t="s">
        <v>139</v>
      </c>
      <c r="I368" s="33" t="s">
        <v>132</v>
      </c>
      <c r="J368" s="33" t="s">
        <v>746</v>
      </c>
      <c r="K368" s="33"/>
      <c r="L368" s="33"/>
      <c r="M368" s="33" t="s">
        <v>136</v>
      </c>
      <c r="N368" s="33"/>
      <c r="O368" s="36" t="s">
        <v>807</v>
      </c>
      <c r="P368" s="33" t="s">
        <v>166</v>
      </c>
      <c r="Q368" s="33" t="s">
        <v>779</v>
      </c>
      <c r="R368" s="33" t="str">
        <f>Table2[[#This Row],[entity_domain]]</f>
        <v>Lights</v>
      </c>
      <c r="S368" s="33" t="str">
        <f>_xlfn.CONCAT( Table2[[#This Row],[device_suggested_area]], " ",Table2[[#This Row],[powercalc_group_3]])</f>
        <v>Deck Lights</v>
      </c>
      <c r="T368" s="34" t="s">
        <v>1113</v>
      </c>
      <c r="U368" s="33"/>
      <c r="V368" s="36"/>
      <c r="W368" s="36"/>
      <c r="X368" s="36"/>
      <c r="Y368" s="36"/>
      <c r="Z368" s="36"/>
      <c r="AA368" s="52" t="s">
        <v>1176</v>
      </c>
      <c r="AB368" s="33"/>
      <c r="AC368" s="33"/>
      <c r="AD368" s="33"/>
      <c r="AE368" s="33" t="s">
        <v>296</v>
      </c>
      <c r="AF368" s="33">
        <v>10</v>
      </c>
      <c r="AG368" s="36" t="s">
        <v>34</v>
      </c>
      <c r="AH368" s="36" t="s">
        <v>926</v>
      </c>
      <c r="AI368" s="33"/>
      <c r="AJ368" s="33" t="str">
        <f>_xlfn.CONCAT("homeassistant/", Table2[[#This Row],[entity_namespace]], "/tasmota/",Table2[[#This Row],[unique_id]], "/config")</f>
        <v>homeassistant/light/tasmota/deck_festoons_plug/config</v>
      </c>
      <c r="AK368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368" s="33" t="str">
        <f>_xlfn.CONCAT("tasmota/device/",Table2[[#This Row],[unique_id]], "/cmnd/POWER")</f>
        <v>tasmota/device/deck_festoons_plug/cmnd/POWER</v>
      </c>
      <c r="AM36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368" s="33" t="s">
        <v>945</v>
      </c>
      <c r="AO368" s="33" t="s">
        <v>946</v>
      </c>
      <c r="AP368" s="33" t="s">
        <v>935</v>
      </c>
      <c r="AQ368" s="33" t="s">
        <v>936</v>
      </c>
      <c r="AR368" s="33" t="s">
        <v>1012</v>
      </c>
      <c r="AS368" s="33">
        <v>1</v>
      </c>
      <c r="AT368" s="38" t="str">
        <f>HYPERLINK(_xlfn.CONCAT("http://", Table2[[#This Row],[connection_ip]], "/?"))</f>
        <v>http://10.0.4.107/?</v>
      </c>
      <c r="AU368" s="33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8" s="33"/>
      <c r="BA368" s="18" t="str">
        <f>IF(ISBLANK(Table2[[#This Row],[device_model]]), "", Table2[[#This Row],[device_suggested_area]])</f>
        <v>Deck</v>
      </c>
      <c r="BB368" s="33" t="s">
        <v>746</v>
      </c>
      <c r="BC368" s="33" t="s">
        <v>1184</v>
      </c>
      <c r="BD368" s="33" t="s">
        <v>1183</v>
      </c>
      <c r="BE368" s="33" t="s">
        <v>916</v>
      </c>
      <c r="BF368" s="33" t="s">
        <v>363</v>
      </c>
      <c r="BG368" s="33"/>
      <c r="BH368" s="33"/>
      <c r="BI368" s="33"/>
      <c r="BJ368" s="33" t="s">
        <v>1427</v>
      </c>
      <c r="BK368" s="33" t="s">
        <v>1115</v>
      </c>
      <c r="BL368" s="33" t="s">
        <v>1463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369" spans="1:65" ht="16" hidden="1" customHeight="1">
      <c r="A369" s="18">
        <v>2594</v>
      </c>
      <c r="B369" s="18" t="s">
        <v>26</v>
      </c>
      <c r="C369" s="18" t="s">
        <v>828</v>
      </c>
      <c r="D369" s="18" t="s">
        <v>149</v>
      </c>
      <c r="E369" s="23" t="s">
        <v>1143</v>
      </c>
      <c r="F369" s="22" t="str">
        <f>IF(ISBLANK(Table2[[#This Row],[unique_id]]), "", PROPER(SUBSTITUTE(Table2[[#This Row],[unique_id]], "_", " ")))</f>
        <v>Template Server Meg Plug Proxy</v>
      </c>
      <c r="G369" s="21" t="s">
        <v>824</v>
      </c>
      <c r="H369" s="18" t="s">
        <v>536</v>
      </c>
      <c r="I369" s="18" t="s">
        <v>295</v>
      </c>
      <c r="O369" s="19" t="s">
        <v>807</v>
      </c>
      <c r="P369" s="18"/>
      <c r="R369" s="18" t="s">
        <v>820</v>
      </c>
      <c r="S369" s="18" t="str">
        <f>Table2[[#This Row],[friendly_name]]</f>
        <v>Server Meg</v>
      </c>
      <c r="T369" s="23" t="s">
        <v>1134</v>
      </c>
      <c r="U369" s="18"/>
      <c r="V369" s="19"/>
      <c r="W369" s="19"/>
      <c r="X369" s="19"/>
      <c r="Y369" s="19"/>
      <c r="Z369" s="19"/>
      <c r="AB369" s="18"/>
      <c r="AG369" s="19"/>
      <c r="AH369" s="19"/>
      <c r="AR369" s="21"/>
      <c r="AT369" s="15"/>
      <c r="AU369" s="1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1124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L369" s="1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>
      <c r="A370" s="18">
        <v>1808</v>
      </c>
      <c r="B370" s="33" t="s">
        <v>26</v>
      </c>
      <c r="C370" s="33" t="s">
        <v>712</v>
      </c>
      <c r="D370" s="33" t="s">
        <v>134</v>
      </c>
      <c r="E370" s="33" t="s">
        <v>1172</v>
      </c>
      <c r="F370" s="35" t="str">
        <f>IF(ISBLANK(Table2[[#This Row],[unique_id]]), "", PROPER(SUBSTITUTE(Table2[[#This Row],[unique_id]], "_", " ")))</f>
        <v>Garden Pool Filter Plug</v>
      </c>
      <c r="G370" s="33" t="s">
        <v>324</v>
      </c>
      <c r="H370" s="33" t="s">
        <v>667</v>
      </c>
      <c r="I370" s="33" t="s">
        <v>132</v>
      </c>
      <c r="J370" s="33" t="str">
        <f>Table2[[#This Row],[friendly_name]]</f>
        <v>Pool Filter</v>
      </c>
      <c r="K370" s="33"/>
      <c r="L370" s="33"/>
      <c r="M370" s="33" t="s">
        <v>261</v>
      </c>
      <c r="N370" s="33"/>
      <c r="O370" s="36" t="s">
        <v>807</v>
      </c>
      <c r="P370" s="33" t="s">
        <v>166</v>
      </c>
      <c r="Q370" s="33" t="s">
        <v>780</v>
      </c>
      <c r="R370" s="33" t="str">
        <f>Table2[[#This Row],[entity_domain]]</f>
        <v>Heating &amp; Cooling</v>
      </c>
      <c r="S370" s="33" t="s">
        <v>324</v>
      </c>
      <c r="T370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370" s="33"/>
      <c r="V370" s="36"/>
      <c r="W370" s="36"/>
      <c r="X370" s="36"/>
      <c r="Y370" s="36"/>
      <c r="Z370" s="36"/>
      <c r="AA370" s="52" t="s">
        <v>1180</v>
      </c>
      <c r="AB370" s="33"/>
      <c r="AC370" s="33"/>
      <c r="AD370" s="33"/>
      <c r="AE370" s="33" t="s">
        <v>1175</v>
      </c>
      <c r="AF370" s="33">
        <v>10</v>
      </c>
      <c r="AG370" s="36" t="s">
        <v>34</v>
      </c>
      <c r="AH370" s="36" t="s">
        <v>926</v>
      </c>
      <c r="AI370" s="33"/>
      <c r="AJ370" s="33" t="str">
        <f>_xlfn.CONCAT("homeassistant/", Table2[[#This Row],[entity_namespace]], "/tasmota/",Table2[[#This Row],[unique_id]], "/config")</f>
        <v>homeassistant/switch/tasmota/garden_pool_filter_plug/config</v>
      </c>
      <c r="AK370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370" s="33" t="str">
        <f>_xlfn.CONCAT("tasmota/device/",Table2[[#This Row],[unique_id]], "/cmnd/POWER")</f>
        <v>tasmota/device/garden_pool_filter_plug/cmnd/POWER</v>
      </c>
      <c r="AM370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370" s="33" t="s">
        <v>945</v>
      </c>
      <c r="AO370" s="33" t="s">
        <v>946</v>
      </c>
      <c r="AP370" s="33" t="s">
        <v>935</v>
      </c>
      <c r="AQ370" s="33" t="s">
        <v>936</v>
      </c>
      <c r="AR370" s="33" t="s">
        <v>1012</v>
      </c>
      <c r="AS370" s="33">
        <v>1</v>
      </c>
      <c r="AT370" s="38" t="str">
        <f>HYPERLINK(_xlfn.CONCAT("http://", Table2[[#This Row],[connection_ip]], "/?"))</f>
        <v>http://10.0.4.106/?</v>
      </c>
      <c r="AU370" s="33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33"/>
      <c r="BA370" s="18" t="str">
        <f>IF(ISBLANK(Table2[[#This Row],[device_model]]), "", Table2[[#This Row],[device_suggested_area]])</f>
        <v>Garden</v>
      </c>
      <c r="BB370" s="33" t="s">
        <v>324</v>
      </c>
      <c r="BC370" s="33" t="s">
        <v>453</v>
      </c>
      <c r="BD370" s="33" t="s">
        <v>1183</v>
      </c>
      <c r="BE370" s="33" t="s">
        <v>916</v>
      </c>
      <c r="BF370" s="33" t="s">
        <v>586</v>
      </c>
      <c r="BG370" s="33"/>
      <c r="BH370" s="33"/>
      <c r="BI370" s="33"/>
      <c r="BJ370" s="33" t="s">
        <v>1427</v>
      </c>
      <c r="BK370" s="33" t="s">
        <v>1104</v>
      </c>
      <c r="BL370" s="33" t="s">
        <v>1468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371" spans="1:65" ht="16" hidden="1" customHeight="1">
      <c r="A371" s="18">
        <v>2596</v>
      </c>
      <c r="B371" s="28" t="s">
        <v>26</v>
      </c>
      <c r="C371" s="28" t="s">
        <v>828</v>
      </c>
      <c r="D371" s="28" t="s">
        <v>149</v>
      </c>
      <c r="E371" s="29" t="s">
        <v>1358</v>
      </c>
      <c r="F371" s="30" t="str">
        <f>IF(ISBLANK(Table2[[#This Row],[unique_id]]), "", PROPER(SUBSTITUTE(Table2[[#This Row],[unique_id]], "_", " ")))</f>
        <v>Template Server Lia Plug Proxy</v>
      </c>
      <c r="G371" s="28" t="s">
        <v>1359</v>
      </c>
      <c r="H371" s="28" t="s">
        <v>536</v>
      </c>
      <c r="I371" s="28" t="s">
        <v>295</v>
      </c>
      <c r="J371" s="28"/>
      <c r="K371" s="28"/>
      <c r="L371" s="28"/>
      <c r="M371" s="28"/>
      <c r="N371" s="28"/>
      <c r="O371" s="31" t="s">
        <v>807</v>
      </c>
      <c r="P371" s="33" t="s">
        <v>166</v>
      </c>
      <c r="Q371" s="33" t="s">
        <v>779</v>
      </c>
      <c r="R371" s="33" t="s">
        <v>781</v>
      </c>
      <c r="S371" s="28" t="s">
        <v>1359</v>
      </c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1360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1645</v>
      </c>
      <c r="B372" s="33" t="s">
        <v>26</v>
      </c>
      <c r="C372" s="33" t="s">
        <v>712</v>
      </c>
      <c r="D372" s="33" t="s">
        <v>137</v>
      </c>
      <c r="E372" s="33" t="s">
        <v>1353</v>
      </c>
      <c r="F372" s="35" t="str">
        <f>IF(ISBLANK(Table2[[#This Row],[unique_id]]), "", PROPER(SUBSTITUTE(Table2[[#This Row],[unique_id]], "_", " ")))</f>
        <v>Kitchen Bench Lights Plug</v>
      </c>
      <c r="G372" s="33" t="s">
        <v>1354</v>
      </c>
      <c r="H372" s="33" t="s">
        <v>139</v>
      </c>
      <c r="I372" s="33" t="s">
        <v>132</v>
      </c>
      <c r="J372" s="33" t="s">
        <v>1356</v>
      </c>
      <c r="K372" s="33"/>
      <c r="L372" s="33"/>
      <c r="M372" s="33" t="s">
        <v>136</v>
      </c>
      <c r="N372" s="33"/>
      <c r="O372" s="36" t="s">
        <v>807</v>
      </c>
      <c r="P372" s="33" t="s">
        <v>166</v>
      </c>
      <c r="Q372" s="33" t="s">
        <v>779</v>
      </c>
      <c r="R372" s="33" t="str">
        <f>Table2[[#This Row],[entity_domain]]</f>
        <v>Lights</v>
      </c>
      <c r="S372" s="33" t="str">
        <f>_xlfn.CONCAT( Table2[[#This Row],[device_suggested_area]], " ",Table2[[#This Row],[powercalc_group_3]])</f>
        <v>Kitchen Lights</v>
      </c>
      <c r="T372" s="34" t="s">
        <v>1022</v>
      </c>
      <c r="U372" s="33"/>
      <c r="V372" s="36"/>
      <c r="W372" s="36"/>
      <c r="X372" s="36"/>
      <c r="Y372" s="36"/>
      <c r="Z372" s="36"/>
      <c r="AA372" s="36" t="s">
        <v>1179</v>
      </c>
      <c r="AB372" s="33"/>
      <c r="AC372" s="33"/>
      <c r="AD372" s="33"/>
      <c r="AE372" s="33" t="s">
        <v>296</v>
      </c>
      <c r="AF372" s="33">
        <v>10</v>
      </c>
      <c r="AG372" s="36" t="s">
        <v>34</v>
      </c>
      <c r="AH372" s="36" t="s">
        <v>926</v>
      </c>
      <c r="AI372" s="33"/>
      <c r="AJ372" s="33" t="str">
        <f>_xlfn.CONCAT("homeassistant/", Table2[[#This Row],[entity_namespace]], "/tasmota/",Table2[[#This Row],[unique_id]], "/config")</f>
        <v>homeassistant/light/tasmota/kitchen_bench_lights_plug/config</v>
      </c>
      <c r="AK372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372" s="33" t="str">
        <f>_xlfn.CONCAT("tasmota/device/",Table2[[#This Row],[unique_id]], "/cmnd/POWER")</f>
        <v>tasmota/device/kitchen_bench_lights_plug/cmnd/POWER</v>
      </c>
      <c r="AM372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372" s="33" t="s">
        <v>945</v>
      </c>
      <c r="AO372" s="33" t="s">
        <v>946</v>
      </c>
      <c r="AP372" s="33" t="s">
        <v>935</v>
      </c>
      <c r="AQ372" s="33" t="s">
        <v>936</v>
      </c>
      <c r="AR372" s="33" t="s">
        <v>1012</v>
      </c>
      <c r="AS372" s="33">
        <v>1</v>
      </c>
      <c r="AT372" s="38" t="str">
        <f>HYPERLINK(_xlfn.CONCAT("http://", Table2[[#This Row],[connection_ip]], "/?"))</f>
        <v>http://10.0.4.103/?</v>
      </c>
      <c r="AU372" s="33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33"/>
      <c r="BA372" s="18" t="str">
        <f>IF(ISBLANK(Table2[[#This Row],[device_model]]), "", Table2[[#This Row],[device_suggested_area]])</f>
        <v>Kitchen</v>
      </c>
      <c r="BB372" s="33" t="s">
        <v>1355</v>
      </c>
      <c r="BC372" s="33" t="s">
        <v>786</v>
      </c>
      <c r="BD372" s="33" t="s">
        <v>1183</v>
      </c>
      <c r="BE372" s="33" t="s">
        <v>916</v>
      </c>
      <c r="BF372" s="33" t="s">
        <v>208</v>
      </c>
      <c r="BG372" s="33"/>
      <c r="BH372" s="33"/>
      <c r="BI372" s="33"/>
      <c r="BJ372" s="33" t="s">
        <v>1427</v>
      </c>
      <c r="BK372" s="33" t="s">
        <v>948</v>
      </c>
      <c r="BL372" s="33" t="s">
        <v>1461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373" spans="1:65" ht="16" hidden="1" customHeight="1">
      <c r="A373" s="18">
        <v>2598</v>
      </c>
      <c r="B373" s="28" t="s">
        <v>26</v>
      </c>
      <c r="C373" s="28" t="s">
        <v>828</v>
      </c>
      <c r="D373" s="28" t="s">
        <v>149</v>
      </c>
      <c r="E373" s="29" t="s">
        <v>951</v>
      </c>
      <c r="F373" s="30" t="str">
        <f>IF(ISBLANK(Table2[[#This Row],[unique_id]]), "", PROPER(SUBSTITUTE(Table2[[#This Row],[unique_id]], "_", " ")))</f>
        <v>Template Old Rack Outlet Plug Proxy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807</v>
      </c>
      <c r="P373" s="28"/>
      <c r="Q373" s="28"/>
      <c r="R373" s="28"/>
      <c r="S373" s="28"/>
      <c r="T373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1065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/>
      <c r="BJ373" s="28"/>
      <c r="BK373" s="28"/>
      <c r="BL373" s="28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>
      <c r="A374" s="18">
        <v>1506</v>
      </c>
      <c r="B374" s="33" t="s">
        <v>26</v>
      </c>
      <c r="C374" s="33" t="s">
        <v>712</v>
      </c>
      <c r="D374" s="33" t="s">
        <v>129</v>
      </c>
      <c r="E374" s="33" t="s">
        <v>851</v>
      </c>
      <c r="F374" s="35" t="str">
        <f>IF(ISBLANK(Table2[[#This Row],[unique_id]]), "", PROPER(SUBSTITUTE(Table2[[#This Row],[unique_id]], "_", " ")))</f>
        <v>Kitchen Fan Plug</v>
      </c>
      <c r="G374" s="33" t="s">
        <v>208</v>
      </c>
      <c r="H374" s="33" t="s">
        <v>131</v>
      </c>
      <c r="I374" s="33" t="s">
        <v>132</v>
      </c>
      <c r="J374" s="33" t="s">
        <v>483</v>
      </c>
      <c r="K374" s="33"/>
      <c r="L374" s="33"/>
      <c r="M374" s="33" t="s">
        <v>136</v>
      </c>
      <c r="N374" s="33"/>
      <c r="O374" s="36" t="s">
        <v>807</v>
      </c>
      <c r="P374" s="33" t="s">
        <v>166</v>
      </c>
      <c r="Q374" s="33" t="s">
        <v>779</v>
      </c>
      <c r="R374" s="33" t="str">
        <f>Table2[[#This Row],[entity_domain]]</f>
        <v>Fans</v>
      </c>
      <c r="S374" s="33" t="str">
        <f>_xlfn.CONCAT( Table2[[#This Row],[device_suggested_area]], " ",Table2[[#This Row],[powercalc_group_3]])</f>
        <v>Kitchen Fans</v>
      </c>
      <c r="T374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374" s="33"/>
      <c r="V374" s="36"/>
      <c r="W374" s="36"/>
      <c r="X374" s="36"/>
      <c r="Y374" s="36"/>
      <c r="Z374" s="36"/>
      <c r="AA374" s="52" t="s">
        <v>1180</v>
      </c>
      <c r="AB374" s="33"/>
      <c r="AC374" s="33"/>
      <c r="AD374" s="33"/>
      <c r="AE374" s="33" t="s">
        <v>247</v>
      </c>
      <c r="AF374" s="33">
        <v>10</v>
      </c>
      <c r="AG374" s="36" t="s">
        <v>34</v>
      </c>
      <c r="AH374" s="36" t="s">
        <v>926</v>
      </c>
      <c r="AI374" s="33"/>
      <c r="AJ374" s="33" t="str">
        <f>_xlfn.CONCAT("homeassistant/", Table2[[#This Row],[entity_namespace]], "/tasmota/",Table2[[#This Row],[unique_id]], "/config")</f>
        <v>homeassistant/fan/tasmota/kitchen_fan_plug/config</v>
      </c>
      <c r="AK374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374" s="33" t="str">
        <f>_xlfn.CONCAT("tasmota/device/",Table2[[#This Row],[unique_id]], "/cmnd/POWER")</f>
        <v>tasmota/device/kitchen_fan_plug/cmnd/POWER</v>
      </c>
      <c r="AM37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374" s="33" t="s">
        <v>945</v>
      </c>
      <c r="AO374" s="33" t="s">
        <v>946</v>
      </c>
      <c r="AP374" s="33" t="s">
        <v>935</v>
      </c>
      <c r="AQ374" s="33" t="s">
        <v>936</v>
      </c>
      <c r="AR374" s="33" t="s">
        <v>1012</v>
      </c>
      <c r="AS374" s="33">
        <v>1</v>
      </c>
      <c r="AT374" s="38" t="str">
        <f>HYPERLINK(_xlfn.CONCAT("http://", Table2[[#This Row],[connection_ip]], "/?"))</f>
        <v>http://10.0.4.104/?</v>
      </c>
      <c r="AU374" s="33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Kitchen</v>
      </c>
      <c r="BB374" s="33" t="s">
        <v>483</v>
      </c>
      <c r="BC374" s="33" t="s">
        <v>944</v>
      </c>
      <c r="BD374" s="33" t="s">
        <v>1183</v>
      </c>
      <c r="BE374" s="33" t="s">
        <v>916</v>
      </c>
      <c r="BF374" s="33" t="s">
        <v>208</v>
      </c>
      <c r="BG374" s="33"/>
      <c r="BH374" s="33"/>
      <c r="BI374" s="33"/>
      <c r="BJ374" s="33" t="s">
        <v>1427</v>
      </c>
      <c r="BK374" s="33" t="s">
        <v>953</v>
      </c>
      <c r="BL374" s="33" t="s">
        <v>1457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375" spans="1:65" ht="16" hidden="1" customHeight="1">
      <c r="A375" s="18">
        <v>2600</v>
      </c>
      <c r="B375" s="33" t="s">
        <v>26</v>
      </c>
      <c r="C375" s="33" t="s">
        <v>828</v>
      </c>
      <c r="D375" s="33" t="s">
        <v>149</v>
      </c>
      <c r="E375" s="34" t="s">
        <v>1008</v>
      </c>
      <c r="F375" s="35" t="str">
        <f>IF(ISBLANK(Table2[[#This Row],[unique_id]]), "", PROPER(SUBSTITUTE(Table2[[#This Row],[unique_id]], "_", " ")))</f>
        <v>Template Rack Outlet Plug Proxy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/>
      <c r="N375" s="33"/>
      <c r="O375" s="36" t="s">
        <v>807</v>
      </c>
      <c r="P375" s="33" t="s">
        <v>166</v>
      </c>
      <c r="Q375" s="33" t="s">
        <v>779</v>
      </c>
      <c r="R375" s="33" t="s">
        <v>781</v>
      </c>
      <c r="S375" s="33" t="str">
        <f>Table2[[#This Row],[friendly_name]]</f>
        <v>Server Rack</v>
      </c>
      <c r="T375" s="34" t="s">
        <v>1136</v>
      </c>
      <c r="U375" s="33"/>
      <c r="V375" s="36"/>
      <c r="W375" s="36"/>
      <c r="X375" s="36"/>
      <c r="Y375" s="36"/>
      <c r="Z375" s="36"/>
      <c r="AA375" s="36"/>
      <c r="AB375" s="33"/>
      <c r="AC375" s="33"/>
      <c r="AD375" s="33"/>
      <c r="AE375" s="33"/>
      <c r="AF375" s="33"/>
      <c r="AG375" s="36"/>
      <c r="AH375" s="36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7"/>
      <c r="AU375" s="33" t="s">
        <v>134</v>
      </c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1065</v>
      </c>
      <c r="BC375" s="33" t="s">
        <v>944</v>
      </c>
      <c r="BD375" s="33" t="s">
        <v>1183</v>
      </c>
      <c r="BE375" s="33" t="s">
        <v>916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>
      <c r="A376" s="18">
        <v>1673</v>
      </c>
      <c r="B376" s="33" t="s">
        <v>26</v>
      </c>
      <c r="C376" s="33" t="s">
        <v>712</v>
      </c>
      <c r="D376" s="33" t="s">
        <v>137</v>
      </c>
      <c r="E376" s="33" t="s">
        <v>853</v>
      </c>
      <c r="F376" s="35" t="str">
        <f>IF(ISBLANK(Table2[[#This Row],[unique_id]]), "", PROPER(SUBSTITUTE(Table2[[#This Row],[unique_id]], "_", " ")))</f>
        <v>Landing Festoons Plug</v>
      </c>
      <c r="G376" s="33" t="s">
        <v>568</v>
      </c>
      <c r="H376" s="33" t="s">
        <v>139</v>
      </c>
      <c r="I376" s="33" t="s">
        <v>132</v>
      </c>
      <c r="J376" s="33" t="s">
        <v>746</v>
      </c>
      <c r="K376" s="33"/>
      <c r="L376" s="33"/>
      <c r="M376" s="33" t="s">
        <v>136</v>
      </c>
      <c r="N376" s="33"/>
      <c r="O376" s="36" t="s">
        <v>807</v>
      </c>
      <c r="P376" s="33" t="s">
        <v>166</v>
      </c>
      <c r="Q376" s="33" t="s">
        <v>779</v>
      </c>
      <c r="R376" s="33" t="str">
        <f>Table2[[#This Row],[entity_domain]]</f>
        <v>Lights</v>
      </c>
      <c r="S376" s="33" t="str">
        <f>_xlfn.CONCAT( Table2[[#This Row],[device_suggested_area]], " ",Table2[[#This Row],[powercalc_group_3]])</f>
        <v>Landing Lights</v>
      </c>
      <c r="T376" s="34" t="s">
        <v>1112</v>
      </c>
      <c r="U376" s="33"/>
      <c r="V376" s="36"/>
      <c r="W376" s="36"/>
      <c r="X376" s="36"/>
      <c r="Y376" s="36"/>
      <c r="Z376" s="36"/>
      <c r="AA376" s="52" t="s">
        <v>1176</v>
      </c>
      <c r="AB376" s="33"/>
      <c r="AC376" s="33"/>
      <c r="AD376" s="33"/>
      <c r="AE376" s="33" t="s">
        <v>296</v>
      </c>
      <c r="AF376" s="33">
        <v>10</v>
      </c>
      <c r="AG376" s="36" t="s">
        <v>34</v>
      </c>
      <c r="AH376" s="36" t="s">
        <v>926</v>
      </c>
      <c r="AI376" s="33"/>
      <c r="AJ376" s="33" t="str">
        <f>_xlfn.CONCAT("homeassistant/", Table2[[#This Row],[entity_namespace]], "/tasmota/",Table2[[#This Row],[unique_id]], "/config")</f>
        <v>homeassistant/light/tasmota/landing_festoons_plug/config</v>
      </c>
      <c r="AK376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376" s="33" t="str">
        <f>_xlfn.CONCAT("tasmota/device/",Table2[[#This Row],[unique_id]], "/cmnd/POWER")</f>
        <v>tasmota/device/landing_festoons_plug/cmnd/POWER</v>
      </c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376" s="33" t="s">
        <v>945</v>
      </c>
      <c r="AO376" s="33" t="s">
        <v>946</v>
      </c>
      <c r="AP376" s="33" t="s">
        <v>935</v>
      </c>
      <c r="AQ376" s="33" t="s">
        <v>936</v>
      </c>
      <c r="AR376" s="33" t="s">
        <v>1012</v>
      </c>
      <c r="AS376" s="33">
        <v>1</v>
      </c>
      <c r="AT376" s="38" t="str">
        <f>HYPERLINK(_xlfn.CONCAT("http://", Table2[[#This Row],[connection_ip]], "/?"))</f>
        <v>http://10.0.4.108/?</v>
      </c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Landing</v>
      </c>
      <c r="BB376" s="33" t="s">
        <v>746</v>
      </c>
      <c r="BC376" s="33" t="s">
        <v>1185</v>
      </c>
      <c r="BD376" s="33" t="s">
        <v>1183</v>
      </c>
      <c r="BE376" s="33" t="s">
        <v>916</v>
      </c>
      <c r="BF376" s="33" t="s">
        <v>569</v>
      </c>
      <c r="BG376" s="33"/>
      <c r="BH376" s="33"/>
      <c r="BI376" s="33"/>
      <c r="BJ376" s="33" t="s">
        <v>1427</v>
      </c>
      <c r="BK376" s="33" t="s">
        <v>1114</v>
      </c>
      <c r="BL376" s="33" t="s">
        <v>1465</v>
      </c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377" spans="1:65" ht="16" hidden="1" customHeight="1">
      <c r="A377" s="18">
        <v>2602</v>
      </c>
      <c r="B377" s="33" t="s">
        <v>26</v>
      </c>
      <c r="C377" s="33" t="s">
        <v>712</v>
      </c>
      <c r="D377" s="33" t="s">
        <v>27</v>
      </c>
      <c r="E377" s="33" t="s">
        <v>1009</v>
      </c>
      <c r="F377" s="35" t="str">
        <f>IF(ISBLANK(Table2[[#This Row],[unique_id]]), "", PROPER(SUBSTITUTE(Table2[[#This Row],[unique_id]], "_", " ")))</f>
        <v>Rack Outlet Plug Energy Power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31</v>
      </c>
      <c r="AC377" s="33" t="s">
        <v>332</v>
      </c>
      <c r="AD377" s="33" t="s">
        <v>927</v>
      </c>
      <c r="AE377" s="33"/>
      <c r="AF377" s="33">
        <v>10</v>
      </c>
      <c r="AG377" s="36" t="s">
        <v>34</v>
      </c>
      <c r="AH377" s="36" t="s">
        <v>926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homeassistant/sensor/tasmota/rack_outlet_plug_energy_power/config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945</v>
      </c>
      <c r="AO377" s="33" t="s">
        <v>946</v>
      </c>
      <c r="AP377" s="33" t="s">
        <v>935</v>
      </c>
      <c r="AQ377" s="33" t="s">
        <v>936</v>
      </c>
      <c r="AR377" s="33" t="s">
        <v>1177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1065</v>
      </c>
      <c r="BC377" s="33" t="s">
        <v>944</v>
      </c>
      <c r="BD377" s="33" t="s">
        <v>1183</v>
      </c>
      <c r="BE377" s="33" t="s">
        <v>916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hidden="1" customHeight="1">
      <c r="A378" s="18">
        <v>2603</v>
      </c>
      <c r="B378" s="33" t="s">
        <v>26</v>
      </c>
      <c r="C378" s="33" t="s">
        <v>712</v>
      </c>
      <c r="D378" s="33" t="s">
        <v>27</v>
      </c>
      <c r="E378" s="33" t="s">
        <v>1010</v>
      </c>
      <c r="F378" s="35" t="str">
        <f>IF(ISBLANK(Table2[[#This Row],[unique_id]]), "", PROPER(SUBSTITUTE(Table2[[#This Row],[unique_id]], "_", " ")))</f>
        <v>Rack Outlet Plug Energy Total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/>
      <c r="P378" s="33"/>
      <c r="Q378" s="33"/>
      <c r="R378" s="33"/>
      <c r="S378" s="33"/>
      <c r="T378" s="34"/>
      <c r="U378" s="33"/>
      <c r="V378" s="36"/>
      <c r="W378" s="36"/>
      <c r="X378" s="36"/>
      <c r="Y378" s="36"/>
      <c r="Z378" s="36"/>
      <c r="AA378" s="36"/>
      <c r="AB378" s="33" t="s">
        <v>76</v>
      </c>
      <c r="AC378" s="33" t="s">
        <v>333</v>
      </c>
      <c r="AD378" s="33" t="s">
        <v>928</v>
      </c>
      <c r="AE378" s="33"/>
      <c r="AF378" s="33">
        <v>10</v>
      </c>
      <c r="AG378" s="36" t="s">
        <v>34</v>
      </c>
      <c r="AH378" s="36" t="s">
        <v>926</v>
      </c>
      <c r="AI378" s="33"/>
      <c r="AJ378" s="33" t="str">
        <f>_xlfn.CONCAT("homeassistant/", Table2[[#This Row],[entity_namespace]], "/tasmota/",Table2[[#This Row],[unique_id]], "/config")</f>
        <v>homeassistant/sensor/tasmota/rack_outlet_plug_energy_total/config</v>
      </c>
      <c r="AK378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8" s="33"/>
      <c r="AM378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3" t="s">
        <v>945</v>
      </c>
      <c r="AO378" s="33" t="s">
        <v>946</v>
      </c>
      <c r="AP378" s="33" t="s">
        <v>935</v>
      </c>
      <c r="AQ378" s="33" t="s">
        <v>936</v>
      </c>
      <c r="AR378" s="33" t="s">
        <v>1178</v>
      </c>
      <c r="AS378" s="33">
        <v>1</v>
      </c>
      <c r="AT378" s="38"/>
      <c r="AU378" s="33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1065</v>
      </c>
      <c r="BC378" s="33" t="s">
        <v>944</v>
      </c>
      <c r="BD378" s="33" t="s">
        <v>1183</v>
      </c>
      <c r="BE378" s="33" t="s">
        <v>916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hidden="1" customHeight="1">
      <c r="A379" s="18">
        <v>2604</v>
      </c>
      <c r="B379" s="28" t="s">
        <v>26</v>
      </c>
      <c r="C379" s="28" t="s">
        <v>828</v>
      </c>
      <c r="D379" s="28" t="s">
        <v>149</v>
      </c>
      <c r="E379" s="29" t="s">
        <v>1023</v>
      </c>
      <c r="F379" s="30" t="str">
        <f>IF(ISBLANK(Table2[[#This Row],[unique_id]]), "", PROPER(SUBSTITUTE(Table2[[#This Row],[unique_id]], "_", " ")))</f>
        <v>Template Old Roof Network Switch Plug Proxy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807</v>
      </c>
      <c r="P379" s="28"/>
      <c r="Q379" s="28"/>
      <c r="R379" s="28"/>
      <c r="S379" s="28"/>
      <c r="T37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/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/>
      <c r="BJ379" s="28"/>
      <c r="BK379" s="28"/>
      <c r="BL379" s="28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>
      <c r="A380" s="18">
        <v>2612</v>
      </c>
      <c r="B380" s="33" t="s">
        <v>26</v>
      </c>
      <c r="C380" s="33" t="s">
        <v>712</v>
      </c>
      <c r="D380" s="33" t="s">
        <v>129</v>
      </c>
      <c r="E380" s="33" t="s">
        <v>917</v>
      </c>
      <c r="F380" s="35" t="str">
        <f>IF(ISBLANK(Table2[[#This Row],[unique_id]]), "", PROPER(SUBSTITUTE(Table2[[#This Row],[unique_id]], "_", " ")))</f>
        <v>Rack Fans Plug</v>
      </c>
      <c r="G380" s="33" t="s">
        <v>599</v>
      </c>
      <c r="H380" s="33" t="s">
        <v>536</v>
      </c>
      <c r="I380" s="33" t="s">
        <v>295</v>
      </c>
      <c r="J380" s="33"/>
      <c r="K380" s="33"/>
      <c r="L380" s="33"/>
      <c r="M380" s="33" t="s">
        <v>261</v>
      </c>
      <c r="N380" s="33"/>
      <c r="O380" s="36" t="s">
        <v>807</v>
      </c>
      <c r="P380" s="33"/>
      <c r="Q380" s="33"/>
      <c r="R380" s="33"/>
      <c r="S380" s="33"/>
      <c r="T380" s="34" t="s">
        <v>1013</v>
      </c>
      <c r="U380" s="33"/>
      <c r="V380" s="36"/>
      <c r="W380" s="36"/>
      <c r="X380" s="36"/>
      <c r="Y380" s="36"/>
      <c r="Z380" s="36"/>
      <c r="AA380" s="36" t="s">
        <v>1182</v>
      </c>
      <c r="AB380" s="33"/>
      <c r="AC380" s="33"/>
      <c r="AD380" s="33"/>
      <c r="AE380" s="33" t="s">
        <v>601</v>
      </c>
      <c r="AF380" s="33">
        <v>10</v>
      </c>
      <c r="AG380" s="36" t="s">
        <v>34</v>
      </c>
      <c r="AH380" s="36" t="s">
        <v>926</v>
      </c>
      <c r="AI380" s="33"/>
      <c r="AJ380" s="33" t="str">
        <f>_xlfn.CONCAT("homeassistant/", Table2[[#This Row],[entity_namespace]], "/tasmota/",Table2[[#This Row],[unique_id]], "/config")</f>
        <v>homeassistant/fan/tasmota/rack_fans_plug/config</v>
      </c>
      <c r="AK380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0" s="33" t="str">
        <f>_xlfn.CONCAT("tasmota/device/",Table2[[#This Row],[unique_id]], "/cmnd/POWER")</f>
        <v>tasmota/device/rack_fans_plug/cmnd/POWER</v>
      </c>
      <c r="AM380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0" s="33" t="s">
        <v>945</v>
      </c>
      <c r="AO380" s="33" t="s">
        <v>946</v>
      </c>
      <c r="AP380" s="33" t="s">
        <v>935</v>
      </c>
      <c r="AQ380" s="33" t="s">
        <v>936</v>
      </c>
      <c r="AR380" s="33" t="s">
        <v>1012</v>
      </c>
      <c r="AS380" s="33">
        <v>1</v>
      </c>
      <c r="AT380" s="38" t="str">
        <f>HYPERLINK(_xlfn.CONCAT("http://", Table2[[#This Row],[connection_ip]], "/?"))</f>
        <v>http://10.0.4.101/?</v>
      </c>
      <c r="AU380" s="33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Rack</v>
      </c>
      <c r="BB380" s="33" t="s">
        <v>131</v>
      </c>
      <c r="BC380" s="39" t="s">
        <v>786</v>
      </c>
      <c r="BD380" s="33" t="s">
        <v>1183</v>
      </c>
      <c r="BE380" s="33" t="s">
        <v>916</v>
      </c>
      <c r="BF380" s="33" t="s">
        <v>28</v>
      </c>
      <c r="BG380" s="33"/>
      <c r="BH380" s="33"/>
      <c r="BI380" s="33"/>
      <c r="BJ380" s="33" t="s">
        <v>1427</v>
      </c>
      <c r="BK380" s="33" t="s">
        <v>600</v>
      </c>
      <c r="BL380" s="33" t="s">
        <v>1490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1" spans="1:65" ht="16" hidden="1" customHeight="1">
      <c r="A381" s="18">
        <v>2606</v>
      </c>
      <c r="B381" s="33" t="s">
        <v>26</v>
      </c>
      <c r="C381" s="33" t="s">
        <v>828</v>
      </c>
      <c r="D381" s="33" t="s">
        <v>149</v>
      </c>
      <c r="E381" s="34" t="s">
        <v>1167</v>
      </c>
      <c r="F381" s="35" t="str">
        <f>IF(ISBLANK(Table2[[#This Row],[unique_id]]), "", PROPER(SUBSTITUTE(Table2[[#This Row],[unique_id]], "_", " ")))</f>
        <v>Template Ceiling Network Switch Plug Proxy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 t="s">
        <v>807</v>
      </c>
      <c r="P381" s="33" t="s">
        <v>166</v>
      </c>
      <c r="Q381" s="33" t="s">
        <v>779</v>
      </c>
      <c r="R381" s="33" t="s">
        <v>781</v>
      </c>
      <c r="S381" s="33" t="str">
        <f>Table2[[#This Row],[friendly_name]]</f>
        <v>Network Switch</v>
      </c>
      <c r="T381" s="34" t="s">
        <v>1136</v>
      </c>
      <c r="U381" s="33"/>
      <c r="V381" s="36"/>
      <c r="W381" s="36"/>
      <c r="X381" s="36"/>
      <c r="Y381" s="36"/>
      <c r="Z381" s="36"/>
      <c r="AA381" s="36"/>
      <c r="AB381" s="33"/>
      <c r="AC381" s="33"/>
      <c r="AD381" s="33"/>
      <c r="AE381" s="33"/>
      <c r="AF381" s="33"/>
      <c r="AG381" s="36"/>
      <c r="AH381" s="36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7"/>
      <c r="AU381" s="33" t="s">
        <v>134</v>
      </c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944</v>
      </c>
      <c r="BD381" s="33" t="s">
        <v>1183</v>
      </c>
      <c r="BE381" s="33" t="s">
        <v>916</v>
      </c>
      <c r="BF381" s="33" t="s">
        <v>411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2601</v>
      </c>
      <c r="B382" s="33" t="s">
        <v>26</v>
      </c>
      <c r="C382" s="33" t="s">
        <v>712</v>
      </c>
      <c r="D382" s="33" t="s">
        <v>134</v>
      </c>
      <c r="E382" s="33" t="s">
        <v>866</v>
      </c>
      <c r="F382" s="35" t="str">
        <f>IF(ISBLANK(Table2[[#This Row],[unique_id]]), "", PROPER(SUBSTITUTE(Table2[[#This Row],[unique_id]], "_", " ")))</f>
        <v>Rack Outlet Plug</v>
      </c>
      <c r="G382" s="33" t="s">
        <v>225</v>
      </c>
      <c r="H382" s="33" t="s">
        <v>536</v>
      </c>
      <c r="I382" s="33" t="s">
        <v>295</v>
      </c>
      <c r="J382" s="33"/>
      <c r="K382" s="33"/>
      <c r="L382" s="33"/>
      <c r="M382" s="33" t="s">
        <v>261</v>
      </c>
      <c r="N382" s="33"/>
      <c r="O382" s="36" t="s">
        <v>807</v>
      </c>
      <c r="P382" s="33" t="s">
        <v>166</v>
      </c>
      <c r="Q382" s="33" t="s">
        <v>779</v>
      </c>
      <c r="R382" s="33" t="s">
        <v>781</v>
      </c>
      <c r="S382" s="33" t="str">
        <f>Table2[[#This Row],[friendly_name]]</f>
        <v>Server Rack</v>
      </c>
      <c r="T38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2" s="33"/>
      <c r="V382" s="36"/>
      <c r="W382" s="36"/>
      <c r="X382" s="36"/>
      <c r="Y382" s="36"/>
      <c r="Z382" s="36"/>
      <c r="AA382" s="52" t="s">
        <v>1181</v>
      </c>
      <c r="AB382" s="33"/>
      <c r="AC382" s="33"/>
      <c r="AD382" s="33"/>
      <c r="AE382" s="33" t="s">
        <v>256</v>
      </c>
      <c r="AF382" s="33">
        <v>10</v>
      </c>
      <c r="AG382" s="36" t="s">
        <v>34</v>
      </c>
      <c r="AH382" s="36" t="s">
        <v>926</v>
      </c>
      <c r="AI382" s="33"/>
      <c r="AJ382" s="33" t="str">
        <f>_xlfn.CONCAT("homeassistant/", Table2[[#This Row],[entity_namespace]], "/tasmota/",Table2[[#This Row],[unique_id]], "/config")</f>
        <v>homeassistant/switch/tasmota/rack_outlet_plug/config</v>
      </c>
      <c r="AK382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2" s="33" t="str">
        <f>_xlfn.CONCAT("tasmota/device/",Table2[[#This Row],[unique_id]], "/cmnd/POWER")</f>
        <v>tasmota/device/rack_outlet_plug/cmnd/POWER</v>
      </c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2" s="33" t="s">
        <v>945</v>
      </c>
      <c r="AO382" s="33" t="s">
        <v>946</v>
      </c>
      <c r="AP382" s="33" t="s">
        <v>935</v>
      </c>
      <c r="AQ382" s="33" t="s">
        <v>936</v>
      </c>
      <c r="AR382" s="33" t="s">
        <v>1012</v>
      </c>
      <c r="AS382" s="33">
        <v>1</v>
      </c>
      <c r="AT382" s="38" t="str">
        <f>HYPERLINK(_xlfn.CONCAT("http://", Table2[[#This Row],[connection_ip]], "/?"))</f>
        <v>http://10.0.4.102/?</v>
      </c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Rack</v>
      </c>
      <c r="BB382" s="33" t="s">
        <v>1065</v>
      </c>
      <c r="BC382" s="33" t="s">
        <v>944</v>
      </c>
      <c r="BD382" s="33" t="s">
        <v>1183</v>
      </c>
      <c r="BE382" s="33" t="s">
        <v>916</v>
      </c>
      <c r="BF382" s="33" t="s">
        <v>28</v>
      </c>
      <c r="BG382" s="33"/>
      <c r="BH382" s="33"/>
      <c r="BI382" s="33"/>
      <c r="BJ382" s="33" t="s">
        <v>1427</v>
      </c>
      <c r="BK382" s="33" t="s">
        <v>943</v>
      </c>
      <c r="BL382" s="33" t="s">
        <v>1486</v>
      </c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3" spans="1:65" ht="16" hidden="1" customHeight="1">
      <c r="A383" s="18">
        <v>2608</v>
      </c>
      <c r="B383" s="33" t="s">
        <v>26</v>
      </c>
      <c r="C383" s="33" t="s">
        <v>712</v>
      </c>
      <c r="D383" s="33" t="s">
        <v>27</v>
      </c>
      <c r="E383" s="33" t="s">
        <v>1169</v>
      </c>
      <c r="F383" s="35" t="str">
        <f>IF(ISBLANK(Table2[[#This Row],[unique_id]]), "", PROPER(SUBSTITUTE(Table2[[#This Row],[unique_id]], "_", " ")))</f>
        <v>Ceiling Network Switch Plug Energy Power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31</v>
      </c>
      <c r="AC383" s="33" t="s">
        <v>332</v>
      </c>
      <c r="AD383" s="33" t="s">
        <v>927</v>
      </c>
      <c r="AE383" s="33"/>
      <c r="AF383" s="33">
        <v>10</v>
      </c>
      <c r="AG383" s="36" t="s">
        <v>34</v>
      </c>
      <c r="AH383" s="36" t="s">
        <v>926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homeassistant/sensor/tasmota/ceiling_network_switch_plug_energy_power/config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945</v>
      </c>
      <c r="AO383" s="33" t="s">
        <v>946</v>
      </c>
      <c r="AP383" s="33" t="s">
        <v>935</v>
      </c>
      <c r="AQ383" s="33" t="s">
        <v>936</v>
      </c>
      <c r="AR383" s="33" t="s">
        <v>1177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944</v>
      </c>
      <c r="BD383" s="33" t="s">
        <v>1183</v>
      </c>
      <c r="BE383" s="33" t="s">
        <v>916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hidden="1" customHeight="1">
      <c r="A384" s="18">
        <v>2609</v>
      </c>
      <c r="B384" s="33" t="s">
        <v>26</v>
      </c>
      <c r="C384" s="33" t="s">
        <v>712</v>
      </c>
      <c r="D384" s="33" t="s">
        <v>27</v>
      </c>
      <c r="E384" s="33" t="s">
        <v>1170</v>
      </c>
      <c r="F384" s="35" t="str">
        <f>IF(ISBLANK(Table2[[#This Row],[unique_id]]), "", PROPER(SUBSTITUTE(Table2[[#This Row],[unique_id]], "_", " ")))</f>
        <v>Ceiling Network Switch Plug Energy Total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/>
      <c r="P384" s="33"/>
      <c r="Q384" s="33"/>
      <c r="R384" s="33"/>
      <c r="S384" s="33"/>
      <c r="T384" s="34"/>
      <c r="U384" s="33"/>
      <c r="V384" s="36"/>
      <c r="W384" s="36"/>
      <c r="X384" s="36"/>
      <c r="Y384" s="36"/>
      <c r="Z384" s="36"/>
      <c r="AA384" s="36"/>
      <c r="AB384" s="33" t="s">
        <v>76</v>
      </c>
      <c r="AC384" s="33" t="s">
        <v>333</v>
      </c>
      <c r="AD384" s="33" t="s">
        <v>928</v>
      </c>
      <c r="AE384" s="33"/>
      <c r="AF384" s="33">
        <v>10</v>
      </c>
      <c r="AG384" s="36" t="s">
        <v>34</v>
      </c>
      <c r="AH384" s="36" t="s">
        <v>926</v>
      </c>
      <c r="AI384" s="33"/>
      <c r="AJ384" s="33" t="str">
        <f>_xlfn.CONCAT("homeassistant/", Table2[[#This Row],[entity_namespace]], "/tasmota/",Table2[[#This Row],[unique_id]], "/config")</f>
        <v>homeassistant/sensor/tasmota/ceiling_network_switch_plug_energy_total/config</v>
      </c>
      <c r="AK384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4" s="33"/>
      <c r="AM38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3" t="s">
        <v>945</v>
      </c>
      <c r="AO384" s="33" t="s">
        <v>946</v>
      </c>
      <c r="AP384" s="33" t="s">
        <v>935</v>
      </c>
      <c r="AQ384" s="33" t="s">
        <v>936</v>
      </c>
      <c r="AR384" s="33" t="s">
        <v>1178</v>
      </c>
      <c r="AS384" s="33">
        <v>1</v>
      </c>
      <c r="AT384" s="38"/>
      <c r="AU384" s="33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944</v>
      </c>
      <c r="BD384" s="33" t="s">
        <v>1183</v>
      </c>
      <c r="BE384" s="33" t="s">
        <v>916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hidden="1" customHeight="1">
      <c r="A385" s="18">
        <v>2610</v>
      </c>
      <c r="B385" s="18" t="s">
        <v>26</v>
      </c>
      <c r="C385" s="18" t="s">
        <v>828</v>
      </c>
      <c r="D385" s="18" t="s">
        <v>149</v>
      </c>
      <c r="E385" s="23" t="s">
        <v>1011</v>
      </c>
      <c r="F385" s="22" t="str">
        <f>IF(ISBLANK(Table2[[#This Row],[unique_id]]), "", PROPER(SUBSTITUTE(Table2[[#This Row],[unique_id]], "_", " ")))</f>
        <v>Template Rack Internet Modem Plug Proxy</v>
      </c>
      <c r="G385" s="18" t="s">
        <v>224</v>
      </c>
      <c r="H385" s="18" t="s">
        <v>536</v>
      </c>
      <c r="I385" s="18" t="s">
        <v>295</v>
      </c>
      <c r="O385" s="19" t="s">
        <v>807</v>
      </c>
      <c r="P385" s="18"/>
      <c r="R385" s="18" t="s">
        <v>821</v>
      </c>
      <c r="S385" s="18" t="str">
        <f>Table2[[#This Row],[friendly_name]]</f>
        <v>Internet Modem</v>
      </c>
      <c r="T385" s="23" t="s">
        <v>1134</v>
      </c>
      <c r="U385" s="18"/>
      <c r="V385" s="19"/>
      <c r="W385" s="19"/>
      <c r="X385" s="19"/>
      <c r="Y385" s="19"/>
      <c r="Z385" s="19"/>
      <c r="AB385" s="18"/>
      <c r="AG385" s="19"/>
      <c r="AH385" s="19"/>
      <c r="AT385" s="20"/>
      <c r="AU385" s="18" t="s">
        <v>134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1070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customHeight="1">
      <c r="A386" s="18">
        <v>2686</v>
      </c>
      <c r="B386" s="18" t="s">
        <v>26</v>
      </c>
      <c r="C386" s="18" t="s">
        <v>183</v>
      </c>
      <c r="D386" s="18" t="s">
        <v>145</v>
      </c>
      <c r="E386" s="18" t="s">
        <v>751</v>
      </c>
      <c r="F386" s="22" t="str">
        <f>IF(ISBLANK(Table2[[#This Row],[unique_id]]), "", PROPER(SUBSTITUTE(Table2[[#This Row],[unique_id]], "_", " ")))</f>
        <v>Kitchen Five</v>
      </c>
      <c r="G386" s="18" t="s">
        <v>758</v>
      </c>
      <c r="H386" s="18" t="s">
        <v>764</v>
      </c>
      <c r="I386" s="18" t="s">
        <v>144</v>
      </c>
      <c r="M386" s="18" t="s">
        <v>136</v>
      </c>
      <c r="N386" s="18" t="s">
        <v>274</v>
      </c>
      <c r="O386" s="19" t="s">
        <v>807</v>
      </c>
      <c r="P386" s="18" t="s">
        <v>166</v>
      </c>
      <c r="Q386" s="18" t="s">
        <v>779</v>
      </c>
      <c r="R386" s="42" t="s">
        <v>764</v>
      </c>
      <c r="S386" s="18" t="str">
        <f>_xlfn.CONCAT( Table2[[#This Row],[friendly_name]], " Devices")</f>
        <v>Kitchen Five Devices</v>
      </c>
      <c r="T386" s="23"/>
      <c r="U386" s="18"/>
      <c r="V386" s="19"/>
      <c r="W386" s="19"/>
      <c r="X386" s="19"/>
      <c r="Y386" s="19"/>
      <c r="Z386" s="19"/>
      <c r="AB386" s="18"/>
      <c r="AG386" s="19"/>
      <c r="AH386" s="19"/>
      <c r="AT386" s="20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18" t="str">
        <f>IF(ISBLANK(Table2[[#This Row],[device_model]]), "", Table2[[#This Row],[device_suggested_area]])</f>
        <v>Kitchen</v>
      </c>
      <c r="BB386" s="18" t="s">
        <v>832</v>
      </c>
      <c r="BC386" s="18" t="s">
        <v>1098</v>
      </c>
      <c r="BD386" s="18" t="s">
        <v>183</v>
      </c>
      <c r="BE386" s="18">
        <v>15.4</v>
      </c>
      <c r="BF386" s="18" t="s">
        <v>208</v>
      </c>
      <c r="BJ386" s="18" t="s">
        <v>1426</v>
      </c>
      <c r="BK386" s="23" t="s">
        <v>373</v>
      </c>
      <c r="BL386" s="21" t="s">
        <v>1449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387" spans="1:65" ht="16" customHeight="1">
      <c r="A387" s="18">
        <v>2685</v>
      </c>
      <c r="B387" s="18" t="s">
        <v>26</v>
      </c>
      <c r="C387" s="18" t="s">
        <v>183</v>
      </c>
      <c r="D387" s="18" t="s">
        <v>145</v>
      </c>
      <c r="E387" s="18" t="s">
        <v>752</v>
      </c>
      <c r="F387" s="22" t="str">
        <f>IF(ISBLANK(Table2[[#This Row],[unique_id]]), "", PROPER(SUBSTITUTE(Table2[[#This Row],[unique_id]], "_", " ")))</f>
        <v>Kitchen Move</v>
      </c>
      <c r="G387" s="18" t="s">
        <v>757</v>
      </c>
      <c r="H387" s="18" t="s">
        <v>764</v>
      </c>
      <c r="I387" s="18" t="s">
        <v>144</v>
      </c>
      <c r="M387" s="18" t="s">
        <v>136</v>
      </c>
      <c r="N387" s="18" t="s">
        <v>274</v>
      </c>
      <c r="O387" s="19" t="s">
        <v>807</v>
      </c>
      <c r="P387" s="18" t="s">
        <v>166</v>
      </c>
      <c r="Q387" s="18" t="s">
        <v>779</v>
      </c>
      <c r="R387" s="42" t="s">
        <v>764</v>
      </c>
      <c r="S387" s="18" t="str">
        <f>_xlfn.CONCAT( Table2[[#This Row],[friendly_name]], " Devices")</f>
        <v>Kitchen Move Devices</v>
      </c>
      <c r="T387" s="23"/>
      <c r="U387" s="18"/>
      <c r="V387" s="19"/>
      <c r="W387" s="19"/>
      <c r="X387" s="19"/>
      <c r="Y387" s="19"/>
      <c r="Z387" s="19"/>
      <c r="AB387" s="18"/>
      <c r="AG387" s="19"/>
      <c r="AH387" s="19"/>
      <c r="AT387" s="20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18" t="str">
        <f>IF(ISBLANK(Table2[[#This Row],[device_model]]), "", Table2[[#This Row],[device_suggested_area]])</f>
        <v>Kitchen</v>
      </c>
      <c r="BB387" s="18" t="s">
        <v>371</v>
      </c>
      <c r="BC387" s="18" t="s">
        <v>1097</v>
      </c>
      <c r="BD387" s="18" t="s">
        <v>183</v>
      </c>
      <c r="BE387" s="18">
        <v>15.4</v>
      </c>
      <c r="BF387" s="18" t="s">
        <v>208</v>
      </c>
      <c r="BJ387" s="18" t="s">
        <v>1426</v>
      </c>
      <c r="BK387" s="18" t="s">
        <v>374</v>
      </c>
      <c r="BL387" s="21" t="s">
        <v>1448</v>
      </c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388" spans="1:65" ht="16" customHeight="1">
      <c r="A388" s="18">
        <v>2683</v>
      </c>
      <c r="B388" s="18" t="s">
        <v>26</v>
      </c>
      <c r="C388" s="18" t="s">
        <v>183</v>
      </c>
      <c r="D388" s="18" t="s">
        <v>145</v>
      </c>
      <c r="E388" s="18" t="s">
        <v>753</v>
      </c>
      <c r="F388" s="22" t="str">
        <f>IF(ISBLANK(Table2[[#This Row],[unique_id]]), "", PROPER(SUBSTITUTE(Table2[[#This Row],[unique_id]], "_", " ")))</f>
        <v>Lounge Arc</v>
      </c>
      <c r="G388" s="18" t="s">
        <v>756</v>
      </c>
      <c r="H388" s="18" t="s">
        <v>764</v>
      </c>
      <c r="I388" s="18" t="s">
        <v>144</v>
      </c>
      <c r="M388" s="18" t="s">
        <v>136</v>
      </c>
      <c r="N388" s="18" t="s">
        <v>274</v>
      </c>
      <c r="O388" s="19" t="s">
        <v>807</v>
      </c>
      <c r="P388" s="18"/>
      <c r="R388" s="42"/>
      <c r="T388" s="23" t="str">
        <f>_xlfn.CONCAT("name: ", Table2[[#This Row],[friendly_name]])</f>
        <v>name: Lounge Arc</v>
      </c>
      <c r="U388" s="18"/>
      <c r="V388" s="19"/>
      <c r="W388" s="19"/>
      <c r="X388" s="19"/>
      <c r="Y388" s="19"/>
      <c r="Z388" s="19"/>
      <c r="AB388" s="18"/>
      <c r="AG388" s="19"/>
      <c r="AH388" s="19"/>
      <c r="AT388" s="20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18" t="str">
        <f>IF(ISBLANK(Table2[[#This Row],[device_model]]), "", Table2[[#This Row],[device_suggested_area]])</f>
        <v>Lounge</v>
      </c>
      <c r="BB388" s="18" t="s">
        <v>594</v>
      </c>
      <c r="BC388" s="18" t="s">
        <v>1099</v>
      </c>
      <c r="BD388" s="18" t="s">
        <v>183</v>
      </c>
      <c r="BE388" s="18">
        <v>15.4</v>
      </c>
      <c r="BF388" s="18" t="s">
        <v>196</v>
      </c>
      <c r="BJ388" s="18" t="s">
        <v>1426</v>
      </c>
      <c r="BK388" s="18" t="s">
        <v>595</v>
      </c>
      <c r="BL388" s="21" t="s">
        <v>1447</v>
      </c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389" spans="1:65" ht="16" customHeight="1">
      <c r="A389" s="18">
        <v>2688</v>
      </c>
      <c r="B389" s="18" t="s">
        <v>26</v>
      </c>
      <c r="C389" s="18" t="s">
        <v>183</v>
      </c>
      <c r="D389" s="18" t="s">
        <v>145</v>
      </c>
      <c r="E389" s="18" t="s">
        <v>750</v>
      </c>
      <c r="F389" s="22" t="str">
        <f>IF(ISBLANK(Table2[[#This Row],[unique_id]]), "", PROPER(SUBSTITUTE(Table2[[#This Row],[unique_id]], "_", " ")))</f>
        <v>Parents Move</v>
      </c>
      <c r="G389" s="18" t="s">
        <v>759</v>
      </c>
      <c r="H389" s="18" t="s">
        <v>764</v>
      </c>
      <c r="I389" s="18" t="s">
        <v>144</v>
      </c>
      <c r="M389" s="18" t="s">
        <v>136</v>
      </c>
      <c r="N389" s="18" t="s">
        <v>274</v>
      </c>
      <c r="O389" s="19" t="s">
        <v>807</v>
      </c>
      <c r="P389" s="18" t="s">
        <v>166</v>
      </c>
      <c r="Q389" s="18" t="s">
        <v>779</v>
      </c>
      <c r="R389" s="42" t="s">
        <v>764</v>
      </c>
      <c r="S389" s="18" t="str">
        <f>_xlfn.CONCAT( Table2[[#This Row],[friendly_name]], " Devices")</f>
        <v>Parents Move Devices</v>
      </c>
      <c r="T389" s="23"/>
      <c r="U389" s="18"/>
      <c r="V389" s="19"/>
      <c r="W389" s="19"/>
      <c r="X389" s="19"/>
      <c r="Y389" s="19"/>
      <c r="Z389" s="19"/>
      <c r="AB389" s="18"/>
      <c r="AG389" s="19"/>
      <c r="AH389" s="19"/>
      <c r="AT389" s="20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18" t="str">
        <f>IF(ISBLANK(Table2[[#This Row],[device_model]]), "", Table2[[#This Row],[device_suggested_area]])</f>
        <v>Parents</v>
      </c>
      <c r="BB389" s="18" t="s">
        <v>371</v>
      </c>
      <c r="BC389" s="18" t="s">
        <v>1097</v>
      </c>
      <c r="BD389" s="18" t="s">
        <v>183</v>
      </c>
      <c r="BE389" s="18">
        <v>15.4</v>
      </c>
      <c r="BF389" s="18" t="s">
        <v>194</v>
      </c>
      <c r="BJ389" s="18" t="s">
        <v>1426</v>
      </c>
      <c r="BK389" s="18" t="s">
        <v>372</v>
      </c>
      <c r="BL389" s="21" t="s">
        <v>1450</v>
      </c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390" spans="1:65" ht="16" hidden="1" customHeight="1">
      <c r="A390" s="18">
        <v>1639</v>
      </c>
      <c r="B390" s="18" t="s">
        <v>26</v>
      </c>
      <c r="C390" s="18" t="s">
        <v>383</v>
      </c>
      <c r="D390" s="18" t="s">
        <v>137</v>
      </c>
      <c r="E390" s="18" t="s">
        <v>977</v>
      </c>
      <c r="F390" s="22" t="str">
        <f>IF(ISBLANK(Table2[[#This Row],[unique_id]]), "", PROPER(SUBSTITUTE(Table2[[#This Row],[unique_id]], "_", " ")))</f>
        <v>Study Lamp Bulb 1</v>
      </c>
      <c r="H390" s="18" t="s">
        <v>139</v>
      </c>
      <c r="O390" s="19" t="s">
        <v>807</v>
      </c>
      <c r="P390" s="18" t="s">
        <v>166</v>
      </c>
      <c r="Q390" s="18" t="s">
        <v>779</v>
      </c>
      <c r="R390" s="18" t="str">
        <f>Table2[[#This Row],[entity_domain]]</f>
        <v>Lights</v>
      </c>
      <c r="S390" s="18" t="str">
        <f>_xlfn.CONCAT( Table2[[#This Row],[device_suggested_area]], " ",Table2[[#This Row],[powercalc_group_3]])</f>
        <v>Study Lights</v>
      </c>
      <c r="T390" s="23"/>
      <c r="U390" s="18"/>
      <c r="V390" s="19"/>
      <c r="W390" s="19" t="s">
        <v>499</v>
      </c>
      <c r="X390" s="25">
        <v>117</v>
      </c>
      <c r="Y390" s="26" t="s">
        <v>775</v>
      </c>
      <c r="Z390" s="26" t="s">
        <v>1014</v>
      </c>
      <c r="AA390" s="26"/>
      <c r="AB390" s="18"/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Study</v>
      </c>
      <c r="BA390" s="18" t="str">
        <f>IF(ISBLANK(Table2[[#This Row],[device_model]]), "", Table2[[#This Row],[device_suggested_area]])</f>
        <v>Study</v>
      </c>
      <c r="BB390" s="18" t="s">
        <v>1040</v>
      </c>
      <c r="BC390" s="18" t="s">
        <v>497</v>
      </c>
      <c r="BD390" s="18" t="s">
        <v>383</v>
      </c>
      <c r="BE390" s="18" t="s">
        <v>498</v>
      </c>
      <c r="BF390" s="18" t="s">
        <v>362</v>
      </c>
      <c r="BH390" s="18" t="s">
        <v>704</v>
      </c>
      <c r="BK390" s="18" t="s">
        <v>762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391" spans="1:65" ht="16" customHeight="1">
      <c r="A391" s="18">
        <v>1802</v>
      </c>
      <c r="B391" s="18" t="s">
        <v>26</v>
      </c>
      <c r="C391" s="18" t="s">
        <v>236</v>
      </c>
      <c r="D391" s="18" t="s">
        <v>134</v>
      </c>
      <c r="E391" s="18" t="s">
        <v>854</v>
      </c>
      <c r="F391" s="22" t="str">
        <f>IF(ISBLANK(Table2[[#This Row],[unique_id]]), "", PROPER(SUBSTITUTE(Table2[[#This Row],[unique_id]], "_", " ")))</f>
        <v>Bathroom Rails Plug</v>
      </c>
      <c r="G391" s="18" t="s">
        <v>458</v>
      </c>
      <c r="H391" s="18" t="s">
        <v>667</v>
      </c>
      <c r="I391" s="18" t="s">
        <v>132</v>
      </c>
      <c r="J391" s="18" t="s">
        <v>458</v>
      </c>
      <c r="M391" s="18" t="s">
        <v>261</v>
      </c>
      <c r="O391" s="19" t="s">
        <v>807</v>
      </c>
      <c r="P391" s="18" t="s">
        <v>166</v>
      </c>
      <c r="Q391" s="21" t="s">
        <v>780</v>
      </c>
      <c r="R391" s="18" t="str">
        <f>Table2[[#This Row],[entity_domain]]</f>
        <v>Heating &amp; Cooling</v>
      </c>
      <c r="S391" s="18" t="s">
        <v>458</v>
      </c>
      <c r="T391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391" s="18"/>
      <c r="V391" s="19"/>
      <c r="W391" s="19"/>
      <c r="X391" s="19"/>
      <c r="Y391" s="19"/>
      <c r="Z391" s="19"/>
      <c r="AB391" s="18"/>
      <c r="AE391" s="18" t="s">
        <v>260</v>
      </c>
      <c r="AG391" s="19"/>
      <c r="AH391" s="19"/>
      <c r="AT391" s="20"/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18" t="str">
        <f>IF(ISBLANK(Table2[[#This Row],[device_model]]), "", Table2[[#This Row],[device_suggested_area]])</f>
        <v>Bathroom</v>
      </c>
      <c r="BB391" s="18" t="s">
        <v>1066</v>
      </c>
      <c r="BC391" s="18" t="s">
        <v>365</v>
      </c>
      <c r="BD391" s="18" t="s">
        <v>236</v>
      </c>
      <c r="BE391" s="18" t="s">
        <v>368</v>
      </c>
      <c r="BF391" s="18" t="s">
        <v>364</v>
      </c>
      <c r="BI391" s="18" t="s">
        <v>1020</v>
      </c>
      <c r="BJ391" s="18" t="s">
        <v>1427</v>
      </c>
      <c r="BK391" s="18" t="s">
        <v>356</v>
      </c>
      <c r="BL391" s="18" t="s">
        <v>1466</v>
      </c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392" spans="1:65" ht="16" customHeight="1">
      <c r="A392" s="18">
        <v>2605</v>
      </c>
      <c r="B392" s="28" t="s">
        <v>26</v>
      </c>
      <c r="C392" s="28" t="s">
        <v>236</v>
      </c>
      <c r="D392" s="28" t="s">
        <v>134</v>
      </c>
      <c r="E392" s="28" t="s">
        <v>1024</v>
      </c>
      <c r="F392" s="30" t="str">
        <f>IF(ISBLANK(Table2[[#This Row],[unique_id]]), "", PROPER(SUBSTITUTE(Table2[[#This Row],[unique_id]], "_", " ")))</f>
        <v>Old Roof Network Switch Plug</v>
      </c>
      <c r="G392" s="28" t="s">
        <v>223</v>
      </c>
      <c r="H392" s="28" t="s">
        <v>536</v>
      </c>
      <c r="I392" s="28" t="s">
        <v>295</v>
      </c>
      <c r="J392" s="28"/>
      <c r="K392" s="28"/>
      <c r="L392" s="28"/>
      <c r="M392" s="28"/>
      <c r="N392" s="28"/>
      <c r="O392" s="31" t="s">
        <v>807</v>
      </c>
      <c r="P392" s="28"/>
      <c r="Q392" s="28"/>
      <c r="R392" s="28"/>
      <c r="S392" s="28"/>
      <c r="T392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92" s="28"/>
      <c r="V392" s="31"/>
      <c r="W392" s="31"/>
      <c r="X392" s="31"/>
      <c r="Y392" s="31"/>
      <c r="Z392" s="31"/>
      <c r="AA392" s="31"/>
      <c r="AB392" s="28"/>
      <c r="AC392" s="28"/>
      <c r="AD392" s="28"/>
      <c r="AE392" s="28" t="s">
        <v>257</v>
      </c>
      <c r="AF392" s="28"/>
      <c r="AG392" s="31"/>
      <c r="AH392" s="31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32"/>
      <c r="AU392" s="28"/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28"/>
      <c r="BA392" s="18" t="str">
        <f>IF(ISBLANK(Table2[[#This Row],[device_model]]), "", Table2[[#This Row],[device_suggested_area]])</f>
        <v>Ceiling</v>
      </c>
      <c r="BB392" s="28" t="s">
        <v>223</v>
      </c>
      <c r="BC392" s="28" t="s">
        <v>365</v>
      </c>
      <c r="BD392" s="28" t="s">
        <v>236</v>
      </c>
      <c r="BE392" s="28" t="s">
        <v>368</v>
      </c>
      <c r="BF392" s="28" t="s">
        <v>411</v>
      </c>
      <c r="BG392" s="28"/>
      <c r="BH392" s="28"/>
      <c r="BI392" s="28" t="s">
        <v>1020</v>
      </c>
      <c r="BJ392" s="28" t="s">
        <v>1427</v>
      </c>
      <c r="BK392" s="28" t="s">
        <v>359</v>
      </c>
      <c r="BL392" s="28" t="s">
        <v>1487</v>
      </c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93" spans="1:65" ht="16" customHeight="1">
      <c r="A393" s="18">
        <v>1666</v>
      </c>
      <c r="B393" s="28" t="s">
        <v>26</v>
      </c>
      <c r="C393" s="28" t="s">
        <v>236</v>
      </c>
      <c r="D393" s="28" t="s">
        <v>134</v>
      </c>
      <c r="E393" s="28" t="s">
        <v>1105</v>
      </c>
      <c r="F393" s="30" t="str">
        <f>IF(ISBLANK(Table2[[#This Row],[unique_id]]), "", PROPER(SUBSTITUTE(Table2[[#This Row],[unique_id]], "_", " ")))</f>
        <v>Old Deck Festoons Plug</v>
      </c>
      <c r="G393" s="28" t="s">
        <v>299</v>
      </c>
      <c r="H393" s="28" t="s">
        <v>139</v>
      </c>
      <c r="I393" s="28" t="s">
        <v>132</v>
      </c>
      <c r="J393" s="28"/>
      <c r="K393" s="28"/>
      <c r="L393" s="28"/>
      <c r="M393" s="28"/>
      <c r="N393" s="28"/>
      <c r="O393" s="31" t="s">
        <v>807</v>
      </c>
      <c r="P393" s="28"/>
      <c r="Q393" s="28"/>
      <c r="R393" s="28"/>
      <c r="S393" s="28"/>
      <c r="T393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393" s="28"/>
      <c r="V393" s="31"/>
      <c r="W393" s="31"/>
      <c r="X393" s="31"/>
      <c r="Y393" s="31"/>
      <c r="Z393" s="31"/>
      <c r="AA393" s="31"/>
      <c r="AB393" s="28"/>
      <c r="AC393" s="28"/>
      <c r="AD393" s="28"/>
      <c r="AE393" s="28" t="s">
        <v>296</v>
      </c>
      <c r="AF393" s="28"/>
      <c r="AG393" s="31"/>
      <c r="AH393" s="31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32"/>
      <c r="AU393" s="28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28"/>
      <c r="BA393" s="18" t="str">
        <f>IF(ISBLANK(Table2[[#This Row],[device_model]]), "", Table2[[#This Row],[device_suggested_area]])</f>
        <v>Deck</v>
      </c>
      <c r="BB393" s="28" t="s">
        <v>746</v>
      </c>
      <c r="BC393" s="28" t="s">
        <v>366</v>
      </c>
      <c r="BD393" s="28" t="s">
        <v>236</v>
      </c>
      <c r="BE393" s="28" t="s">
        <v>367</v>
      </c>
      <c r="BF393" s="28" t="s">
        <v>363</v>
      </c>
      <c r="BG393" s="28"/>
      <c r="BH393" s="28"/>
      <c r="BI393" s="28" t="s">
        <v>1020</v>
      </c>
      <c r="BJ393" s="28" t="s">
        <v>1427</v>
      </c>
      <c r="BK393" s="28" t="s">
        <v>571</v>
      </c>
      <c r="BL393" s="28" t="s">
        <v>1462</v>
      </c>
      <c r="BM393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394" spans="1:65" ht="16" hidden="1" customHeight="1">
      <c r="A394" s="18">
        <v>2619</v>
      </c>
      <c r="B394" s="18" t="s">
        <v>26</v>
      </c>
      <c r="C394" s="18" t="s">
        <v>450</v>
      </c>
      <c r="D394" s="18" t="s">
        <v>338</v>
      </c>
      <c r="E394" s="18" t="s">
        <v>337</v>
      </c>
      <c r="F394" s="22" t="str">
        <f>IF(ISBLANK(Table2[[#This Row],[unique_id]]), "", PROPER(SUBSTITUTE(Table2[[#This Row],[unique_id]], "_", " ")))</f>
        <v>Column Break</v>
      </c>
      <c r="G394" s="18" t="s">
        <v>334</v>
      </c>
      <c r="H394" s="18" t="s">
        <v>536</v>
      </c>
      <c r="I394" s="18" t="s">
        <v>295</v>
      </c>
      <c r="M394" s="18" t="s">
        <v>335</v>
      </c>
      <c r="N394" s="18" t="s">
        <v>336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>
      <c r="A395" s="18">
        <v>2620</v>
      </c>
      <c r="B395" s="18" t="s">
        <v>26</v>
      </c>
      <c r="C395" s="18" t="s">
        <v>151</v>
      </c>
      <c r="D395" s="18" t="s">
        <v>314</v>
      </c>
      <c r="E395" s="18" t="s">
        <v>915</v>
      </c>
      <c r="F395" s="22" t="str">
        <f>IF(ISBLANK(Table2[[#This Row],[unique_id]]), "", PROPER(SUBSTITUTE(Table2[[#This Row],[unique_id]], "_", " ")))</f>
        <v>Lighting Reset Adaptive Lighting All</v>
      </c>
      <c r="G395" s="18" t="s">
        <v>809</v>
      </c>
      <c r="H395" s="18" t="s">
        <v>554</v>
      </c>
      <c r="I395" s="18" t="s">
        <v>295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166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>
      <c r="A396" s="18">
        <v>2621</v>
      </c>
      <c r="B396" s="18" t="s">
        <v>26</v>
      </c>
      <c r="C396" s="18" t="s">
        <v>151</v>
      </c>
      <c r="D396" s="18" t="s">
        <v>314</v>
      </c>
      <c r="E396" t="s">
        <v>541</v>
      </c>
      <c r="F396" s="22" t="str">
        <f>IF(ISBLANK(Table2[[#This Row],[unique_id]]), "", PROPER(SUBSTITUTE(Table2[[#This Row],[unique_id]], "_", " ")))</f>
        <v>Lighting Reset Adaptive Lighting Ada Lamp</v>
      </c>
      <c r="G396" t="s">
        <v>197</v>
      </c>
      <c r="H396" s="18" t="s">
        <v>554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15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130</v>
      </c>
      <c r="BH396" s="18" t="s">
        <v>704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>
      <c r="A397" s="18">
        <v>2622</v>
      </c>
      <c r="B397" s="18" t="s">
        <v>26</v>
      </c>
      <c r="C397" s="18" t="s">
        <v>151</v>
      </c>
      <c r="D397" s="18" t="s">
        <v>314</v>
      </c>
      <c r="E397" t="s">
        <v>535</v>
      </c>
      <c r="F397" s="22" t="str">
        <f>IF(ISBLANK(Table2[[#This Row],[unique_id]]), "", PROPER(SUBSTITUTE(Table2[[#This Row],[unique_id]], "_", " ")))</f>
        <v>Lighting Reset Adaptive Lighting Edwin Lamp</v>
      </c>
      <c r="G397" t="s">
        <v>207</v>
      </c>
      <c r="H397" s="18" t="s">
        <v>554</v>
      </c>
      <c r="I397" s="18" t="s">
        <v>295</v>
      </c>
      <c r="J397" s="18" t="s">
        <v>540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704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t="s">
        <v>542</v>
      </c>
      <c r="F398" s="22" t="str">
        <f>IF(ISBLANK(Table2[[#This Row],[unique_id]]), "", PROPER(SUBSTITUTE(Table2[[#This Row],[unique_id]], "_", " ")))</f>
        <v>Lighting Reset Adaptive Lighting Edwin Night Light</v>
      </c>
      <c r="G398" t="s">
        <v>417</v>
      </c>
      <c r="H398" s="18" t="s">
        <v>554</v>
      </c>
      <c r="I398" s="18" t="s">
        <v>295</v>
      </c>
      <c r="J398" s="18" t="s">
        <v>553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127</v>
      </c>
      <c r="BH398" s="18" t="s">
        <v>704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543</v>
      </c>
      <c r="F399" s="22" t="str">
        <f>IF(ISBLANK(Table2[[#This Row],[unique_id]]), "", PROPER(SUBSTITUTE(Table2[[#This Row],[unique_id]], "_", " ")))</f>
        <v>Lighting Reset Adaptive Lighting Hallway Main</v>
      </c>
      <c r="G399" t="s">
        <v>202</v>
      </c>
      <c r="H399" s="18" t="s">
        <v>554</v>
      </c>
      <c r="I399" s="18" t="s">
        <v>295</v>
      </c>
      <c r="J399" s="18" t="s">
        <v>561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899</v>
      </c>
      <c r="F400" s="22" t="str">
        <f>IF(ISBLANK(Table2[[#This Row],[unique_id]]), "", PROPER(SUBSTITUTE(Table2[[#This Row],[unique_id]], "_", " ")))</f>
        <v>Lighting Reset Adaptive Lighting Hallway Sconces</v>
      </c>
      <c r="G400" t="s">
        <v>884</v>
      </c>
      <c r="H400" s="18" t="s">
        <v>554</v>
      </c>
      <c r="I400" s="18" t="s">
        <v>295</v>
      </c>
      <c r="J400" s="18" t="s">
        <v>900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412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544</v>
      </c>
      <c r="F401" s="22" t="str">
        <f>IF(ISBLANK(Table2[[#This Row],[unique_id]]), "", PROPER(SUBSTITUTE(Table2[[#This Row],[unique_id]], "_", " ")))</f>
        <v>Lighting Reset Adaptive Lighting Dining Main</v>
      </c>
      <c r="G401" t="s">
        <v>138</v>
      </c>
      <c r="H401" s="18" t="s">
        <v>554</v>
      </c>
      <c r="I401" s="18" t="s">
        <v>295</v>
      </c>
      <c r="J401" s="18" t="s">
        <v>561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195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545</v>
      </c>
      <c r="F402" s="22" t="str">
        <f>IF(ISBLANK(Table2[[#This Row],[unique_id]]), "", PROPER(SUBSTITUTE(Table2[[#This Row],[unique_id]], "_", " ")))</f>
        <v>Lighting Reset Adaptive Lighting Lounge Main</v>
      </c>
      <c r="G402" t="s">
        <v>209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Lounge Lamp</v>
      </c>
      <c r="G403" t="s">
        <v>566</v>
      </c>
      <c r="H403" s="18" t="s">
        <v>554</v>
      </c>
      <c r="I403" s="18" t="s">
        <v>295</v>
      </c>
      <c r="J403" s="18" t="s">
        <v>540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166</v>
      </c>
      <c r="BH403" s="18" t="s">
        <v>704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546</v>
      </c>
      <c r="F404" s="22" t="str">
        <f>IF(ISBLANK(Table2[[#This Row],[unique_id]]), "", PROPER(SUBSTITUTE(Table2[[#This Row],[unique_id]], "_", " ")))</f>
        <v>Lighting Reset Adaptive Lighting Parents Main</v>
      </c>
      <c r="G404" t="s">
        <v>198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901</v>
      </c>
      <c r="F405" s="22" t="str">
        <f>IF(ISBLANK(Table2[[#This Row],[unique_id]]), "", PROPER(SUBSTITUTE(Table2[[#This Row],[unique_id]], "_", " ")))</f>
        <v>Lighting Reset Adaptive Lighting Parents Jane Bedside</v>
      </c>
      <c r="G405" t="s">
        <v>893</v>
      </c>
      <c r="H405" s="18" t="s">
        <v>554</v>
      </c>
      <c r="I405" s="18" t="s">
        <v>295</v>
      </c>
      <c r="J405" s="18" t="s">
        <v>903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902</v>
      </c>
      <c r="F406" s="22" t="str">
        <f>IF(ISBLANK(Table2[[#This Row],[unique_id]]), "", PROPER(SUBSTITUTE(Table2[[#This Row],[unique_id]], "_", " ")))</f>
        <v>Lighting Reset Adaptive Lighting Parents Graham Bedside</v>
      </c>
      <c r="G406" t="s">
        <v>894</v>
      </c>
      <c r="H406" s="18" t="s">
        <v>554</v>
      </c>
      <c r="I406" s="18" t="s">
        <v>295</v>
      </c>
      <c r="J406" s="18" t="s">
        <v>904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194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905</v>
      </c>
      <c r="F407" s="22" t="str">
        <f>IF(ISBLANK(Table2[[#This Row],[unique_id]]), "", PROPER(SUBSTITUTE(Table2[[#This Row],[unique_id]], "_", " ")))</f>
        <v>Lighting Reset Adaptive Lighting Study Lamp</v>
      </c>
      <c r="G407" t="s">
        <v>761</v>
      </c>
      <c r="H407" s="18" t="s">
        <v>554</v>
      </c>
      <c r="I407" s="18" t="s">
        <v>295</v>
      </c>
      <c r="J407" s="18" t="s">
        <v>540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362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547</v>
      </c>
      <c r="F408" s="22" t="str">
        <f>IF(ISBLANK(Table2[[#This Row],[unique_id]]), "", PROPER(SUBSTITUTE(Table2[[#This Row],[unique_id]], "_", " ")))</f>
        <v>Lighting Reset Adaptive Lighting Kitchen Main</v>
      </c>
      <c r="G408" t="s">
        <v>204</v>
      </c>
      <c r="H408" s="18" t="s">
        <v>554</v>
      </c>
      <c r="I408" s="18" t="s">
        <v>295</v>
      </c>
      <c r="J408" s="18" t="s">
        <v>561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208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548</v>
      </c>
      <c r="F409" s="22" t="str">
        <f>IF(ISBLANK(Table2[[#This Row],[unique_id]]), "", PROPER(SUBSTITUTE(Table2[[#This Row],[unique_id]], "_", " ")))</f>
        <v>Lighting Reset Adaptive Lighting Laundry Main</v>
      </c>
      <c r="G409" t="s">
        <v>206</v>
      </c>
      <c r="H409" s="18" t="s">
        <v>554</v>
      </c>
      <c r="I409" s="18" t="s">
        <v>295</v>
      </c>
      <c r="J409" s="18" t="s">
        <v>561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216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>
      <c r="A410" s="18">
        <v>2635</v>
      </c>
      <c r="B410" s="18" t="s">
        <v>26</v>
      </c>
      <c r="C410" s="18" t="s">
        <v>151</v>
      </c>
      <c r="D410" s="18" t="s">
        <v>314</v>
      </c>
      <c r="E410" t="s">
        <v>549</v>
      </c>
      <c r="F410" s="22" t="str">
        <f>IF(ISBLANK(Table2[[#This Row],[unique_id]]), "", PROPER(SUBSTITUTE(Table2[[#This Row],[unique_id]], "_", " ")))</f>
        <v>Lighting Reset Adaptive Lighting Pantry Main</v>
      </c>
      <c r="G410" t="s">
        <v>205</v>
      </c>
      <c r="H410" s="18" t="s">
        <v>554</v>
      </c>
      <c r="I410" s="18" t="s">
        <v>295</v>
      </c>
      <c r="J410" s="18" t="s">
        <v>561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214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hidden="1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562</v>
      </c>
      <c r="F411" s="22" t="str">
        <f>IF(ISBLANK(Table2[[#This Row],[unique_id]]), "", PROPER(SUBSTITUTE(Table2[[#This Row],[unique_id]], "_", " ")))</f>
        <v>Lighting Reset Adaptive Lighting Office Main</v>
      </c>
      <c r="G411" t="s">
        <v>201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215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hidden="1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550</v>
      </c>
      <c r="F412" s="22" t="str">
        <f>IF(ISBLANK(Table2[[#This Row],[unique_id]]), "", PROPER(SUBSTITUTE(Table2[[#This Row],[unique_id]], "_", " ")))</f>
        <v>Lighting Reset Adaptive Lighting Bathroom Main</v>
      </c>
      <c r="G412" t="s">
        <v>200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hidden="1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906</v>
      </c>
      <c r="F413" s="22" t="str">
        <f>IF(ISBLANK(Table2[[#This Row],[unique_id]]), "", PROPER(SUBSTITUTE(Table2[[#This Row],[unique_id]], "_", " ")))</f>
        <v>Lighting Reset Adaptive Lighting Bathroom Sconces</v>
      </c>
      <c r="G413" t="s">
        <v>890</v>
      </c>
      <c r="H413" s="18" t="s">
        <v>554</v>
      </c>
      <c r="I413" s="18" t="s">
        <v>295</v>
      </c>
      <c r="J413" s="18" t="s">
        <v>900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364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hidden="1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551</v>
      </c>
      <c r="F414" s="22" t="str">
        <f>IF(ISBLANK(Table2[[#This Row],[unique_id]]), "", PROPER(SUBSTITUTE(Table2[[#This Row],[unique_id]], "_", " ")))</f>
        <v>Lighting Reset Adaptive Lighting Ensuite Main</v>
      </c>
      <c r="G414" t="s">
        <v>199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hidden="1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907</v>
      </c>
      <c r="F415" s="22" t="str">
        <f>IF(ISBLANK(Table2[[#This Row],[unique_id]]), "", PROPER(SUBSTITUTE(Table2[[#This Row],[unique_id]], "_", " ")))</f>
        <v>Lighting Reset Adaptive Lighting Ensuite Sconces</v>
      </c>
      <c r="G415" t="s">
        <v>873</v>
      </c>
      <c r="H415" s="18" t="s">
        <v>554</v>
      </c>
      <c r="I415" s="18" t="s">
        <v>295</v>
      </c>
      <c r="J415" s="18" t="s">
        <v>900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402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hidden="1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552</v>
      </c>
      <c r="F416" s="22" t="str">
        <f>IF(ISBLANK(Table2[[#This Row],[unique_id]]), "", PROPER(SUBSTITUTE(Table2[[#This Row],[unique_id]], "_", " ")))</f>
        <v>Lighting Reset Adaptive Lighting Wardrobe Main</v>
      </c>
      <c r="G416" t="s">
        <v>203</v>
      </c>
      <c r="H416" s="18" t="s">
        <v>554</v>
      </c>
      <c r="I416" s="18" t="s">
        <v>295</v>
      </c>
      <c r="J416" s="18" t="s">
        <v>561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505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2585</v>
      </c>
      <c r="B417" s="18" t="s">
        <v>26</v>
      </c>
      <c r="C417" s="18" t="s">
        <v>236</v>
      </c>
      <c r="D417" s="18" t="s">
        <v>134</v>
      </c>
      <c r="E417" s="18" t="s">
        <v>863</v>
      </c>
      <c r="F417" s="22" t="str">
        <f>IF(ISBLANK(Table2[[#This Row],[unique_id]]), "", PROPER(SUBSTITUTE(Table2[[#This Row],[unique_id]], "_", " ")))</f>
        <v>Deck Freezer Plug</v>
      </c>
      <c r="G417" s="18" t="s">
        <v>227</v>
      </c>
      <c r="H417" s="18" t="s">
        <v>536</v>
      </c>
      <c r="I417" s="18" t="s">
        <v>295</v>
      </c>
      <c r="M417" s="18" t="s">
        <v>261</v>
      </c>
      <c r="O417" s="19" t="s">
        <v>807</v>
      </c>
      <c r="P417" s="18" t="s">
        <v>166</v>
      </c>
      <c r="Q417" s="18" t="s">
        <v>779</v>
      </c>
      <c r="R417" s="18" t="s">
        <v>791</v>
      </c>
      <c r="S417" s="18" t="str">
        <f>Table2[[#This Row],[friendly_name]]</f>
        <v>Deck Freezer</v>
      </c>
      <c r="T417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417" s="18"/>
      <c r="V417" s="19"/>
      <c r="W417" s="19"/>
      <c r="X417" s="19"/>
      <c r="Y417" s="19"/>
      <c r="Z417" s="19"/>
      <c r="AB417" s="18"/>
      <c r="AE417" s="18" t="s">
        <v>253</v>
      </c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Deck</v>
      </c>
      <c r="BB417" s="18" t="s">
        <v>1069</v>
      </c>
      <c r="BC417" s="18" t="s">
        <v>365</v>
      </c>
      <c r="BD417" s="18" t="s">
        <v>236</v>
      </c>
      <c r="BE417" s="18" t="s">
        <v>368</v>
      </c>
      <c r="BF417" s="18" t="s">
        <v>363</v>
      </c>
      <c r="BI417" s="18" t="s">
        <v>1020</v>
      </c>
      <c r="BJ417" s="18" t="s">
        <v>1427</v>
      </c>
      <c r="BK417" s="18" t="s">
        <v>353</v>
      </c>
      <c r="BL417" s="18" t="s">
        <v>1478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418" spans="1:65" ht="16" customHeight="1">
      <c r="A418" s="18">
        <v>2581</v>
      </c>
      <c r="B418" s="18" t="s">
        <v>26</v>
      </c>
      <c r="C418" s="18" t="s">
        <v>236</v>
      </c>
      <c r="D418" s="18" t="s">
        <v>134</v>
      </c>
      <c r="E418" s="18" t="s">
        <v>861</v>
      </c>
      <c r="F418" s="22" t="str">
        <f>IF(ISBLANK(Table2[[#This Row],[unique_id]]), "", PROPER(SUBSTITUTE(Table2[[#This Row],[unique_id]], "_", " ")))</f>
        <v>Kitchen Coffee Machine Plug</v>
      </c>
      <c r="G418" s="18" t="s">
        <v>135</v>
      </c>
      <c r="H418" s="18" t="s">
        <v>536</v>
      </c>
      <c r="I418" s="18" t="s">
        <v>295</v>
      </c>
      <c r="M418" s="18" t="s">
        <v>261</v>
      </c>
      <c r="O418" s="19" t="s">
        <v>807</v>
      </c>
      <c r="P418" s="18" t="s">
        <v>166</v>
      </c>
      <c r="Q418" s="18" t="s">
        <v>780</v>
      </c>
      <c r="R418" s="18" t="s">
        <v>790</v>
      </c>
      <c r="S418" s="18" t="str">
        <f>Table2[[#This Row],[friendly_name]]</f>
        <v>Coffee Machine</v>
      </c>
      <c r="T418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418" s="18"/>
      <c r="V418" s="19"/>
      <c r="W418" s="19"/>
      <c r="X418" s="19"/>
      <c r="Y418" s="19"/>
      <c r="Z418" s="19"/>
      <c r="AB418" s="18"/>
      <c r="AE418" s="18" t="s">
        <v>251</v>
      </c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Kitchen</v>
      </c>
      <c r="BB418" s="18" t="s">
        <v>135</v>
      </c>
      <c r="BC418" s="18" t="s">
        <v>366</v>
      </c>
      <c r="BD418" s="18" t="s">
        <v>236</v>
      </c>
      <c r="BE418" s="18" t="s">
        <v>367</v>
      </c>
      <c r="BF418" s="18" t="s">
        <v>208</v>
      </c>
      <c r="BI418" s="18" t="s">
        <v>1020</v>
      </c>
      <c r="BJ418" s="18" t="s">
        <v>1427</v>
      </c>
      <c r="BK418" s="18" t="s">
        <v>351</v>
      </c>
      <c r="BL418" s="18" t="s">
        <v>1476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419" spans="1:65" ht="16" customHeight="1">
      <c r="A419" s="18">
        <v>2575</v>
      </c>
      <c r="B419" s="18" t="s">
        <v>26</v>
      </c>
      <c r="C419" s="18" t="s">
        <v>236</v>
      </c>
      <c r="D419" s="18" t="s">
        <v>134</v>
      </c>
      <c r="E419" s="18" t="s">
        <v>858</v>
      </c>
      <c r="F419" s="22" t="str">
        <f>IF(ISBLANK(Table2[[#This Row],[unique_id]]), "", PROPER(SUBSTITUTE(Table2[[#This Row],[unique_id]], "_", " ")))</f>
        <v>Kitchen Dish Washer Plug</v>
      </c>
      <c r="G419" s="18" t="s">
        <v>231</v>
      </c>
      <c r="H419" s="18" t="s">
        <v>536</v>
      </c>
      <c r="I419" s="18" t="s">
        <v>295</v>
      </c>
      <c r="M419" s="18" t="s">
        <v>261</v>
      </c>
      <c r="O419" s="19" t="s">
        <v>807</v>
      </c>
      <c r="P419" s="18" t="s">
        <v>166</v>
      </c>
      <c r="Q419" s="18" t="s">
        <v>780</v>
      </c>
      <c r="R419" s="18" t="s">
        <v>790</v>
      </c>
      <c r="S419" s="18" t="str">
        <f>Table2[[#This Row],[friendly_name]]</f>
        <v>Dish Washer</v>
      </c>
      <c r="T419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419" s="18"/>
      <c r="V419" s="19"/>
      <c r="W419" s="19"/>
      <c r="X419" s="19"/>
      <c r="Y419" s="19"/>
      <c r="Z419" s="19"/>
      <c r="AB419" s="18"/>
      <c r="AE419" s="18" t="s">
        <v>248</v>
      </c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Kitchen</v>
      </c>
      <c r="BB419" s="18" t="s">
        <v>231</v>
      </c>
      <c r="BC419" s="21" t="s">
        <v>366</v>
      </c>
      <c r="BD419" s="18" t="s">
        <v>236</v>
      </c>
      <c r="BE419" s="18" t="s">
        <v>367</v>
      </c>
      <c r="BF419" s="18" t="s">
        <v>208</v>
      </c>
      <c r="BI419" s="18" t="s">
        <v>1020</v>
      </c>
      <c r="BJ419" s="18" t="s">
        <v>1427</v>
      </c>
      <c r="BK419" s="18" t="s">
        <v>348</v>
      </c>
      <c r="BL419" s="18" t="s">
        <v>1473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420" spans="1:65" ht="16" customHeight="1">
      <c r="A420" s="18">
        <v>1504</v>
      </c>
      <c r="B420" s="28" t="s">
        <v>26</v>
      </c>
      <c r="C420" s="28" t="s">
        <v>236</v>
      </c>
      <c r="D420" s="28" t="s">
        <v>134</v>
      </c>
      <c r="E420" s="28" t="s">
        <v>952</v>
      </c>
      <c r="F420" s="30" t="str">
        <f>IF(ISBLANK(Table2[[#This Row],[unique_id]]), "", PROPER(SUBSTITUTE(Table2[[#This Row],[unique_id]], "_", " ")))</f>
        <v>Old Kitchen Fan Plug</v>
      </c>
      <c r="G420" s="28" t="s">
        <v>208</v>
      </c>
      <c r="H420" s="28" t="s">
        <v>131</v>
      </c>
      <c r="I420" s="28" t="s">
        <v>132</v>
      </c>
      <c r="J420" s="28"/>
      <c r="K420" s="28"/>
      <c r="L420" s="28"/>
      <c r="M420" s="28"/>
      <c r="N420" s="28"/>
      <c r="O420" s="31" t="s">
        <v>807</v>
      </c>
      <c r="P420" s="28"/>
      <c r="Q420" s="28"/>
      <c r="R420" s="28"/>
      <c r="S420" s="28"/>
      <c r="T420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420" s="28"/>
      <c r="V420" s="31"/>
      <c r="W420" s="31"/>
      <c r="X420" s="31"/>
      <c r="Y420" s="31"/>
      <c r="Z420" s="31"/>
      <c r="AA420" s="31"/>
      <c r="AB420" s="28"/>
      <c r="AC420" s="28"/>
      <c r="AD420" s="28"/>
      <c r="AE420" s="28" t="s">
        <v>247</v>
      </c>
      <c r="AF420" s="28"/>
      <c r="AG420" s="31"/>
      <c r="AH420" s="31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32"/>
      <c r="AU420" s="28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0" s="28"/>
      <c r="BA420" s="18" t="str">
        <f>IF(ISBLANK(Table2[[#This Row],[device_model]]), "", Table2[[#This Row],[device_suggested_area]])</f>
        <v>Kitchen</v>
      </c>
      <c r="BB420" s="28" t="s">
        <v>483</v>
      </c>
      <c r="BC420" s="28" t="s">
        <v>365</v>
      </c>
      <c r="BD420" s="28" t="s">
        <v>236</v>
      </c>
      <c r="BE420" s="28" t="s">
        <v>368</v>
      </c>
      <c r="BF420" s="28" t="s">
        <v>208</v>
      </c>
      <c r="BG420" s="28"/>
      <c r="BH420" s="28"/>
      <c r="BI420" s="28" t="s">
        <v>1020</v>
      </c>
      <c r="BJ420" s="28" t="s">
        <v>1427</v>
      </c>
      <c r="BK420" s="30" t="s">
        <v>369</v>
      </c>
      <c r="BL420" s="30" t="s">
        <v>1456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421" spans="1:65" ht="16" customHeight="1">
      <c r="A421" s="18">
        <v>2583</v>
      </c>
      <c r="B421" s="18" t="s">
        <v>26</v>
      </c>
      <c r="C421" s="18" t="s">
        <v>236</v>
      </c>
      <c r="D421" s="18" t="s">
        <v>134</v>
      </c>
      <c r="E421" s="18" t="s">
        <v>862</v>
      </c>
      <c r="F421" s="22" t="str">
        <f>IF(ISBLANK(Table2[[#This Row],[unique_id]]), "", PROPER(SUBSTITUTE(Table2[[#This Row],[unique_id]], "_", " ")))</f>
        <v>Kitchen Fridge Plug</v>
      </c>
      <c r="G421" s="18" t="s">
        <v>226</v>
      </c>
      <c r="H421" s="18" t="s">
        <v>536</v>
      </c>
      <c r="I421" s="18" t="s">
        <v>295</v>
      </c>
      <c r="M421" s="18" t="s">
        <v>261</v>
      </c>
      <c r="O421" s="19" t="s">
        <v>807</v>
      </c>
      <c r="P421" s="18" t="s">
        <v>166</v>
      </c>
      <c r="Q421" s="18" t="s">
        <v>779</v>
      </c>
      <c r="R421" s="18" t="s">
        <v>791</v>
      </c>
      <c r="S421" s="18" t="str">
        <f>Table2[[#This Row],[friendly_name]]</f>
        <v>Kitchen Fridge</v>
      </c>
      <c r="T421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421" s="18"/>
      <c r="V421" s="19"/>
      <c r="W421" s="19"/>
      <c r="X421" s="19"/>
      <c r="Y421" s="19"/>
      <c r="Z421" s="19"/>
      <c r="AB421" s="18"/>
      <c r="AE421" s="18" t="s">
        <v>252</v>
      </c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Kitchen</v>
      </c>
      <c r="BB421" s="18" t="s">
        <v>1068</v>
      </c>
      <c r="BC421" s="18" t="s">
        <v>365</v>
      </c>
      <c r="BD421" s="18" t="s">
        <v>236</v>
      </c>
      <c r="BE421" s="18" t="s">
        <v>368</v>
      </c>
      <c r="BF421" s="18" t="s">
        <v>208</v>
      </c>
      <c r="BI421" s="18" t="s">
        <v>1020</v>
      </c>
      <c r="BJ421" s="18" t="s">
        <v>1427</v>
      </c>
      <c r="BK421" s="18" t="s">
        <v>352</v>
      </c>
      <c r="BL421" s="18" t="s">
        <v>1477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422" spans="1:65" ht="16" customHeight="1">
      <c r="A422" s="18">
        <v>1671</v>
      </c>
      <c r="B422" s="28" t="s">
        <v>26</v>
      </c>
      <c r="C422" s="28" t="s">
        <v>236</v>
      </c>
      <c r="D422" s="28" t="s">
        <v>134</v>
      </c>
      <c r="E422" s="28" t="s">
        <v>1108</v>
      </c>
      <c r="F422" s="30" t="str">
        <f>IF(ISBLANK(Table2[[#This Row],[unique_id]]), "", PROPER(SUBSTITUTE(Table2[[#This Row],[unique_id]], "_", " ")))</f>
        <v>Old Landing Festoons Plug</v>
      </c>
      <c r="G422" s="28" t="s">
        <v>568</v>
      </c>
      <c r="H422" s="28" t="s">
        <v>139</v>
      </c>
      <c r="I422" s="28" t="s">
        <v>132</v>
      </c>
      <c r="J422" s="28"/>
      <c r="K422" s="28"/>
      <c r="L422" s="28"/>
      <c r="M422" s="28"/>
      <c r="N422" s="28"/>
      <c r="O422" s="31" t="s">
        <v>807</v>
      </c>
      <c r="P422" s="28"/>
      <c r="Q422" s="28"/>
      <c r="R422" s="28"/>
      <c r="S422" s="28"/>
      <c r="T42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422" s="28"/>
      <c r="V422" s="31"/>
      <c r="W422" s="31"/>
      <c r="X422" s="31"/>
      <c r="Y422" s="31"/>
      <c r="Z422" s="31"/>
      <c r="AA422" s="31"/>
      <c r="AB422" s="28"/>
      <c r="AC422" s="28"/>
      <c r="AD422" s="28"/>
      <c r="AE422" s="28" t="s">
        <v>296</v>
      </c>
      <c r="AF422" s="28"/>
      <c r="AG422" s="31"/>
      <c r="AH422" s="31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32"/>
      <c r="AU422" s="28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2" s="28"/>
      <c r="BA422" s="18" t="str">
        <f>IF(ISBLANK(Table2[[#This Row],[device_model]]), "", Table2[[#This Row],[device_suggested_area]])</f>
        <v>Landing</v>
      </c>
      <c r="BB422" s="28" t="s">
        <v>746</v>
      </c>
      <c r="BC422" s="28" t="s">
        <v>366</v>
      </c>
      <c r="BD422" s="28" t="s">
        <v>236</v>
      </c>
      <c r="BE422" s="28" t="s">
        <v>367</v>
      </c>
      <c r="BF422" s="28" t="s">
        <v>569</v>
      </c>
      <c r="BG422" s="28"/>
      <c r="BH422" s="28"/>
      <c r="BI422" s="28" t="s">
        <v>1020</v>
      </c>
      <c r="BJ422" s="28" t="s">
        <v>1427</v>
      </c>
      <c r="BK422" s="28" t="s">
        <v>570</v>
      </c>
      <c r="BL422" s="28" t="s">
        <v>1464</v>
      </c>
      <c r="BM42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423" spans="1:65" ht="16" customHeight="1">
      <c r="A423" s="18">
        <v>2577</v>
      </c>
      <c r="B423" s="18" t="s">
        <v>26</v>
      </c>
      <c r="C423" s="18" t="s">
        <v>236</v>
      </c>
      <c r="D423" s="18" t="s">
        <v>134</v>
      </c>
      <c r="E423" s="18" t="s">
        <v>859</v>
      </c>
      <c r="F423" s="22" t="str">
        <f>IF(ISBLANK(Table2[[#This Row],[unique_id]]), "", PROPER(SUBSTITUTE(Table2[[#This Row],[unique_id]], "_", " ")))</f>
        <v>Laundry Clothes Dryer Plug</v>
      </c>
      <c r="G423" s="18" t="s">
        <v>232</v>
      </c>
      <c r="H423" s="18" t="s">
        <v>536</v>
      </c>
      <c r="I423" s="18" t="s">
        <v>295</v>
      </c>
      <c r="M423" s="18" t="s">
        <v>261</v>
      </c>
      <c r="O423" s="19" t="s">
        <v>807</v>
      </c>
      <c r="P423" s="18" t="s">
        <v>166</v>
      </c>
      <c r="Q423" s="18" t="s">
        <v>780</v>
      </c>
      <c r="R423" s="18" t="s">
        <v>790</v>
      </c>
      <c r="S423" s="18" t="str">
        <f>Table2[[#This Row],[friendly_name]]</f>
        <v>Clothes Dryer</v>
      </c>
      <c r="T423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423" s="18"/>
      <c r="V423" s="19"/>
      <c r="W423" s="19"/>
      <c r="X423" s="19"/>
      <c r="Y423" s="19"/>
      <c r="Z423" s="19"/>
      <c r="AB423" s="18"/>
      <c r="AE423" s="18" t="s">
        <v>249</v>
      </c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Laundry</v>
      </c>
      <c r="BB423" s="18" t="s">
        <v>232</v>
      </c>
      <c r="BC423" s="21" t="s">
        <v>366</v>
      </c>
      <c r="BD423" s="18" t="s">
        <v>236</v>
      </c>
      <c r="BE423" s="18" t="s">
        <v>367</v>
      </c>
      <c r="BF423" s="18" t="s">
        <v>216</v>
      </c>
      <c r="BI423" s="18" t="s">
        <v>1020</v>
      </c>
      <c r="BJ423" s="18" t="s">
        <v>1427</v>
      </c>
      <c r="BK423" s="18" t="s">
        <v>349</v>
      </c>
      <c r="BL423" s="18" t="s">
        <v>1474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424" spans="1:65" ht="16" hidden="1" customHeight="1">
      <c r="A424" s="18">
        <v>2677</v>
      </c>
      <c r="B424" s="18" t="s">
        <v>26</v>
      </c>
      <c r="C424" s="18" t="s">
        <v>450</v>
      </c>
      <c r="D424" s="18" t="s">
        <v>338</v>
      </c>
      <c r="E424" s="18" t="s">
        <v>337</v>
      </c>
      <c r="F424" s="22" t="str">
        <f>IF(ISBLANK(Table2[[#This Row],[unique_id]]), "", PROPER(SUBSTITUTE(Table2[[#This Row],[unique_id]], "_", " ")))</f>
        <v>Column Break</v>
      </c>
      <c r="G424" s="18" t="s">
        <v>334</v>
      </c>
      <c r="H424" s="18" t="s">
        <v>764</v>
      </c>
      <c r="I424" s="18" t="s">
        <v>144</v>
      </c>
      <c r="M424" s="18" t="s">
        <v>335</v>
      </c>
      <c r="N424" s="18" t="s">
        <v>336</v>
      </c>
      <c r="O424" s="43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9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/>
      </c>
      <c r="BE424" s="19"/>
      <c r="BL424" s="18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18">
        <v>2589</v>
      </c>
      <c r="B425" s="18" t="s">
        <v>26</v>
      </c>
      <c r="C425" s="18" t="s">
        <v>236</v>
      </c>
      <c r="D425" s="18" t="s">
        <v>134</v>
      </c>
      <c r="E425" s="18" t="s">
        <v>865</v>
      </c>
      <c r="F425" s="22" t="str">
        <f>IF(ISBLANK(Table2[[#This Row],[unique_id]]), "", PROPER(SUBSTITUTE(Table2[[#This Row],[unique_id]], "_", " ")))</f>
        <v>Laundry Vacuum Charger Plug</v>
      </c>
      <c r="G425" s="18" t="s">
        <v>233</v>
      </c>
      <c r="H425" s="18" t="s">
        <v>536</v>
      </c>
      <c r="I425" s="18" t="s">
        <v>295</v>
      </c>
      <c r="M425" s="18" t="s">
        <v>261</v>
      </c>
      <c r="O425" s="19" t="s">
        <v>807</v>
      </c>
      <c r="P425" s="18" t="s">
        <v>166</v>
      </c>
      <c r="Q425" s="18" t="s">
        <v>779</v>
      </c>
      <c r="R425" s="18" t="s">
        <v>536</v>
      </c>
      <c r="S425" s="18" t="str">
        <f>Table2[[#This Row],[friendly_name]]</f>
        <v>Vacuum Charger</v>
      </c>
      <c r="T425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425" s="18"/>
      <c r="V425" s="19"/>
      <c r="W425" s="19"/>
      <c r="X425" s="19"/>
      <c r="Y425" s="19"/>
      <c r="Z425" s="19"/>
      <c r="AB425" s="18"/>
      <c r="AE425" s="18" t="s">
        <v>259</v>
      </c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Laundry</v>
      </c>
      <c r="BB425" s="18" t="s">
        <v>233</v>
      </c>
      <c r="BC425" s="21" t="s">
        <v>366</v>
      </c>
      <c r="BD425" s="18" t="s">
        <v>236</v>
      </c>
      <c r="BE425" s="18" t="s">
        <v>367</v>
      </c>
      <c r="BF425" s="18" t="s">
        <v>216</v>
      </c>
      <c r="BI425" s="18" t="s">
        <v>1021</v>
      </c>
      <c r="BJ425" s="18" t="s">
        <v>1427</v>
      </c>
      <c r="BK425" s="18" t="s">
        <v>347</v>
      </c>
      <c r="BL425" s="18" t="s">
        <v>1480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426" spans="1:65" ht="16" hidden="1" customHeight="1">
      <c r="A426" s="18">
        <v>2679</v>
      </c>
      <c r="B426" s="18" t="s">
        <v>589</v>
      </c>
      <c r="C426" s="18" t="s">
        <v>268</v>
      </c>
      <c r="D426" s="18" t="s">
        <v>145</v>
      </c>
      <c r="E426" s="18" t="s">
        <v>269</v>
      </c>
      <c r="F426" s="22" t="str">
        <f>IF(ISBLANK(Table2[[#This Row],[unique_id]]), "", PROPER(SUBSTITUTE(Table2[[#This Row],[unique_id]], "_", " ")))</f>
        <v>Parents Tv</v>
      </c>
      <c r="G426" s="18" t="s">
        <v>267</v>
      </c>
      <c r="H426" s="18" t="s">
        <v>764</v>
      </c>
      <c r="I426" s="18" t="s">
        <v>144</v>
      </c>
      <c r="M426" s="18" t="s">
        <v>136</v>
      </c>
      <c r="N426" s="18" t="s">
        <v>274</v>
      </c>
      <c r="O426" s="19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Parents</v>
      </c>
      <c r="BB426" s="18" t="s">
        <v>1026</v>
      </c>
      <c r="BC426" s="18" t="s">
        <v>1096</v>
      </c>
      <c r="BD426" s="18" t="s">
        <v>268</v>
      </c>
      <c r="BE426" s="18" t="s">
        <v>405</v>
      </c>
      <c r="BF426" s="18" t="s">
        <v>194</v>
      </c>
      <c r="BJ426" s="18" t="s">
        <v>1426</v>
      </c>
      <c r="BK426" s="24" t="s">
        <v>407</v>
      </c>
      <c r="BL426" s="21" t="s">
        <v>1444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7" spans="1:65" ht="16" customHeight="1">
      <c r="A427" s="18">
        <v>2579</v>
      </c>
      <c r="B427" s="18" t="s">
        <v>26</v>
      </c>
      <c r="C427" s="18" t="s">
        <v>236</v>
      </c>
      <c r="D427" s="18" t="s">
        <v>134</v>
      </c>
      <c r="E427" s="18" t="s">
        <v>860</v>
      </c>
      <c r="F427" s="22" t="str">
        <f>IF(ISBLANK(Table2[[#This Row],[unique_id]]), "", PROPER(SUBSTITUTE(Table2[[#This Row],[unique_id]], "_", " ")))</f>
        <v>Laundry Washing Machine Plug</v>
      </c>
      <c r="G427" s="18" t="s">
        <v>230</v>
      </c>
      <c r="H427" s="18" t="s">
        <v>536</v>
      </c>
      <c r="I427" s="18" t="s">
        <v>295</v>
      </c>
      <c r="M427" s="18" t="s">
        <v>261</v>
      </c>
      <c r="O427" s="19" t="s">
        <v>807</v>
      </c>
      <c r="P427" s="18" t="s">
        <v>166</v>
      </c>
      <c r="Q427" s="18" t="s">
        <v>780</v>
      </c>
      <c r="R427" s="18" t="s">
        <v>790</v>
      </c>
      <c r="S427" s="18" t="str">
        <f>Table2[[#This Row],[friendly_name]]</f>
        <v>Washing Machine</v>
      </c>
      <c r="T427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427" s="18"/>
      <c r="V427" s="19"/>
      <c r="W427" s="19"/>
      <c r="X427" s="19"/>
      <c r="Y427" s="19"/>
      <c r="Z427" s="19"/>
      <c r="AB427" s="18"/>
      <c r="AE427" s="18" t="s">
        <v>250</v>
      </c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Laundry</v>
      </c>
      <c r="BB427" s="18" t="s">
        <v>230</v>
      </c>
      <c r="BC427" s="21" t="s">
        <v>366</v>
      </c>
      <c r="BD427" s="18" t="s">
        <v>236</v>
      </c>
      <c r="BE427" s="18" t="s">
        <v>367</v>
      </c>
      <c r="BF427" s="18" t="s">
        <v>216</v>
      </c>
      <c r="BI427" s="18" t="s">
        <v>1020</v>
      </c>
      <c r="BJ427" s="18" t="s">
        <v>1427</v>
      </c>
      <c r="BK427" s="18" t="s">
        <v>350</v>
      </c>
      <c r="BL427" s="18" t="s">
        <v>1475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428" spans="1:65" ht="16" hidden="1" customHeight="1">
      <c r="A428" s="18">
        <v>2681</v>
      </c>
      <c r="B428" s="18" t="s">
        <v>589</v>
      </c>
      <c r="C428" s="18" t="s">
        <v>238</v>
      </c>
      <c r="D428" s="18" t="s">
        <v>145</v>
      </c>
      <c r="E428" s="18" t="s">
        <v>702</v>
      </c>
      <c r="F428" s="22" t="str">
        <f>IF(ISBLANK(Table2[[#This Row],[unique_id]]), "", PROPER(SUBSTITUTE(Table2[[#This Row],[unique_id]], "_", " ")))</f>
        <v>Office Tv</v>
      </c>
      <c r="G428" s="18" t="s">
        <v>703</v>
      </c>
      <c r="H428" s="18" t="s">
        <v>764</v>
      </c>
      <c r="I428" s="18" t="s">
        <v>144</v>
      </c>
      <c r="M428" s="18" t="s">
        <v>136</v>
      </c>
      <c r="N428" s="18" t="s">
        <v>274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Office</v>
      </c>
      <c r="BB428" s="18" t="s">
        <v>1026</v>
      </c>
      <c r="BC428" s="18" t="s">
        <v>400</v>
      </c>
      <c r="BD428" s="18" t="s">
        <v>238</v>
      </c>
      <c r="BE428" s="18" t="s">
        <v>401</v>
      </c>
      <c r="BF428" s="18" t="s">
        <v>215</v>
      </c>
      <c r="BJ428" s="18" t="s">
        <v>1426</v>
      </c>
      <c r="BK428" s="24" t="s">
        <v>430</v>
      </c>
      <c r="BL428" s="21" t="s">
        <v>1446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5" ht="16" hidden="1" customHeight="1">
      <c r="A429" s="18">
        <v>2682</v>
      </c>
      <c r="B429" s="18" t="s">
        <v>26</v>
      </c>
      <c r="C429" s="18" t="s">
        <v>450</v>
      </c>
      <c r="D429" s="18" t="s">
        <v>338</v>
      </c>
      <c r="E429" s="18" t="s">
        <v>337</v>
      </c>
      <c r="F429" s="22" t="str">
        <f>IF(ISBLANK(Table2[[#This Row],[unique_id]]), "", PROPER(SUBSTITUTE(Table2[[#This Row],[unique_id]], "_", " ")))</f>
        <v>Column Break</v>
      </c>
      <c r="G429" s="18" t="s">
        <v>334</v>
      </c>
      <c r="H429" s="18" t="s">
        <v>764</v>
      </c>
      <c r="I429" s="18" t="s">
        <v>144</v>
      </c>
      <c r="M429" s="18" t="s">
        <v>335</v>
      </c>
      <c r="N429" s="18" t="s">
        <v>336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U429" s="19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/>
      </c>
      <c r="BE429" s="19"/>
      <c r="BL429" s="18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customHeight="1">
      <c r="A430" s="18">
        <v>2591</v>
      </c>
      <c r="B430" s="18" t="s">
        <v>26</v>
      </c>
      <c r="C430" s="18" t="s">
        <v>236</v>
      </c>
      <c r="D430" s="18" t="s">
        <v>134</v>
      </c>
      <c r="E430" s="18" t="s">
        <v>1140</v>
      </c>
      <c r="F430" s="22" t="str">
        <f>IF(ISBLANK(Table2[[#This Row],[unique_id]]), "", PROPER(SUBSTITUTE(Table2[[#This Row],[unique_id]], "_", " ")))</f>
        <v>Ada Tablet Plug</v>
      </c>
      <c r="G430" s="18" t="s">
        <v>841</v>
      </c>
      <c r="H430" s="18" t="s">
        <v>536</v>
      </c>
      <c r="I430" s="18" t="s">
        <v>295</v>
      </c>
      <c r="M430" s="18" t="s">
        <v>261</v>
      </c>
      <c r="O430" s="19" t="s">
        <v>807</v>
      </c>
      <c r="P430" s="18" t="s">
        <v>166</v>
      </c>
      <c r="Q430" s="18" t="s">
        <v>779</v>
      </c>
      <c r="R430" s="42" t="s">
        <v>764</v>
      </c>
      <c r="S430" s="18" t="str">
        <f>Table2[[#This Row],[friendly_name]]</f>
        <v>Ada Tablet</v>
      </c>
      <c r="T430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430" s="18"/>
      <c r="V430" s="19"/>
      <c r="W430" s="19"/>
      <c r="X430" s="19"/>
      <c r="Y430" s="19"/>
      <c r="Z430" s="19"/>
      <c r="AB430" s="18"/>
      <c r="AE430" s="18" t="s">
        <v>842</v>
      </c>
      <c r="AG430" s="19"/>
      <c r="AH430" s="19"/>
      <c r="AR430" s="21"/>
      <c r="AT430" s="15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Lounge</v>
      </c>
      <c r="BB430" s="18" t="s">
        <v>841</v>
      </c>
      <c r="BC430" s="21" t="s">
        <v>366</v>
      </c>
      <c r="BD430" s="18" t="s">
        <v>236</v>
      </c>
      <c r="BE430" s="18" t="s">
        <v>367</v>
      </c>
      <c r="BF430" s="18" t="s">
        <v>196</v>
      </c>
      <c r="BI430" s="18" t="s">
        <v>1020</v>
      </c>
      <c r="BJ430" s="18" t="s">
        <v>1427</v>
      </c>
      <c r="BK430" s="18" t="s">
        <v>819</v>
      </c>
      <c r="BL430" s="18" t="s">
        <v>1481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431" spans="1:65" ht="16" hidden="1" customHeight="1">
      <c r="A431" s="18">
        <v>2684</v>
      </c>
      <c r="B431" s="18" t="s">
        <v>589</v>
      </c>
      <c r="C431" s="18" t="s">
        <v>828</v>
      </c>
      <c r="D431" s="18" t="s">
        <v>149</v>
      </c>
      <c r="E431" s="18" t="s">
        <v>830</v>
      </c>
      <c r="F431" s="22" t="str">
        <f>IF(ISBLANK(Table2[[#This Row],[unique_id]]), "", PROPER(SUBSTITUTE(Table2[[#This Row],[unique_id]], "_", " ")))</f>
        <v>Template Kitchen Move Proxy</v>
      </c>
      <c r="G431" s="18" t="s">
        <v>757</v>
      </c>
      <c r="H431" s="18" t="s">
        <v>764</v>
      </c>
      <c r="I431" s="18" t="s">
        <v>144</v>
      </c>
      <c r="O431" s="19" t="s">
        <v>807</v>
      </c>
      <c r="P431" s="18" t="s">
        <v>166</v>
      </c>
      <c r="Q431" s="18" t="s">
        <v>779</v>
      </c>
      <c r="R431" s="42" t="s">
        <v>764</v>
      </c>
      <c r="S431" s="18" t="str">
        <f>_xlfn.CONCAT( Table2[[#This Row],[friendly_name]], " Devices")</f>
        <v>Kitchen Move Devices</v>
      </c>
      <c r="T431" s="23" t="s">
        <v>833</v>
      </c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8" t="s">
        <v>145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1097</v>
      </c>
      <c r="BD431" s="18" t="s">
        <v>183</v>
      </c>
      <c r="BE431" s="18">
        <v>15.4</v>
      </c>
      <c r="BF431" s="18" t="s">
        <v>208</v>
      </c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2569</v>
      </c>
      <c r="B432" s="18" t="s">
        <v>26</v>
      </c>
      <c r="C432" s="18" t="s">
        <v>236</v>
      </c>
      <c r="D432" s="18" t="s">
        <v>134</v>
      </c>
      <c r="E432" s="18" t="s">
        <v>855</v>
      </c>
      <c r="F432" s="22" t="str">
        <f>IF(ISBLANK(Table2[[#This Row],[unique_id]]), "", PROPER(SUBSTITUTE(Table2[[#This Row],[unique_id]], "_", " ")))</f>
        <v>Lounge Sub Plug</v>
      </c>
      <c r="G432" s="18" t="s">
        <v>811</v>
      </c>
      <c r="H432" s="18" t="s">
        <v>536</v>
      </c>
      <c r="I432" s="18" t="s">
        <v>295</v>
      </c>
      <c r="M432" s="18" t="s">
        <v>261</v>
      </c>
      <c r="O432" s="19" t="s">
        <v>807</v>
      </c>
      <c r="P432" s="18" t="s">
        <v>166</v>
      </c>
      <c r="Q432" s="18" t="s">
        <v>779</v>
      </c>
      <c r="R432" s="42" t="s">
        <v>764</v>
      </c>
      <c r="S432" s="18" t="str">
        <f>Table2[[#This Row],[friendly_name]]</f>
        <v>Lounge Sub</v>
      </c>
      <c r="T432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432" s="18"/>
      <c r="V432" s="19"/>
      <c r="W432" s="19"/>
      <c r="X432" s="19"/>
      <c r="Y432" s="19"/>
      <c r="Z432" s="19"/>
      <c r="AB432" s="18"/>
      <c r="AE432" s="18" t="s">
        <v>812</v>
      </c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Lounge</v>
      </c>
      <c r="BB432" s="18" t="s">
        <v>1067</v>
      </c>
      <c r="BC432" s="21" t="s">
        <v>366</v>
      </c>
      <c r="BD432" s="18" t="s">
        <v>236</v>
      </c>
      <c r="BE432" s="18" t="s">
        <v>367</v>
      </c>
      <c r="BF432" s="18" t="s">
        <v>196</v>
      </c>
      <c r="BI432" s="18" t="s">
        <v>1020</v>
      </c>
      <c r="BJ432" s="18" t="s">
        <v>1427</v>
      </c>
      <c r="BK432" s="18" t="s">
        <v>345</v>
      </c>
      <c r="BL432" s="18" t="s">
        <v>1470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433" spans="1:65" ht="16" customHeight="1">
      <c r="A433" s="18">
        <v>2567</v>
      </c>
      <c r="B433" s="18" t="s">
        <v>26</v>
      </c>
      <c r="C433" s="18" t="s">
        <v>236</v>
      </c>
      <c r="D433" s="18" t="s">
        <v>134</v>
      </c>
      <c r="E433" s="18" t="s">
        <v>1137</v>
      </c>
      <c r="F433" s="22" t="str">
        <f>IF(ISBLANK(Table2[[#This Row],[unique_id]]), "", PROPER(SUBSTITUTE(Table2[[#This Row],[unique_id]], "_", " ")))</f>
        <v>Lounge Tv Plug</v>
      </c>
      <c r="G433" s="18" t="s">
        <v>181</v>
      </c>
      <c r="H433" s="18" t="s">
        <v>536</v>
      </c>
      <c r="I433" s="18" t="s">
        <v>295</v>
      </c>
      <c r="M433" s="18" t="s">
        <v>261</v>
      </c>
      <c r="O433" s="19" t="s">
        <v>807</v>
      </c>
      <c r="P433" s="18" t="s">
        <v>166</v>
      </c>
      <c r="Q433" s="18" t="s">
        <v>779</v>
      </c>
      <c r="R433" s="42" t="s">
        <v>764</v>
      </c>
      <c r="S433" s="18" t="str">
        <f>Table2[[#This Row],[friendly_name]]</f>
        <v>Lounge TV</v>
      </c>
      <c r="T433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433" s="18"/>
      <c r="V433" s="19"/>
      <c r="W433" s="19"/>
      <c r="X433" s="19"/>
      <c r="Y433" s="19"/>
      <c r="Z433" s="19"/>
      <c r="AB433" s="18"/>
      <c r="AE433" s="18" t="s">
        <v>254</v>
      </c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Lounge</v>
      </c>
      <c r="BB433" s="18" t="s">
        <v>1026</v>
      </c>
      <c r="BC433" s="18" t="s">
        <v>365</v>
      </c>
      <c r="BD433" s="18" t="s">
        <v>236</v>
      </c>
      <c r="BE433" s="18" t="s">
        <v>368</v>
      </c>
      <c r="BF433" s="18" t="s">
        <v>196</v>
      </c>
      <c r="BI433" s="18" t="s">
        <v>1020</v>
      </c>
      <c r="BJ433" s="18" t="s">
        <v>1427</v>
      </c>
      <c r="BK433" s="18" t="s">
        <v>355</v>
      </c>
      <c r="BL433" s="18" t="s">
        <v>1469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434" spans="1:65" ht="16" hidden="1" customHeight="1">
      <c r="A434" s="18">
        <v>2687</v>
      </c>
      <c r="B434" s="18" t="s">
        <v>589</v>
      </c>
      <c r="C434" s="18" t="s">
        <v>828</v>
      </c>
      <c r="D434" s="18" t="s">
        <v>149</v>
      </c>
      <c r="E434" s="18" t="s">
        <v>831</v>
      </c>
      <c r="F434" s="22" t="str">
        <f>IF(ISBLANK(Table2[[#This Row],[unique_id]]), "", PROPER(SUBSTITUTE(Table2[[#This Row],[unique_id]], "_", " ")))</f>
        <v>Template Parents Move Proxy</v>
      </c>
      <c r="G434" s="18" t="s">
        <v>759</v>
      </c>
      <c r="H434" s="18" t="s">
        <v>764</v>
      </c>
      <c r="I434" s="18" t="s">
        <v>144</v>
      </c>
      <c r="O434" s="19" t="s">
        <v>807</v>
      </c>
      <c r="P434" s="18" t="s">
        <v>166</v>
      </c>
      <c r="Q434" s="18" t="s">
        <v>779</v>
      </c>
      <c r="R434" s="42" t="s">
        <v>764</v>
      </c>
      <c r="S434" s="18" t="str">
        <f>_xlfn.CONCAT( Table2[[#This Row],[friendly_name]], " Devices")</f>
        <v>Parents Move Devices</v>
      </c>
      <c r="T434" s="23" t="s">
        <v>833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1097</v>
      </c>
      <c r="BD434" s="18" t="s">
        <v>183</v>
      </c>
      <c r="BE434" s="18">
        <v>15.4</v>
      </c>
      <c r="BF434" s="18" t="s">
        <v>194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2593</v>
      </c>
      <c r="B435" s="18" t="s">
        <v>26</v>
      </c>
      <c r="C435" s="18" t="s">
        <v>236</v>
      </c>
      <c r="D435" s="18" t="s">
        <v>134</v>
      </c>
      <c r="E435" s="18" t="s">
        <v>1142</v>
      </c>
      <c r="F435" s="22" t="str">
        <f>IF(ISBLANK(Table2[[#This Row],[unique_id]]), "", PROPER(SUBSTITUTE(Table2[[#This Row],[unique_id]], "_", " ")))</f>
        <v>Server Flo Plug</v>
      </c>
      <c r="G435" s="18" t="s">
        <v>825</v>
      </c>
      <c r="H435" s="18" t="s">
        <v>536</v>
      </c>
      <c r="I435" s="18" t="s">
        <v>295</v>
      </c>
      <c r="M435" s="18" t="s">
        <v>261</v>
      </c>
      <c r="O435" s="19" t="s">
        <v>807</v>
      </c>
      <c r="P435" s="18"/>
      <c r="R435" s="18" t="s">
        <v>820</v>
      </c>
      <c r="S435" s="18" t="str">
        <f>Table2[[#This Row],[friendly_name]]</f>
        <v>Server Flo</v>
      </c>
      <c r="T435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435" s="18"/>
      <c r="V435" s="19"/>
      <c r="W435" s="19"/>
      <c r="X435" s="19"/>
      <c r="Y435" s="19"/>
      <c r="Z435" s="19"/>
      <c r="AB435" s="18"/>
      <c r="AE435" s="18" t="s">
        <v>256</v>
      </c>
      <c r="AG435" s="19"/>
      <c r="AH435" s="19"/>
      <c r="AR435" s="21"/>
      <c r="AT435" s="15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Rack</v>
      </c>
      <c r="BB435" s="18" t="s">
        <v>1123</v>
      </c>
      <c r="BC435" s="21" t="s">
        <v>366</v>
      </c>
      <c r="BD435" s="18" t="s">
        <v>236</v>
      </c>
      <c r="BE435" s="18" t="s">
        <v>367</v>
      </c>
      <c r="BF435" s="18" t="s">
        <v>28</v>
      </c>
      <c r="BI435" s="18" t="s">
        <v>1021</v>
      </c>
      <c r="BJ435" s="18" t="s">
        <v>1427</v>
      </c>
      <c r="BK435" s="18" t="s">
        <v>823</v>
      </c>
      <c r="BL435" s="18" t="s">
        <v>1482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436" spans="1:65" ht="16" customHeight="1">
      <c r="A436" s="18">
        <v>2595</v>
      </c>
      <c r="B436" s="18" t="s">
        <v>26</v>
      </c>
      <c r="C436" s="18" t="s">
        <v>236</v>
      </c>
      <c r="D436" s="18" t="s">
        <v>134</v>
      </c>
      <c r="E436" s="18" t="s">
        <v>1144</v>
      </c>
      <c r="F436" s="22" t="str">
        <f>IF(ISBLANK(Table2[[#This Row],[unique_id]]), "", PROPER(SUBSTITUTE(Table2[[#This Row],[unique_id]], "_", " ")))</f>
        <v>Server Meg Plug</v>
      </c>
      <c r="G436" s="21" t="s">
        <v>824</v>
      </c>
      <c r="H436" s="18" t="s">
        <v>536</v>
      </c>
      <c r="I436" s="18" t="s">
        <v>295</v>
      </c>
      <c r="M436" s="18" t="s">
        <v>261</v>
      </c>
      <c r="O436" s="19" t="s">
        <v>807</v>
      </c>
      <c r="P436" s="18"/>
      <c r="R436" s="18" t="s">
        <v>820</v>
      </c>
      <c r="S436" s="18" t="str">
        <f>Table2[[#This Row],[friendly_name]]</f>
        <v>Server Meg</v>
      </c>
      <c r="T436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436" s="18"/>
      <c r="V436" s="19"/>
      <c r="W436" s="19"/>
      <c r="X436" s="19"/>
      <c r="Y436" s="19"/>
      <c r="Z436" s="19"/>
      <c r="AB436" s="18"/>
      <c r="AE436" s="18" t="s">
        <v>256</v>
      </c>
      <c r="AG436" s="19"/>
      <c r="AH436" s="19"/>
      <c r="AR436" s="21"/>
      <c r="AT436" s="15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Rack</v>
      </c>
      <c r="BB436" s="18" t="s">
        <v>1124</v>
      </c>
      <c r="BC436" s="21" t="s">
        <v>366</v>
      </c>
      <c r="BD436" s="18" t="s">
        <v>236</v>
      </c>
      <c r="BE436" s="18" t="s">
        <v>367</v>
      </c>
      <c r="BF436" s="18" t="s">
        <v>28</v>
      </c>
      <c r="BI436" s="18" t="s">
        <v>1021</v>
      </c>
      <c r="BJ436" s="18" t="s">
        <v>1427</v>
      </c>
      <c r="BK436" s="18" t="s">
        <v>822</v>
      </c>
      <c r="BL436" s="18" t="s">
        <v>1483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437" spans="1:65" ht="16" hidden="1" customHeight="1">
      <c r="A437" s="18">
        <v>2700</v>
      </c>
      <c r="B437" s="18" t="s">
        <v>26</v>
      </c>
      <c r="C437" s="18" t="s">
        <v>151</v>
      </c>
      <c r="D437" s="18" t="s">
        <v>314</v>
      </c>
      <c r="E437" s="18" t="s">
        <v>668</v>
      </c>
      <c r="F437" s="22" t="str">
        <f>IF(ISBLANK(Table2[[#This Row],[unique_id]]), "", PROPER(SUBSTITUTE(Table2[[#This Row],[unique_id]], "_", " ")))</f>
        <v>Back Door Lock Security</v>
      </c>
      <c r="G437" s="18" t="s">
        <v>664</v>
      </c>
      <c r="H437" s="18" t="s">
        <v>646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E437" s="18" t="s">
        <v>679</v>
      </c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hidden="1" customHeight="1">
      <c r="A438" s="18">
        <v>2701</v>
      </c>
      <c r="B438" s="18" t="s">
        <v>26</v>
      </c>
      <c r="C438" s="18" t="s">
        <v>151</v>
      </c>
      <c r="D438" s="18" t="s">
        <v>149</v>
      </c>
      <c r="E438" s="18" t="s">
        <v>681</v>
      </c>
      <c r="F438" s="22" t="str">
        <f>IF(ISBLANK(Table2[[#This Row],[unique_id]]), "", PROPER(SUBSTITUTE(Table2[[#This Row],[unique_id]], "_", " ")))</f>
        <v>Template Back Door State</v>
      </c>
      <c r="G438" s="18" t="s">
        <v>289</v>
      </c>
      <c r="H438" s="18" t="s">
        <v>646</v>
      </c>
      <c r="I438" s="18" t="s">
        <v>212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E438" s="19"/>
      <c r="BK438" s="24"/>
      <c r="BL438" s="21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>
      <c r="A439" s="18">
        <v>2611</v>
      </c>
      <c r="B439" s="18" t="s">
        <v>26</v>
      </c>
      <c r="C439" s="18" t="s">
        <v>236</v>
      </c>
      <c r="D439" s="18" t="s">
        <v>134</v>
      </c>
      <c r="E439" s="18" t="s">
        <v>867</v>
      </c>
      <c r="F439" s="22" t="str">
        <f>IF(ISBLANK(Table2[[#This Row],[unique_id]]), "", PROPER(SUBSTITUTE(Table2[[#This Row],[unique_id]], "_", " ")))</f>
        <v>Rack Internet Modem Plug</v>
      </c>
      <c r="G439" s="18" t="s">
        <v>224</v>
      </c>
      <c r="H439" s="18" t="s">
        <v>536</v>
      </c>
      <c r="I439" s="18" t="s">
        <v>295</v>
      </c>
      <c r="M439" s="18" t="s">
        <v>261</v>
      </c>
      <c r="O439" s="19" t="s">
        <v>807</v>
      </c>
      <c r="P439" s="18"/>
      <c r="R439" s="18" t="s">
        <v>821</v>
      </c>
      <c r="S439" s="18" t="str">
        <f>Table2[[#This Row],[friendly_name]]</f>
        <v>Internet Modem</v>
      </c>
      <c r="T439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439" s="18"/>
      <c r="V439" s="19"/>
      <c r="W439" s="19"/>
      <c r="X439" s="19"/>
      <c r="Y439" s="19"/>
      <c r="Z439" s="19"/>
      <c r="AB439" s="18"/>
      <c r="AE439" s="18" t="s">
        <v>258</v>
      </c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18" t="str">
        <f>IF(ISBLANK(Table2[[#This Row],[device_model]]), "", Table2[[#This Row],[device_suggested_area]])</f>
        <v>Rack</v>
      </c>
      <c r="BB439" s="18" t="s">
        <v>1070</v>
      </c>
      <c r="BC439" s="21" t="s">
        <v>366</v>
      </c>
      <c r="BD439" s="18" t="s">
        <v>236</v>
      </c>
      <c r="BE439" s="18" t="s">
        <v>367</v>
      </c>
      <c r="BF439" s="18" t="s">
        <v>28</v>
      </c>
      <c r="BI439" s="18" t="s">
        <v>1020</v>
      </c>
      <c r="BJ439" s="18" t="s">
        <v>1427</v>
      </c>
      <c r="BK439" s="18" t="s">
        <v>360</v>
      </c>
      <c r="BL439" s="18" t="s">
        <v>1489</v>
      </c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440" spans="1:65" ht="16" customHeight="1">
      <c r="A440" s="18">
        <v>2599</v>
      </c>
      <c r="B440" s="28" t="s">
        <v>26</v>
      </c>
      <c r="C440" s="28" t="s">
        <v>236</v>
      </c>
      <c r="D440" s="28" t="s">
        <v>134</v>
      </c>
      <c r="E440" s="28" t="s">
        <v>950</v>
      </c>
      <c r="F440" s="30" t="str">
        <f>IF(ISBLANK(Table2[[#This Row],[unique_id]]), "", PROPER(SUBSTITUTE(Table2[[#This Row],[unique_id]], "_", " ")))</f>
        <v>Old Rack Outlet Plug</v>
      </c>
      <c r="G440" s="28" t="s">
        <v>225</v>
      </c>
      <c r="H440" s="28" t="s">
        <v>536</v>
      </c>
      <c r="I440" s="28" t="s">
        <v>295</v>
      </c>
      <c r="J440" s="28"/>
      <c r="K440" s="28"/>
      <c r="L440" s="28"/>
      <c r="M440" s="28"/>
      <c r="N440" s="28"/>
      <c r="O440" s="31" t="s">
        <v>807</v>
      </c>
      <c r="P440" s="28"/>
      <c r="Q440" s="28"/>
      <c r="R440" s="28"/>
      <c r="S440" s="28"/>
      <c r="T440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440" s="28"/>
      <c r="V440" s="31"/>
      <c r="W440" s="31"/>
      <c r="X440" s="31"/>
      <c r="Y440" s="31"/>
      <c r="Z440" s="31"/>
      <c r="AA440" s="31"/>
      <c r="AB440" s="28"/>
      <c r="AC440" s="28"/>
      <c r="AD440" s="28"/>
      <c r="AE440" s="28"/>
      <c r="AF440" s="28"/>
      <c r="AG440" s="31"/>
      <c r="AH440" s="31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32"/>
      <c r="AU440" s="28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28"/>
      <c r="BA440" s="18" t="str">
        <f>IF(ISBLANK(Table2[[#This Row],[device_model]]), "", Table2[[#This Row],[device_suggested_area]])</f>
        <v>Rack</v>
      </c>
      <c r="BB440" s="28" t="s">
        <v>1065</v>
      </c>
      <c r="BC440" s="28" t="s">
        <v>365</v>
      </c>
      <c r="BD440" s="28" t="s">
        <v>236</v>
      </c>
      <c r="BE440" s="28" t="s">
        <v>368</v>
      </c>
      <c r="BF440" s="28" t="s">
        <v>28</v>
      </c>
      <c r="BG440" s="28"/>
      <c r="BH440" s="28"/>
      <c r="BI440" s="28" t="s">
        <v>1021</v>
      </c>
      <c r="BJ440" s="28" t="s">
        <v>1427</v>
      </c>
      <c r="BK440" s="28" t="s">
        <v>361</v>
      </c>
      <c r="BL440" s="28" t="s">
        <v>1485</v>
      </c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441" spans="1:65" ht="16" hidden="1" customHeight="1">
      <c r="A441" s="18">
        <v>2704</v>
      </c>
      <c r="B441" s="18" t="s">
        <v>589</v>
      </c>
      <c r="C441" s="18" t="s">
        <v>237</v>
      </c>
      <c r="D441" s="18" t="s">
        <v>147</v>
      </c>
      <c r="F441" s="22" t="str">
        <f>IF(ISBLANK(Table2[[#This Row],[unique_id]]), "", PROPER(SUBSTITUTE(Table2[[#This Row],[unique_id]], "_", " ")))</f>
        <v/>
      </c>
      <c r="G441" s="18" t="s">
        <v>646</v>
      </c>
      <c r="H441" s="18" t="s">
        <v>654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C441" s="23"/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hidden="1" customHeight="1">
      <c r="A442" s="18">
        <v>2705</v>
      </c>
      <c r="B442" s="18" t="s">
        <v>26</v>
      </c>
      <c r="C442" s="18" t="s">
        <v>151</v>
      </c>
      <c r="D442" s="18" t="s">
        <v>314</v>
      </c>
      <c r="E442" s="18" t="s">
        <v>669</v>
      </c>
      <c r="F442" s="22" t="str">
        <f>IF(ISBLANK(Table2[[#This Row],[unique_id]]), "", PROPER(SUBSTITUTE(Table2[[#This Row],[unique_id]], "_", " ")))</f>
        <v>Front Door Lock Security</v>
      </c>
      <c r="G442" s="18" t="s">
        <v>664</v>
      </c>
      <c r="H442" s="18" t="s">
        <v>645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E442" s="18" t="s">
        <v>679</v>
      </c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hidden="1" customHeight="1">
      <c r="A443" s="18">
        <v>2706</v>
      </c>
      <c r="B443" s="18" t="s">
        <v>26</v>
      </c>
      <c r="C443" s="18" t="s">
        <v>151</v>
      </c>
      <c r="D443" s="18" t="s">
        <v>149</v>
      </c>
      <c r="E443" s="18" t="s">
        <v>680</v>
      </c>
      <c r="F443" s="22" t="str">
        <f>IF(ISBLANK(Table2[[#This Row],[unique_id]]), "", PROPER(SUBSTITUTE(Table2[[#This Row],[unique_id]], "_", " ")))</f>
        <v>Template Front Door State</v>
      </c>
      <c r="G443" s="18" t="s">
        <v>289</v>
      </c>
      <c r="H443" s="18" t="s">
        <v>645</v>
      </c>
      <c r="I443" s="18" t="s">
        <v>212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K443" s="24"/>
      <c r="BL443" s="21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2587</v>
      </c>
      <c r="B444" s="18" t="s">
        <v>26</v>
      </c>
      <c r="C444" s="18" t="s">
        <v>236</v>
      </c>
      <c r="D444" s="18" t="s">
        <v>134</v>
      </c>
      <c r="E444" s="18" t="s">
        <v>864</v>
      </c>
      <c r="F444" s="22" t="str">
        <f>IF(ISBLANK(Table2[[#This Row],[unique_id]]), "", PROPER(SUBSTITUTE(Table2[[#This Row],[unique_id]], "_", " ")))</f>
        <v>Study Battery Charger Plug</v>
      </c>
      <c r="G444" s="18" t="s">
        <v>234</v>
      </c>
      <c r="H444" s="18" t="s">
        <v>536</v>
      </c>
      <c r="I444" s="18" t="s">
        <v>295</v>
      </c>
      <c r="M444" s="18" t="s">
        <v>261</v>
      </c>
      <c r="O444" s="19" t="s">
        <v>807</v>
      </c>
      <c r="P444" s="18" t="s">
        <v>166</v>
      </c>
      <c r="Q444" s="18" t="s">
        <v>779</v>
      </c>
      <c r="R444" s="18" t="s">
        <v>536</v>
      </c>
      <c r="S444" s="18" t="str">
        <f>Table2[[#This Row],[friendly_name]]</f>
        <v>Battery Charger</v>
      </c>
      <c r="T444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444" s="18"/>
      <c r="V444" s="19"/>
      <c r="W444" s="19"/>
      <c r="X444" s="19"/>
      <c r="Y444" s="19"/>
      <c r="Z444" s="19"/>
      <c r="AB444" s="18"/>
      <c r="AE444" s="18" t="s">
        <v>259</v>
      </c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18" t="str">
        <f>IF(ISBLANK(Table2[[#This Row],[device_model]]), "", Table2[[#This Row],[device_suggested_area]])</f>
        <v>Study</v>
      </c>
      <c r="BB444" s="18" t="s">
        <v>234</v>
      </c>
      <c r="BC444" s="21" t="s">
        <v>366</v>
      </c>
      <c r="BD444" s="18" t="s">
        <v>236</v>
      </c>
      <c r="BE444" s="18" t="s">
        <v>367</v>
      </c>
      <c r="BF444" s="18" t="s">
        <v>362</v>
      </c>
      <c r="BI444" s="18" t="s">
        <v>1020</v>
      </c>
      <c r="BJ444" s="18" t="s">
        <v>1427</v>
      </c>
      <c r="BK444" s="18" t="s">
        <v>346</v>
      </c>
      <c r="BL444" s="18" t="s">
        <v>1479</v>
      </c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445" spans="1:65" ht="16" customHeight="1">
      <c r="A445" s="18">
        <v>2571</v>
      </c>
      <c r="B445" s="18" t="s">
        <v>26</v>
      </c>
      <c r="C445" s="18" t="s">
        <v>236</v>
      </c>
      <c r="D445" s="18" t="s">
        <v>134</v>
      </c>
      <c r="E445" s="18" t="s">
        <v>856</v>
      </c>
      <c r="F445" s="22" t="str">
        <f>IF(ISBLANK(Table2[[#This Row],[unique_id]]), "", PROPER(SUBSTITUTE(Table2[[#This Row],[unique_id]], "_", " ")))</f>
        <v>Study Outlet Plug</v>
      </c>
      <c r="G445" s="18" t="s">
        <v>229</v>
      </c>
      <c r="H445" s="18" t="s">
        <v>536</v>
      </c>
      <c r="I445" s="18" t="s">
        <v>295</v>
      </c>
      <c r="M445" s="18" t="s">
        <v>261</v>
      </c>
      <c r="O445" s="19" t="s">
        <v>807</v>
      </c>
      <c r="P445" s="18" t="s">
        <v>166</v>
      </c>
      <c r="Q445" s="18" t="s">
        <v>779</v>
      </c>
      <c r="R445" s="18" t="s">
        <v>536</v>
      </c>
      <c r="S445" s="18" t="str">
        <f>Table2[[#This Row],[friendly_name]]</f>
        <v>Study Outlet</v>
      </c>
      <c r="T445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445" s="18"/>
      <c r="V445" s="19"/>
      <c r="W445" s="19"/>
      <c r="X445" s="19"/>
      <c r="Y445" s="19"/>
      <c r="Z445" s="19"/>
      <c r="AB445" s="18"/>
      <c r="AE445" s="18" t="s">
        <v>255</v>
      </c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>Study</v>
      </c>
      <c r="BB445" s="18" t="s">
        <v>1065</v>
      </c>
      <c r="BC445" s="21" t="s">
        <v>366</v>
      </c>
      <c r="BD445" s="18" t="s">
        <v>236</v>
      </c>
      <c r="BE445" s="18" t="s">
        <v>367</v>
      </c>
      <c r="BF445" s="18" t="s">
        <v>362</v>
      </c>
      <c r="BI445" s="18" t="s">
        <v>1020</v>
      </c>
      <c r="BJ445" s="18" t="s">
        <v>1427</v>
      </c>
      <c r="BK445" s="18" t="s">
        <v>357</v>
      </c>
      <c r="BL445" s="18" t="s">
        <v>1471</v>
      </c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446" spans="1:65" ht="16" hidden="1" customHeight="1">
      <c r="A446" s="18">
        <v>2709</v>
      </c>
      <c r="B446" s="18" t="s">
        <v>589</v>
      </c>
      <c r="C446" s="18" t="s">
        <v>237</v>
      </c>
      <c r="D446" s="18" t="s">
        <v>147</v>
      </c>
      <c r="F446" s="22" t="str">
        <f>IF(ISBLANK(Table2[[#This Row],[unique_id]]), "", PROPER(SUBSTITUTE(Table2[[#This Row],[unique_id]], "_", " ")))</f>
        <v/>
      </c>
      <c r="G446" s="18" t="s">
        <v>645</v>
      </c>
      <c r="H446" s="18" t="s">
        <v>653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C446" s="23"/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>
      <c r="A447" s="18">
        <v>2710</v>
      </c>
      <c r="B447" s="18" t="s">
        <v>26</v>
      </c>
      <c r="C447" s="18" t="s">
        <v>450</v>
      </c>
      <c r="D447" s="18" t="s">
        <v>338</v>
      </c>
      <c r="E447" s="18" t="s">
        <v>337</v>
      </c>
      <c r="F447" s="22" t="str">
        <f>IF(ISBLANK(Table2[[#This Row],[unique_id]]), "", PROPER(SUBSTITUTE(Table2[[#This Row],[unique_id]], "_", " ")))</f>
        <v>Column Break</v>
      </c>
      <c r="G447" s="18" t="s">
        <v>334</v>
      </c>
      <c r="H447" s="18" t="s">
        <v>648</v>
      </c>
      <c r="I447" s="18" t="s">
        <v>212</v>
      </c>
      <c r="M447" s="18" t="s">
        <v>335</v>
      </c>
      <c r="N447" s="18" t="s">
        <v>336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>
      <c r="A448" s="18">
        <v>2711</v>
      </c>
      <c r="B448" s="18" t="s">
        <v>26</v>
      </c>
      <c r="C448" s="18" t="s">
        <v>237</v>
      </c>
      <c r="D448" s="18" t="s">
        <v>149</v>
      </c>
      <c r="E448" s="18" t="s">
        <v>150</v>
      </c>
      <c r="F448" s="22" t="str">
        <f>IF(ISBLANK(Table2[[#This Row],[unique_id]]), "", PROPER(SUBSTITUTE(Table2[[#This Row],[unique_id]], "_", " ")))</f>
        <v>Uvc Ada Motion</v>
      </c>
      <c r="G448" s="18" t="s">
        <v>644</v>
      </c>
      <c r="H448" s="18" t="s">
        <v>648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2597</v>
      </c>
      <c r="B449" s="28" t="s">
        <v>26</v>
      </c>
      <c r="C449" s="28" t="s">
        <v>236</v>
      </c>
      <c r="D449" s="28" t="s">
        <v>134</v>
      </c>
      <c r="E449" s="28" t="s">
        <v>1357</v>
      </c>
      <c r="F449" s="30" t="str">
        <f>IF(ISBLANK(Table2[[#This Row],[unique_id]]), "", PROPER(SUBSTITUTE(Table2[[#This Row],[unique_id]], "_", " ")))</f>
        <v>Server Lia Plug</v>
      </c>
      <c r="G449" s="28" t="s">
        <v>1359</v>
      </c>
      <c r="H449" s="28" t="s">
        <v>536</v>
      </c>
      <c r="I449" s="28" t="s">
        <v>295</v>
      </c>
      <c r="J449" s="28"/>
      <c r="K449" s="28"/>
      <c r="L449" s="28"/>
      <c r="M449" s="18" t="s">
        <v>261</v>
      </c>
      <c r="N449" s="28"/>
      <c r="O449" s="31" t="s">
        <v>807</v>
      </c>
      <c r="P449" s="33" t="s">
        <v>166</v>
      </c>
      <c r="Q449" s="33" t="s">
        <v>779</v>
      </c>
      <c r="R449" s="33" t="s">
        <v>781</v>
      </c>
      <c r="S449" s="28" t="s">
        <v>1359</v>
      </c>
      <c r="T449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449" s="28"/>
      <c r="V449" s="31"/>
      <c r="W449" s="31"/>
      <c r="X449" s="31"/>
      <c r="Y449" s="31"/>
      <c r="Z449" s="31"/>
      <c r="AA449" s="31"/>
      <c r="AB449" s="28"/>
      <c r="AC449" s="28"/>
      <c r="AD449" s="28"/>
      <c r="AE449" s="18" t="s">
        <v>256</v>
      </c>
      <c r="AF449" s="28"/>
      <c r="AG449" s="31"/>
      <c r="AH449" s="31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32"/>
      <c r="AU449" s="28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28"/>
      <c r="BA449" s="18" t="s">
        <v>505</v>
      </c>
      <c r="BB449" s="28" t="s">
        <v>1360</v>
      </c>
      <c r="BC449" s="28" t="s">
        <v>365</v>
      </c>
      <c r="BD449" s="28" t="s">
        <v>236</v>
      </c>
      <c r="BE449" s="28" t="s">
        <v>368</v>
      </c>
      <c r="BF449" s="28" t="s">
        <v>505</v>
      </c>
      <c r="BG449" s="28"/>
      <c r="BH449" s="28"/>
      <c r="BI449" s="28" t="s">
        <v>1020</v>
      </c>
      <c r="BJ449" s="28" t="s">
        <v>1427</v>
      </c>
      <c r="BK449" s="28" t="s">
        <v>354</v>
      </c>
      <c r="BL449" s="28" t="s">
        <v>1484</v>
      </c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450" spans="1:65" ht="16" hidden="1" customHeight="1">
      <c r="A450" s="18">
        <v>2713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650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>
      <c r="A451" s="18">
        <v>2714</v>
      </c>
      <c r="B451" s="18" t="s">
        <v>26</v>
      </c>
      <c r="C451" s="18" t="s">
        <v>237</v>
      </c>
      <c r="D451" s="18" t="s">
        <v>149</v>
      </c>
      <c r="E451" s="18" t="s">
        <v>211</v>
      </c>
      <c r="F451" s="22" t="str">
        <f>IF(ISBLANK(Table2[[#This Row],[unique_id]]), "", PROPER(SUBSTITUTE(Table2[[#This Row],[unique_id]], "_", " ")))</f>
        <v>Uvc Edwin Motion</v>
      </c>
      <c r="G451" s="18" t="s">
        <v>644</v>
      </c>
      <c r="H451" s="18" t="s">
        <v>647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hidden="1" customHeight="1">
      <c r="A452" s="18">
        <v>1684</v>
      </c>
      <c r="B452" s="18" t="s">
        <v>26</v>
      </c>
      <c r="C452" s="18" t="s">
        <v>383</v>
      </c>
      <c r="D452" s="18" t="s">
        <v>137</v>
      </c>
      <c r="E452" s="18" t="s">
        <v>994</v>
      </c>
      <c r="F452" s="22" t="str">
        <f>IF(ISBLANK(Table2[[#This Row],[unique_id]]), "", PROPER(SUBSTITUTE(Table2[[#This Row],[unique_id]], "_", " ")))</f>
        <v>Tree Spotlights Bulb 1</v>
      </c>
      <c r="H452" s="18" t="s">
        <v>139</v>
      </c>
      <c r="O452" s="19" t="s">
        <v>807</v>
      </c>
      <c r="P452" s="18" t="s">
        <v>166</v>
      </c>
      <c r="Q452" s="18" t="s">
        <v>779</v>
      </c>
      <c r="R452" s="18" t="str">
        <f>Table2[[#This Row],[entity_domain]]</f>
        <v>Lights</v>
      </c>
      <c r="S452" s="18" t="str">
        <f>_xlfn.CONCAT( Table2[[#This Row],[device_suggested_area]], " ",Table2[[#This Row],[powercalc_group_3]])</f>
        <v>Tree Lights</v>
      </c>
      <c r="T452" s="23"/>
      <c r="U452" s="18"/>
      <c r="V452" s="19"/>
      <c r="W452" s="19" t="s">
        <v>499</v>
      </c>
      <c r="X452" s="25">
        <v>116</v>
      </c>
      <c r="Y452" s="26" t="s">
        <v>775</v>
      </c>
      <c r="Z452" s="26"/>
      <c r="AA452" s="26"/>
      <c r="AB452" s="18"/>
      <c r="AG452" s="19"/>
      <c r="AH452" s="19"/>
      <c r="AT4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tr">
        <f>Table2[[#This Row],[device_suggested_area]]</f>
        <v>Tree</v>
      </c>
      <c r="BA452" s="18" t="str">
        <f>IF(ISBLANK(Table2[[#This Row],[device_model]]), "", Table2[[#This Row],[device_suggested_area]])</f>
        <v>Tree</v>
      </c>
      <c r="BB452" s="18" t="s">
        <v>1057</v>
      </c>
      <c r="BC452" s="18" t="s">
        <v>582</v>
      </c>
      <c r="BD452" s="18" t="s">
        <v>383</v>
      </c>
      <c r="BE452" s="18" t="s">
        <v>574</v>
      </c>
      <c r="BF452" s="18" t="s">
        <v>581</v>
      </c>
      <c r="BK452" s="18" t="s">
        <v>580</v>
      </c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453" spans="1:65" ht="16" hidden="1" customHeight="1">
      <c r="A453" s="18">
        <v>2716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649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hidden="1" customHeight="1">
      <c r="A454" s="18">
        <v>2717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Ada Fan Occupancy</v>
      </c>
      <c r="G454" s="18" t="s">
        <v>130</v>
      </c>
      <c r="H454" s="18" t="s">
        <v>651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hidden="1" customHeight="1">
      <c r="A455" s="18">
        <v>2718</v>
      </c>
      <c r="B455" s="18" t="s">
        <v>26</v>
      </c>
      <c r="C455" s="18" t="s">
        <v>133</v>
      </c>
      <c r="D455" s="18" t="s">
        <v>149</v>
      </c>
      <c r="E455" s="18" t="s">
        <v>611</v>
      </c>
      <c r="F455" s="22" t="str">
        <f>IF(ISBLANK(Table2[[#This Row],[unique_id]]), "", PROPER(SUBSTITUTE(Table2[[#This Row],[unique_id]], "_", " ")))</f>
        <v>Edwin Fan Occupancy</v>
      </c>
      <c r="G455" s="18" t="s">
        <v>127</v>
      </c>
      <c r="H455" s="18" t="s">
        <v>651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hidden="1" customHeight="1">
      <c r="A456" s="18">
        <v>2719</v>
      </c>
      <c r="B456" s="18" t="s">
        <v>26</v>
      </c>
      <c r="C456" s="18" t="s">
        <v>133</v>
      </c>
      <c r="D456" s="18" t="s">
        <v>149</v>
      </c>
      <c r="E456" s="18" t="s">
        <v>613</v>
      </c>
      <c r="F456" s="22" t="str">
        <f>IF(ISBLANK(Table2[[#This Row],[unique_id]]), "", PROPER(SUBSTITUTE(Table2[[#This Row],[unique_id]], "_", " ")))</f>
        <v>Parents Fan Occupancy</v>
      </c>
      <c r="G456" s="18" t="s">
        <v>194</v>
      </c>
      <c r="H456" s="18" t="s">
        <v>651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hidden="1" customHeight="1">
      <c r="A457" s="18">
        <v>2720</v>
      </c>
      <c r="B457" s="18" t="s">
        <v>26</v>
      </c>
      <c r="C457" s="18" t="s">
        <v>133</v>
      </c>
      <c r="D457" s="18" t="s">
        <v>149</v>
      </c>
      <c r="E457" s="18" t="s">
        <v>614</v>
      </c>
      <c r="F457" s="22" t="str">
        <f>IF(ISBLANK(Table2[[#This Row],[unique_id]]), "", PROPER(SUBSTITUTE(Table2[[#This Row],[unique_id]], "_", " ")))</f>
        <v>Lounge Fan Occupancy</v>
      </c>
      <c r="G457" s="18" t="s">
        <v>196</v>
      </c>
      <c r="H457" s="18" t="s">
        <v>651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hidden="1" customHeight="1">
      <c r="A458" s="18">
        <v>2721</v>
      </c>
      <c r="B458" s="18" t="s">
        <v>26</v>
      </c>
      <c r="C458" s="18" t="s">
        <v>133</v>
      </c>
      <c r="D458" s="18" t="s">
        <v>149</v>
      </c>
      <c r="E458" s="18" t="s">
        <v>615</v>
      </c>
      <c r="F458" s="22" t="str">
        <f>IF(ISBLANK(Table2[[#This Row],[unique_id]]), "", PROPER(SUBSTITUTE(Table2[[#This Row],[unique_id]], "_", " ")))</f>
        <v>Deck East Fan Occupancy</v>
      </c>
      <c r="G458" s="18" t="s">
        <v>218</v>
      </c>
      <c r="H458" s="18" t="s">
        <v>651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hidden="1" customHeight="1">
      <c r="A459" s="18">
        <v>2722</v>
      </c>
      <c r="B459" s="18" t="s">
        <v>26</v>
      </c>
      <c r="C459" s="18" t="s">
        <v>133</v>
      </c>
      <c r="D459" s="18" t="s">
        <v>149</v>
      </c>
      <c r="E459" s="18" t="s">
        <v>616</v>
      </c>
      <c r="F459" s="22" t="str">
        <f>IF(ISBLANK(Table2[[#This Row],[unique_id]]), "", PROPER(SUBSTITUTE(Table2[[#This Row],[unique_id]], "_", " ")))</f>
        <v>Deck West Fan Occupancy</v>
      </c>
      <c r="G459" s="18" t="s">
        <v>217</v>
      </c>
      <c r="H459" s="18" t="s">
        <v>651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hidden="1" customHeight="1">
      <c r="A460" s="18">
        <v>1685</v>
      </c>
      <c r="B460" s="18" t="s">
        <v>26</v>
      </c>
      <c r="C460" s="18" t="s">
        <v>383</v>
      </c>
      <c r="D460" s="18" t="s">
        <v>137</v>
      </c>
      <c r="E460" s="18" t="s">
        <v>995</v>
      </c>
      <c r="F460" s="22" t="str">
        <f>IF(ISBLANK(Table2[[#This Row],[unique_id]]), "", PROPER(SUBSTITUTE(Table2[[#This Row],[unique_id]], "_", " ")))</f>
        <v>Tree Spotlights Bulb 2</v>
      </c>
      <c r="H460" s="18" t="s">
        <v>139</v>
      </c>
      <c r="O460" s="19" t="s">
        <v>807</v>
      </c>
      <c r="P460" s="18" t="s">
        <v>166</v>
      </c>
      <c r="Q460" s="18" t="s">
        <v>779</v>
      </c>
      <c r="R460" s="18" t="str">
        <f>Table2[[#This Row],[entity_domain]]</f>
        <v>Lights</v>
      </c>
      <c r="S460" s="18" t="str">
        <f>_xlfn.CONCAT( Table2[[#This Row],[device_suggested_area]], " ",Table2[[#This Row],[powercalc_group_3]])</f>
        <v>Tree Lights</v>
      </c>
      <c r="T460" s="23"/>
      <c r="U460" s="18"/>
      <c r="V460" s="19"/>
      <c r="W460" s="19" t="s">
        <v>499</v>
      </c>
      <c r="X460" s="25">
        <v>116</v>
      </c>
      <c r="Y460" s="26" t="s">
        <v>775</v>
      </c>
      <c r="Z460" s="26"/>
      <c r="AA460" s="26"/>
      <c r="AB460" s="18"/>
      <c r="AG460" s="19"/>
      <c r="AH460" s="19"/>
      <c r="AT4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tr">
        <f>Table2[[#This Row],[device_suggested_area]]</f>
        <v>Tree</v>
      </c>
      <c r="BA460" s="18" t="str">
        <f>IF(ISBLANK(Table2[[#This Row],[device_model]]), "", Table2[[#This Row],[device_suggested_area]])</f>
        <v>Tree</v>
      </c>
      <c r="BB460" s="18" t="s">
        <v>1058</v>
      </c>
      <c r="BC460" s="18" t="s">
        <v>582</v>
      </c>
      <c r="BD460" s="18" t="s">
        <v>383</v>
      </c>
      <c r="BE460" s="18" t="s">
        <v>574</v>
      </c>
      <c r="BF460" s="18" t="s">
        <v>581</v>
      </c>
      <c r="BK460" s="18" t="s">
        <v>588</v>
      </c>
      <c r="BL460" s="18"/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461" spans="1:65" ht="16" customHeight="1">
      <c r="A461" s="18">
        <v>5003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1078</v>
      </c>
      <c r="BA461" s="18" t="str">
        <f>IF(ISBLANK(Table2[[#This Row],[device_model]]), "", Table2[[#This Row],[device_suggested_area]])</f>
        <v>Deck</v>
      </c>
      <c r="BB461" s="18" t="str">
        <f>Table2[[#This Row],[device_suggested_area]]</f>
        <v>Deck</v>
      </c>
      <c r="BC461" s="18" t="s">
        <v>1073</v>
      </c>
      <c r="BD461" s="18" t="s">
        <v>237</v>
      </c>
      <c r="BE461" s="18" t="s">
        <v>1132</v>
      </c>
      <c r="BF461" s="18" t="s">
        <v>363</v>
      </c>
      <c r="BJ461" s="18" t="s">
        <v>1420</v>
      </c>
      <c r="BK461" s="18" t="s">
        <v>415</v>
      </c>
      <c r="BL461" s="18" t="s">
        <v>1424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2" spans="1:65" ht="16" customHeight="1">
      <c r="A462" s="18">
        <v>5004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1078</v>
      </c>
      <c r="BA462" s="18" t="str">
        <f>IF(ISBLANK(Table2[[#This Row],[device_model]]), "", Table2[[#This Row],[device_suggested_area]])</f>
        <v>Hallway</v>
      </c>
      <c r="BB462" s="18" t="str">
        <f>Table2[[#This Row],[device_suggested_area]]</f>
        <v>Hallway</v>
      </c>
      <c r="BC462" s="18" t="s">
        <v>1074</v>
      </c>
      <c r="BD462" s="18" t="s">
        <v>237</v>
      </c>
      <c r="BE462" s="18" t="s">
        <v>1132</v>
      </c>
      <c r="BF462" s="18" t="s">
        <v>412</v>
      </c>
      <c r="BJ462" s="18" t="s">
        <v>1420</v>
      </c>
      <c r="BK462" s="18" t="s">
        <v>416</v>
      </c>
      <c r="BL462" s="18" t="s">
        <v>1425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3" spans="1:65" ht="16" customHeight="1">
      <c r="A463" s="18">
        <v>5000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1076</v>
      </c>
      <c r="BA463" s="18" t="str">
        <f>IF(ISBLANK(Table2[[#This Row],[device_model]]), "", Table2[[#This Row],[device_suggested_area]])</f>
        <v>Rack</v>
      </c>
      <c r="BB463" s="18" t="s">
        <v>1127</v>
      </c>
      <c r="BC463" s="18" t="s">
        <v>1075</v>
      </c>
      <c r="BD463" s="18" t="s">
        <v>237</v>
      </c>
      <c r="BE463" s="18" t="s">
        <v>410</v>
      </c>
      <c r="BF463" s="18" t="s">
        <v>28</v>
      </c>
      <c r="BJ463" s="18" t="s">
        <v>1420</v>
      </c>
      <c r="BK463" s="18" t="s">
        <v>413</v>
      </c>
      <c r="BL463" s="18" t="s">
        <v>1421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4" spans="1:65" ht="16" customHeight="1">
      <c r="A464" s="18">
        <v>5002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1077</v>
      </c>
      <c r="BA464" s="18" t="str">
        <f>IF(ISBLANK(Table2[[#This Row],[device_model]]), "", Table2[[#This Row],[device_suggested_area]])</f>
        <v>Ceiling</v>
      </c>
      <c r="BB464" s="18" t="str">
        <f>Table2[[#This Row],[device_suggested_area]]</f>
        <v>Ceiling</v>
      </c>
      <c r="BC464" s="18" t="s">
        <v>1072</v>
      </c>
      <c r="BD464" s="18" t="s">
        <v>237</v>
      </c>
      <c r="BE464" s="18" t="s">
        <v>1133</v>
      </c>
      <c r="BF464" s="18" t="s">
        <v>411</v>
      </c>
      <c r="BJ464" s="18" t="s">
        <v>1420</v>
      </c>
      <c r="BK464" s="18" t="s">
        <v>414</v>
      </c>
      <c r="BL464" s="18" t="s">
        <v>1423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5" spans="1:65" s="84" customFormat="1" ht="16" hidden="1" customHeight="1">
      <c r="A465" s="18">
        <v>5005</v>
      </c>
      <c r="B465" s="85" t="s">
        <v>589</v>
      </c>
      <c r="C465" s="85" t="s">
        <v>395</v>
      </c>
      <c r="D465" s="85"/>
      <c r="E465" s="85"/>
      <c r="F465" s="90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L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T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1076</v>
      </c>
      <c r="BA465" s="84" t="str">
        <f>IF(ISBLANK(Table2[[#This Row],[device_model]]), "", Table2[[#This Row],[device_suggested_area]])</f>
        <v>Rack</v>
      </c>
      <c r="BB465" s="84" t="s">
        <v>395</v>
      </c>
      <c r="BC465" s="84" t="s">
        <v>396</v>
      </c>
      <c r="BD465" s="84" t="s">
        <v>398</v>
      </c>
      <c r="BE465" s="84" t="s">
        <v>397</v>
      </c>
      <c r="BF465" s="84" t="s">
        <v>28</v>
      </c>
      <c r="BJ465" s="84" t="s">
        <v>1426</v>
      </c>
      <c r="BK465" s="89" t="s">
        <v>442</v>
      </c>
      <c r="BL465" s="84" t="s">
        <v>1452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6" spans="1:65" s="84" customFormat="1" ht="16" hidden="1" customHeight="1">
      <c r="A466" s="18">
        <v>5006</v>
      </c>
      <c r="B466" s="85" t="s">
        <v>589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 t="shared" ref="AJ466:AJ483" si="0">IF(ISBLANK(AI466),  "", _xlfn.CONCAT("haas/entity/sensor/", LOWER(C466), "/", E466, "/config"))</f>
        <v/>
      </c>
      <c r="AK466" s="84" t="str">
        <f t="shared" ref="AK466:AK483" si="1">IF(ISBLANK(AI466),  "", _xlfn.CONCAT(LOWER(C466), "/", E466))</f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1118</v>
      </c>
      <c r="BA466" s="84" t="str">
        <f>IF(ISBLANK(Table2[[#This Row],[device_model]]), "", Table2[[#This Row],[device_suggested_area]])</f>
        <v>Rack</v>
      </c>
      <c r="BB466" s="84" t="s">
        <v>1401</v>
      </c>
      <c r="BC466" s="84" t="s">
        <v>1089</v>
      </c>
      <c r="BD466" s="84" t="s">
        <v>268</v>
      </c>
      <c r="BE466" s="84">
        <v>12.1</v>
      </c>
      <c r="BF466" s="84" t="s">
        <v>28</v>
      </c>
      <c r="BJ466" s="84" t="s">
        <v>409</v>
      </c>
      <c r="BK466" s="91" t="s">
        <v>1417</v>
      </c>
      <c r="BL466" s="84" t="s">
        <v>1400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7" spans="1:65" s="84" customFormat="1" ht="16" hidden="1" customHeight="1">
      <c r="A467" s="18">
        <v>5007</v>
      </c>
      <c r="B467" s="85" t="s">
        <v>589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 t="shared" si="0"/>
        <v/>
      </c>
      <c r="AK467" s="84" t="str">
        <f t="shared" si="1"/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1118</v>
      </c>
      <c r="BA467" s="84" t="str">
        <f>IF(ISBLANK(Table2[[#This Row],[device_model]]), "", Table2[[#This Row],[device_suggested_area]])</f>
        <v>Rack</v>
      </c>
      <c r="BB467" s="84" t="s">
        <v>1401</v>
      </c>
      <c r="BC467" s="84" t="s">
        <v>1089</v>
      </c>
      <c r="BD467" s="84" t="s">
        <v>268</v>
      </c>
      <c r="BE467" s="84">
        <v>12.1</v>
      </c>
      <c r="BF467" s="84" t="s">
        <v>28</v>
      </c>
      <c r="BJ467" s="84" t="s">
        <v>1426</v>
      </c>
      <c r="BK467" s="91" t="s">
        <v>1494</v>
      </c>
      <c r="BL467" s="84" t="s">
        <v>1428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8" spans="1:65" s="84" customFormat="1" ht="16" hidden="1" customHeight="1">
      <c r="A468" s="18">
        <v>5008</v>
      </c>
      <c r="B468" s="85" t="s">
        <v>589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 t="shared" si="0"/>
        <v/>
      </c>
      <c r="AK468" s="84" t="str">
        <f t="shared" si="1"/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1118</v>
      </c>
      <c r="BA468" s="84" t="str">
        <f>IF(ISBLANK(Table2[[#This Row],[device_model]]), "", Table2[[#This Row],[device_suggested_area]])</f>
        <v>Rack</v>
      </c>
      <c r="BB468" s="84" t="s">
        <v>1401</v>
      </c>
      <c r="BC468" s="84" t="s">
        <v>1089</v>
      </c>
      <c r="BD468" s="84" t="s">
        <v>268</v>
      </c>
      <c r="BE468" s="84">
        <v>12.1</v>
      </c>
      <c r="BF468" s="84" t="s">
        <v>28</v>
      </c>
      <c r="BJ468" s="84" t="s">
        <v>1427</v>
      </c>
      <c r="BK468" s="89" t="s">
        <v>1418</v>
      </c>
      <c r="BL468" s="84" t="s">
        <v>1399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9" spans="1:65" s="84" customFormat="1" ht="16" hidden="1" customHeight="1">
      <c r="A469" s="18">
        <v>5009</v>
      </c>
      <c r="B469" s="85" t="s">
        <v>589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 t="shared" si="0"/>
        <v/>
      </c>
      <c r="AK469" s="84" t="str">
        <f t="shared" si="1"/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1118</v>
      </c>
      <c r="BA469" s="84" t="str">
        <f>IF(ISBLANK(Table2[[#This Row],[device_model]]), "", Table2[[#This Row],[device_suggested_area]])</f>
        <v>Rack</v>
      </c>
      <c r="BB469" s="84" t="s">
        <v>1402</v>
      </c>
      <c r="BC469" s="84" t="s">
        <v>1089</v>
      </c>
      <c r="BD469" s="84" t="s">
        <v>268</v>
      </c>
      <c r="BE469" s="84">
        <v>12.1</v>
      </c>
      <c r="BF469" s="84" t="s">
        <v>28</v>
      </c>
      <c r="BJ469" s="84" t="s">
        <v>409</v>
      </c>
      <c r="BK469" s="91" t="s">
        <v>1417</v>
      </c>
      <c r="BL469" s="84" t="s">
        <v>1403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70" spans="1:65" s="84" customFormat="1" ht="16" hidden="1" customHeight="1">
      <c r="A470" s="18">
        <v>5010</v>
      </c>
      <c r="B470" s="85" t="s">
        <v>589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 t="shared" si="0"/>
        <v/>
      </c>
      <c r="AK470" s="84" t="str">
        <f t="shared" si="1"/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1118</v>
      </c>
      <c r="BA470" s="84" t="str">
        <f>IF(ISBLANK(Table2[[#This Row],[device_model]]), "", Table2[[#This Row],[device_suggested_area]])</f>
        <v>Rack</v>
      </c>
      <c r="BB470" s="84" t="s">
        <v>1402</v>
      </c>
      <c r="BC470" s="84" t="s">
        <v>1089</v>
      </c>
      <c r="BD470" s="84" t="s">
        <v>268</v>
      </c>
      <c r="BE470" s="84">
        <v>12.1</v>
      </c>
      <c r="BF470" s="84" t="s">
        <v>28</v>
      </c>
      <c r="BJ470" s="84" t="s">
        <v>1426</v>
      </c>
      <c r="BK470" s="91" t="s">
        <v>1494</v>
      </c>
      <c r="BL470" s="84" t="s">
        <v>1429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1" spans="1:65" s="84" customFormat="1" ht="16" hidden="1" customHeight="1">
      <c r="A471" s="18">
        <v>5011</v>
      </c>
      <c r="B471" s="85" t="s">
        <v>589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 t="shared" si="0"/>
        <v/>
      </c>
      <c r="AK471" s="84" t="str">
        <f t="shared" si="1"/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1118</v>
      </c>
      <c r="BA471" s="84" t="str">
        <f>IF(ISBLANK(Table2[[#This Row],[device_model]]), "", Table2[[#This Row],[device_suggested_area]])</f>
        <v>Rack</v>
      </c>
      <c r="BB471" s="84" t="s">
        <v>1402</v>
      </c>
      <c r="BC471" s="84" t="s">
        <v>1089</v>
      </c>
      <c r="BD471" s="84" t="s">
        <v>268</v>
      </c>
      <c r="BE471" s="84">
        <v>12.1</v>
      </c>
      <c r="BF471" s="84" t="s">
        <v>28</v>
      </c>
      <c r="BJ471" s="84" t="s">
        <v>1427</v>
      </c>
      <c r="BK471" s="89" t="s">
        <v>1418</v>
      </c>
      <c r="BL471" s="84" t="s">
        <v>1404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2" spans="1:65" s="84" customFormat="1" ht="16" hidden="1" customHeight="1">
      <c r="A472" s="18">
        <v>5012</v>
      </c>
      <c r="B472" s="85" t="s">
        <v>589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 t="shared" si="0"/>
        <v/>
      </c>
      <c r="AK472" s="84" t="str">
        <f t="shared" si="1"/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1117</v>
      </c>
      <c r="BA472" s="84" t="str">
        <f>IF(ISBLANK(Table2[[#This Row],[device_model]]), "", Table2[[#This Row],[device_suggested_area]])</f>
        <v>Rack</v>
      </c>
      <c r="BB472" s="84" t="s">
        <v>1083</v>
      </c>
      <c r="BC472" s="84" t="s">
        <v>1082</v>
      </c>
      <c r="BD472" s="84" t="s">
        <v>268</v>
      </c>
      <c r="BE472" s="84">
        <v>12.1</v>
      </c>
      <c r="BF472" s="84" t="s">
        <v>28</v>
      </c>
      <c r="BJ472" s="84" t="s">
        <v>409</v>
      </c>
      <c r="BK472" s="84" t="s">
        <v>602</v>
      </c>
      <c r="BL472" s="84" t="s">
        <v>1405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3" spans="1:65" s="84" customFormat="1" ht="16" hidden="1" customHeight="1">
      <c r="A473" s="18">
        <v>5013</v>
      </c>
      <c r="B473" s="85" t="s">
        <v>589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 t="shared" si="0"/>
        <v/>
      </c>
      <c r="AK473" s="84" t="str">
        <f t="shared" si="1"/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1117</v>
      </c>
      <c r="BA473" s="84" t="str">
        <f>IF(ISBLANK(Table2[[#This Row],[device_model]]), "", Table2[[#This Row],[device_suggested_area]])</f>
        <v>Rack</v>
      </c>
      <c r="BB473" s="84" t="s">
        <v>1083</v>
      </c>
      <c r="BC473" s="84" t="s">
        <v>1082</v>
      </c>
      <c r="BD473" s="84" t="s">
        <v>268</v>
      </c>
      <c r="BE473" s="84">
        <v>12.1</v>
      </c>
      <c r="BF473" s="84" t="s">
        <v>28</v>
      </c>
      <c r="BJ473" s="84" t="s">
        <v>1426</v>
      </c>
      <c r="BK473" s="84" t="s">
        <v>1495</v>
      </c>
      <c r="BL473" s="84" t="s">
        <v>1430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4" spans="1:65" s="84" customFormat="1" ht="16" hidden="1" customHeight="1">
      <c r="A474" s="18">
        <v>5014</v>
      </c>
      <c r="B474" s="85" t="s">
        <v>589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 t="shared" si="0"/>
        <v/>
      </c>
      <c r="AK474" s="84" t="str">
        <f t="shared" si="1"/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1117</v>
      </c>
      <c r="BA474" s="84" t="str">
        <f>IF(ISBLANK(Table2[[#This Row],[device_model]]), "", Table2[[#This Row],[device_suggested_area]])</f>
        <v>Rack</v>
      </c>
      <c r="BB474" s="84" t="s">
        <v>1083</v>
      </c>
      <c r="BC474" s="84" t="s">
        <v>1082</v>
      </c>
      <c r="BD474" s="84" t="s">
        <v>268</v>
      </c>
      <c r="BE474" s="84">
        <v>12.1</v>
      </c>
      <c r="BF474" s="84" t="s">
        <v>28</v>
      </c>
      <c r="BJ474" s="84" t="s">
        <v>1427</v>
      </c>
      <c r="BK474" s="84" t="s">
        <v>1495</v>
      </c>
      <c r="BL474" s="84" t="s">
        <v>1406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5" spans="1:65" s="84" customFormat="1" ht="16" hidden="1" customHeight="1">
      <c r="A475" s="18">
        <v>5015</v>
      </c>
      <c r="B475" s="85" t="s">
        <v>589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 t="shared" si="0"/>
        <v/>
      </c>
      <c r="AK475" s="84" t="str">
        <f t="shared" si="1"/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1118</v>
      </c>
      <c r="BA475" s="84" t="str">
        <f>IF(ISBLANK(Table2[[#This Row],[device_model]]), "", Table2[[#This Row],[device_suggested_area]])</f>
        <v>Rack</v>
      </c>
      <c r="BB475" s="84" t="s">
        <v>1085</v>
      </c>
      <c r="BC475" s="84" t="s">
        <v>1084</v>
      </c>
      <c r="BD475" s="84" t="s">
        <v>268</v>
      </c>
      <c r="BE475" s="84">
        <v>12.1</v>
      </c>
      <c r="BF475" s="84" t="s">
        <v>28</v>
      </c>
      <c r="BJ475" s="84" t="s">
        <v>409</v>
      </c>
      <c r="BK475" s="84" t="s">
        <v>385</v>
      </c>
      <c r="BL475" s="84" t="s">
        <v>1407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6" spans="1:65" s="84" customFormat="1" ht="16" hidden="1" customHeight="1">
      <c r="A476" s="18">
        <v>5016</v>
      </c>
      <c r="B476" s="85" t="s">
        <v>589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 t="shared" si="0"/>
        <v/>
      </c>
      <c r="AK476" s="84" t="str">
        <f t="shared" si="1"/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1118</v>
      </c>
      <c r="BA476" s="84" t="str">
        <f>IF(ISBLANK(Table2[[#This Row],[device_model]]), "", Table2[[#This Row],[device_suggested_area]])</f>
        <v>Rack</v>
      </c>
      <c r="BB476" s="84" t="s">
        <v>1085</v>
      </c>
      <c r="BC476" s="84" t="s">
        <v>1084</v>
      </c>
      <c r="BD476" s="84" t="s">
        <v>268</v>
      </c>
      <c r="BE476" s="84">
        <v>12.1</v>
      </c>
      <c r="BF476" s="84" t="s">
        <v>28</v>
      </c>
      <c r="BJ476" s="84" t="s">
        <v>1426</v>
      </c>
      <c r="BK476" s="84" t="s">
        <v>1496</v>
      </c>
      <c r="BL476" s="84" t="s">
        <v>1431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7" spans="1:65" s="84" customFormat="1" ht="16" hidden="1" customHeight="1">
      <c r="A477" s="18">
        <v>5017</v>
      </c>
      <c r="B477" s="85" t="s">
        <v>589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 t="shared" si="0"/>
        <v/>
      </c>
      <c r="AK477" s="84" t="str">
        <f t="shared" si="1"/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1118</v>
      </c>
      <c r="BA477" s="84" t="str">
        <f>IF(ISBLANK(Table2[[#This Row],[device_model]]), "", Table2[[#This Row],[device_suggested_area]])</f>
        <v>Rack</v>
      </c>
      <c r="BB477" s="84" t="s">
        <v>1085</v>
      </c>
      <c r="BC477" s="84" t="s">
        <v>1084</v>
      </c>
      <c r="BD477" s="84" t="s">
        <v>268</v>
      </c>
      <c r="BE477" s="84">
        <v>12.1</v>
      </c>
      <c r="BF477" s="84" t="s">
        <v>28</v>
      </c>
      <c r="BJ477" s="84" t="s">
        <v>1427</v>
      </c>
      <c r="BK477" s="84" t="s">
        <v>1498</v>
      </c>
      <c r="BL477" s="84" t="s">
        <v>1408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8" spans="1:65" s="84" customFormat="1" ht="16" hidden="1" customHeight="1">
      <c r="A478" s="18">
        <v>5018</v>
      </c>
      <c r="B478" s="85" t="s">
        <v>589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 t="shared" si="0"/>
        <v/>
      </c>
      <c r="AK478" s="84" t="str">
        <f t="shared" si="1"/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1118</v>
      </c>
      <c r="BA478" s="84" t="str">
        <f>IF(ISBLANK(Table2[[#This Row],[device_model]]), "", Table2[[#This Row],[device_suggested_area]])</f>
        <v>Rack</v>
      </c>
      <c r="BB478" s="84" t="s">
        <v>1087</v>
      </c>
      <c r="BC478" s="84" t="s">
        <v>1086</v>
      </c>
      <c r="BD478" s="84" t="s">
        <v>268</v>
      </c>
      <c r="BE478" s="84">
        <v>12.1</v>
      </c>
      <c r="BF478" s="84" t="s">
        <v>28</v>
      </c>
      <c r="BJ478" s="84" t="s">
        <v>409</v>
      </c>
      <c r="BK478" s="84" t="s">
        <v>441</v>
      </c>
      <c r="BL478" s="84" t="s">
        <v>1409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9" spans="1:65" s="84" customFormat="1" ht="16" hidden="1" customHeight="1">
      <c r="A479" s="18">
        <v>5019</v>
      </c>
      <c r="B479" s="85" t="s">
        <v>589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 t="shared" si="0"/>
        <v/>
      </c>
      <c r="AK479" s="84" t="str">
        <f t="shared" si="1"/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1118</v>
      </c>
      <c r="BA479" s="84" t="str">
        <f>IF(ISBLANK(Table2[[#This Row],[device_model]]), "", Table2[[#This Row],[device_suggested_area]])</f>
        <v>Rack</v>
      </c>
      <c r="BB479" s="84" t="s">
        <v>1087</v>
      </c>
      <c r="BC479" s="84" t="s">
        <v>1086</v>
      </c>
      <c r="BD479" s="84" t="s">
        <v>268</v>
      </c>
      <c r="BE479" s="84">
        <v>12.1</v>
      </c>
      <c r="BF479" s="84" t="s">
        <v>28</v>
      </c>
      <c r="BJ479" s="84" t="s">
        <v>1426</v>
      </c>
      <c r="BK479" s="84" t="s">
        <v>1497</v>
      </c>
      <c r="BL479" s="84" t="s">
        <v>1432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0" spans="1:65" s="84" customFormat="1" ht="16" hidden="1" customHeight="1">
      <c r="A480" s="18">
        <v>5020</v>
      </c>
      <c r="B480" s="85" t="s">
        <v>589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 t="shared" si="0"/>
        <v/>
      </c>
      <c r="AK480" s="84" t="str">
        <f t="shared" si="1"/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1118</v>
      </c>
      <c r="BA480" s="84" t="str">
        <f>IF(ISBLANK(Table2[[#This Row],[device_model]]), "", Table2[[#This Row],[device_suggested_area]])</f>
        <v>Rack</v>
      </c>
      <c r="BB480" s="84" t="s">
        <v>1087</v>
      </c>
      <c r="BC480" s="84" t="s">
        <v>1086</v>
      </c>
      <c r="BD480" s="84" t="s">
        <v>268</v>
      </c>
      <c r="BE480" s="84">
        <v>12.1</v>
      </c>
      <c r="BF480" s="84" t="s">
        <v>28</v>
      </c>
      <c r="BJ480" s="84" t="s">
        <v>1427</v>
      </c>
      <c r="BK480" s="84" t="s">
        <v>1499</v>
      </c>
      <c r="BL480" s="84" t="s">
        <v>1410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1" spans="1:65" s="84" customFormat="1" ht="16" hidden="1" customHeight="1">
      <c r="A481" s="18">
        <v>5021</v>
      </c>
      <c r="B481" s="85" t="s">
        <v>589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 t="shared" si="0"/>
        <v/>
      </c>
      <c r="AK481" s="84" t="str">
        <f t="shared" si="1"/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1118</v>
      </c>
      <c r="BA481" s="84" t="str">
        <f>IF(ISBLANK(Table2[[#This Row],[device_model]]), "", Table2[[#This Row],[device_suggested_area]])</f>
        <v>Rack</v>
      </c>
      <c r="BB481" s="84" t="s">
        <v>1091</v>
      </c>
      <c r="BC481" s="84" t="s">
        <v>1088</v>
      </c>
      <c r="BD481" s="84" t="s">
        <v>268</v>
      </c>
      <c r="BE481" s="84">
        <v>12.1</v>
      </c>
      <c r="BF481" s="84" t="s">
        <v>28</v>
      </c>
      <c r="BJ481" s="84" t="s">
        <v>409</v>
      </c>
      <c r="BK481" s="84" t="s">
        <v>598</v>
      </c>
      <c r="BL481" s="84" t="s">
        <v>1411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2" spans="1:65" s="84" customFormat="1" ht="16" hidden="1" customHeight="1">
      <c r="A482" s="18">
        <v>5022</v>
      </c>
      <c r="B482" s="85" t="s">
        <v>589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 t="shared" si="0"/>
        <v/>
      </c>
      <c r="AK482" s="84" t="str">
        <f t="shared" si="1"/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1118</v>
      </c>
      <c r="BA482" s="84" t="str">
        <f>IF(ISBLANK(Table2[[#This Row],[device_model]]), "", Table2[[#This Row],[device_suggested_area]])</f>
        <v>Rack</v>
      </c>
      <c r="BB482" s="84" t="s">
        <v>1091</v>
      </c>
      <c r="BC482" s="84" t="s">
        <v>1088</v>
      </c>
      <c r="BD482" s="84" t="s">
        <v>268</v>
      </c>
      <c r="BE482" s="84">
        <v>12.1</v>
      </c>
      <c r="BF482" s="84" t="s">
        <v>28</v>
      </c>
      <c r="BJ482" s="84" t="s">
        <v>1426</v>
      </c>
      <c r="BK482" s="84" t="s">
        <v>1500</v>
      </c>
      <c r="BL482" s="84" t="s">
        <v>1433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3" spans="1:65" s="84" customFormat="1" ht="16" hidden="1" customHeight="1">
      <c r="A483" s="18">
        <v>5023</v>
      </c>
      <c r="B483" s="85" t="s">
        <v>589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 t="shared" si="0"/>
        <v/>
      </c>
      <c r="AK483" s="84" t="str">
        <f t="shared" si="1"/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1118</v>
      </c>
      <c r="BA483" s="84" t="str">
        <f>IF(ISBLANK(Table2[[#This Row],[device_model]]), "", Table2[[#This Row],[device_suggested_area]])</f>
        <v>Rack</v>
      </c>
      <c r="BB483" s="84" t="s">
        <v>1091</v>
      </c>
      <c r="BC483" s="84" t="s">
        <v>1088</v>
      </c>
      <c r="BD483" s="84" t="s">
        <v>268</v>
      </c>
      <c r="BE483" s="84">
        <v>12.1</v>
      </c>
      <c r="BF483" s="84" t="s">
        <v>28</v>
      </c>
      <c r="BJ483" s="84" t="s">
        <v>1427</v>
      </c>
      <c r="BK483" s="84" t="s">
        <v>1501</v>
      </c>
      <c r="BL483" s="84" t="s">
        <v>1412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4" spans="1:65" s="84" customFormat="1" ht="16" customHeight="1">
      <c r="A484" s="18">
        <v>5001</v>
      </c>
      <c r="B484" s="21" t="s">
        <v>26</v>
      </c>
      <c r="C484" s="18" t="s">
        <v>237</v>
      </c>
      <c r="D484" s="18"/>
      <c r="E484" s="18"/>
      <c r="F484" s="22" t="str">
        <f>IF(ISBLANK(Table2[[#This Row],[unique_id]]), "", PROPER(SUBSTITUTE(Table2[[#This Row],[unique_id]], "_", " ")))</f>
        <v/>
      </c>
      <c r="G484" s="18"/>
      <c r="H484" s="18"/>
      <c r="I484" s="18"/>
      <c r="J484" s="18"/>
      <c r="K484" s="18"/>
      <c r="L484" s="18"/>
      <c r="M484" s="18"/>
      <c r="N484" s="18"/>
      <c r="O484" s="19"/>
      <c r="P484" s="18"/>
      <c r="Q484" s="18"/>
      <c r="R484" s="18"/>
      <c r="S484" s="18"/>
      <c r="T484" s="23"/>
      <c r="U484" s="18"/>
      <c r="V484" s="19"/>
      <c r="W484" s="19"/>
      <c r="X484" s="19"/>
      <c r="Y484" s="19"/>
      <c r="Z484" s="19"/>
      <c r="AA484" s="19"/>
      <c r="AB484" s="18"/>
      <c r="AC484" s="18"/>
      <c r="AD484" s="18"/>
      <c r="AE484" s="18"/>
      <c r="AF484" s="18"/>
      <c r="AG484" s="19"/>
      <c r="AH484" s="19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20"/>
      <c r="AU484" s="18"/>
      <c r="AV4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18" t="s">
        <v>1077</v>
      </c>
      <c r="BA484" s="18" t="str">
        <f>IF(ISBLANK(Table2[[#This Row],[device_model]]), "", Table2[[#This Row],[device_suggested_area]])</f>
        <v>Rack</v>
      </c>
      <c r="BB484" s="18" t="str">
        <f>Table2[[#This Row],[device_suggested_area]]</f>
        <v>Rack</v>
      </c>
      <c r="BC484" s="18" t="s">
        <v>1071</v>
      </c>
      <c r="BD484" s="18" t="s">
        <v>237</v>
      </c>
      <c r="BE484" s="18" t="s">
        <v>623</v>
      </c>
      <c r="BF484" s="18" t="s">
        <v>28</v>
      </c>
      <c r="BG484" s="18"/>
      <c r="BH484" s="18"/>
      <c r="BI484" s="18"/>
      <c r="BJ484" s="18" t="s">
        <v>1420</v>
      </c>
      <c r="BK484" s="18" t="s">
        <v>624</v>
      </c>
      <c r="BL484" s="18" t="s">
        <v>1422</v>
      </c>
      <c r="BM4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85" spans="1:65" s="84" customFormat="1" ht="16" hidden="1" customHeight="1">
      <c r="A485" s="18">
        <v>5025</v>
      </c>
      <c r="B485" s="85" t="s">
        <v>589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>IF(ISBLANK(AI485),  "", _xlfn.CONCAT("haas/entity/sensor/", LOWER(C485), "/", E485, "/config"))</f>
        <v/>
      </c>
      <c r="AK485" s="84" t="str">
        <f>IF(ISBLANK(AI485),  "", _xlfn.CONCAT(LOWER(C485), "/", E485))</f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1118</v>
      </c>
      <c r="BA485" s="84" t="str">
        <f>IF(ISBLANK(Table2[[#This Row],[device_model]]), "", Table2[[#This Row],[device_suggested_area]])</f>
        <v>Rack</v>
      </c>
      <c r="BB485" s="84" t="s">
        <v>1090</v>
      </c>
      <c r="BC485" s="84" t="s">
        <v>1089</v>
      </c>
      <c r="BD485" s="84" t="s">
        <v>268</v>
      </c>
      <c r="BE485" s="84">
        <v>12.1</v>
      </c>
      <c r="BF485" s="84" t="s">
        <v>28</v>
      </c>
      <c r="BJ485" s="84" t="s">
        <v>1426</v>
      </c>
      <c r="BK485" s="84" t="s">
        <v>1502</v>
      </c>
      <c r="BL485" s="84" t="s">
        <v>1434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6" spans="1:65" s="84" customFormat="1" ht="16" hidden="1" customHeight="1">
      <c r="A486" s="18">
        <v>5026</v>
      </c>
      <c r="B486" s="85" t="s">
        <v>589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>IF(ISBLANK(AI486),  "", _xlfn.CONCAT("haas/entity/sensor/", LOWER(C486), "/", E486, "/config"))</f>
        <v/>
      </c>
      <c r="AK486" s="84" t="str">
        <f>IF(ISBLANK(AI486),  "", _xlfn.CONCAT(LOWER(C486), "/", E486))</f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1118</v>
      </c>
      <c r="BA486" s="84" t="str">
        <f>IF(ISBLANK(Table2[[#This Row],[device_model]]), "", Table2[[#This Row],[device_suggested_area]])</f>
        <v>Rack</v>
      </c>
      <c r="BB486" s="84" t="s">
        <v>1090</v>
      </c>
      <c r="BC486" s="84" t="s">
        <v>1089</v>
      </c>
      <c r="BD486" s="84" t="s">
        <v>268</v>
      </c>
      <c r="BE486" s="84">
        <v>12.1</v>
      </c>
      <c r="BF486" s="84" t="s">
        <v>28</v>
      </c>
      <c r="BJ486" s="84" t="s">
        <v>1427</v>
      </c>
      <c r="BK486" s="84" t="s">
        <v>1503</v>
      </c>
      <c r="BL486" s="84" t="s">
        <v>1414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7" spans="1:65" s="84" customFormat="1" ht="16" customHeight="1">
      <c r="A487" s="18">
        <v>2712</v>
      </c>
      <c r="B487" s="18" t="s">
        <v>26</v>
      </c>
      <c r="C487" s="18" t="s">
        <v>237</v>
      </c>
      <c r="D487" s="18" t="s">
        <v>147</v>
      </c>
      <c r="E487" s="18" t="s">
        <v>148</v>
      </c>
      <c r="F487" s="22" t="str">
        <f>IF(ISBLANK(Table2[[#This Row],[unique_id]]), "", PROPER(SUBSTITUTE(Table2[[#This Row],[unique_id]], "_", " ")))</f>
        <v>Uvc Ada Medium</v>
      </c>
      <c r="G487" s="18" t="s">
        <v>130</v>
      </c>
      <c r="H487" s="18" t="s">
        <v>650</v>
      </c>
      <c r="I487" s="18" t="s">
        <v>212</v>
      </c>
      <c r="J487" s="18"/>
      <c r="K487" s="18"/>
      <c r="L487" s="18"/>
      <c r="M487" s="18" t="s">
        <v>136</v>
      </c>
      <c r="N487" s="18" t="s">
        <v>275</v>
      </c>
      <c r="O487" s="19"/>
      <c r="P487" s="18"/>
      <c r="Q487" s="18"/>
      <c r="R487" s="18"/>
      <c r="S487" s="18"/>
      <c r="T487" s="23"/>
      <c r="U487" s="18"/>
      <c r="V487" s="19"/>
      <c r="W487" s="19"/>
      <c r="X487" s="19"/>
      <c r="Y487" s="19"/>
      <c r="Z487" s="19"/>
      <c r="AA487" s="19"/>
      <c r="AB487" s="18"/>
      <c r="AC487" s="18"/>
      <c r="AD487" s="18"/>
      <c r="AE487" s="18"/>
      <c r="AF487" s="18"/>
      <c r="AG487" s="19"/>
      <c r="AH487" s="19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20"/>
      <c r="AU487" s="18"/>
      <c r="AV4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18" t="s">
        <v>394</v>
      </c>
      <c r="BA487" s="18" t="str">
        <f>IF(ISBLANK(Table2[[#This Row],[device_model]]), "", Table2[[#This Row],[device_suggested_area]])</f>
        <v>Ada</v>
      </c>
      <c r="BB487" s="18" t="str">
        <f>Table2[[#This Row],[device_suggested_area]]</f>
        <v>Ada</v>
      </c>
      <c r="BC487" s="18" t="s">
        <v>392</v>
      </c>
      <c r="BD487" s="18" t="s">
        <v>237</v>
      </c>
      <c r="BE487" s="18" t="s">
        <v>393</v>
      </c>
      <c r="BF487" s="18" t="s">
        <v>130</v>
      </c>
      <c r="BG487" s="18"/>
      <c r="BH487" s="18"/>
      <c r="BI487" s="18"/>
      <c r="BJ487" s="18" t="s">
        <v>1427</v>
      </c>
      <c r="BK487" s="18" t="s">
        <v>390</v>
      </c>
      <c r="BL487" s="18" t="s">
        <v>1491</v>
      </c>
      <c r="BM4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88" spans="1:65" s="84" customFormat="1" ht="16" hidden="1" customHeight="1">
      <c r="A488" s="18">
        <v>5028</v>
      </c>
      <c r="B488" s="85" t="s">
        <v>589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>IF(ISBLANK(AI488),  "", _xlfn.CONCAT("haas/entity/sensor/", LOWER(C488), "/", E488, "/config"))</f>
        <v/>
      </c>
      <c r="AK488" s="84" t="str">
        <f>IF(ISBLANK(AI488),  "", _xlfn.CONCAT(LOWER(C488), "/", E488))</f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1119</v>
      </c>
      <c r="BA488" s="84" t="str">
        <f>IF(ISBLANK(Table2[[#This Row],[device_model]]), "", Table2[[#This Row],[device_suggested_area]])</f>
        <v>Wardrobe</v>
      </c>
      <c r="BB488" s="84" t="s">
        <v>1093</v>
      </c>
      <c r="BC488" s="84" t="s">
        <v>1092</v>
      </c>
      <c r="BD488" s="84" t="s">
        <v>564</v>
      </c>
      <c r="BE488" s="84">
        <v>12.1</v>
      </c>
      <c r="BF488" s="84" t="s">
        <v>505</v>
      </c>
      <c r="BJ488" s="84" t="s">
        <v>1426</v>
      </c>
      <c r="BK488" s="84" t="s">
        <v>1504</v>
      </c>
      <c r="BL488" s="84" t="s">
        <v>1435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9" spans="1:65" s="84" customFormat="1" ht="16" hidden="1" customHeight="1">
      <c r="A489" s="18">
        <v>5029</v>
      </c>
      <c r="B489" s="85" t="s">
        <v>589</v>
      </c>
      <c r="C489" s="85" t="s">
        <v>384</v>
      </c>
      <c r="D489" s="85"/>
      <c r="E489" s="85"/>
      <c r="F489" s="84" t="str">
        <f>IF(ISBLANK(Table2[[#This Row],[unique_id]]), "", PROPER(SUBSTITUTE(Table2[[#This Row],[unique_id]], "_", " ")))</f>
        <v/>
      </c>
      <c r="G489" s="85"/>
      <c r="H489" s="85"/>
      <c r="I489" s="85"/>
      <c r="K489" s="85"/>
      <c r="M489" s="85"/>
      <c r="O489" s="86"/>
      <c r="T489" s="87"/>
      <c r="V489" s="86"/>
      <c r="W489" s="86"/>
      <c r="X489" s="86"/>
      <c r="Y489" s="86"/>
      <c r="Z489" s="86"/>
      <c r="AA489" s="86"/>
      <c r="AG489" s="86"/>
      <c r="AH489" s="86"/>
      <c r="AJ489" s="84" t="str">
        <f>IF(ISBLANK(AI489),  "", _xlfn.CONCAT("haas/entity/sensor/", LOWER(C489), "/", E489, "/config"))</f>
        <v/>
      </c>
      <c r="AK489" s="84" t="str">
        <f>IF(ISBLANK(AI489),  "", _xlfn.CONCAT(LOWER(C489), "/", E489))</f>
        <v/>
      </c>
      <c r="AT489" s="88"/>
      <c r="AU489" s="88"/>
      <c r="AV48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84" t="s">
        <v>1119</v>
      </c>
      <c r="BA489" s="84" t="str">
        <f>IF(ISBLANK(Table2[[#This Row],[device_model]]), "", Table2[[#This Row],[device_suggested_area]])</f>
        <v>Wardrobe</v>
      </c>
      <c r="BB489" s="84" t="s">
        <v>1093</v>
      </c>
      <c r="BC489" s="84" t="s">
        <v>1092</v>
      </c>
      <c r="BD489" s="84" t="s">
        <v>564</v>
      </c>
      <c r="BE489" s="84">
        <v>12.1</v>
      </c>
      <c r="BF489" s="84" t="s">
        <v>505</v>
      </c>
      <c r="BJ489" s="84" t="s">
        <v>1427</v>
      </c>
      <c r="BK489" s="89" t="s">
        <v>1419</v>
      </c>
      <c r="BL489" s="84" t="s">
        <v>1416</v>
      </c>
      <c r="BM48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0" spans="1:65" ht="16" customHeight="1">
      <c r="A490" s="18">
        <v>2715</v>
      </c>
      <c r="B490" s="18" t="s">
        <v>26</v>
      </c>
      <c r="C490" s="18" t="s">
        <v>237</v>
      </c>
      <c r="D490" s="18" t="s">
        <v>147</v>
      </c>
      <c r="E490" s="18" t="s">
        <v>210</v>
      </c>
      <c r="F490" s="22" t="str">
        <f>IF(ISBLANK(Table2[[#This Row],[unique_id]]), "", PROPER(SUBSTITUTE(Table2[[#This Row],[unique_id]], "_", " ")))</f>
        <v>Uvc Edwin Medium</v>
      </c>
      <c r="G490" s="18" t="s">
        <v>127</v>
      </c>
      <c r="H490" s="18" t="s">
        <v>649</v>
      </c>
      <c r="I490" s="18" t="s">
        <v>212</v>
      </c>
      <c r="M490" s="18" t="s">
        <v>136</v>
      </c>
      <c r="N490" s="18" t="s">
        <v>275</v>
      </c>
      <c r="O490" s="19"/>
      <c r="P490" s="18"/>
      <c r="T490" s="23"/>
      <c r="U490" s="18"/>
      <c r="V490" s="19"/>
      <c r="W490" s="19"/>
      <c r="X490" s="19"/>
      <c r="Y490" s="19"/>
      <c r="Z490" s="19"/>
      <c r="AB490" s="18"/>
      <c r="AG490" s="19"/>
      <c r="AH490" s="19"/>
      <c r="AT490" s="20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 t="s">
        <v>394</v>
      </c>
      <c r="BA490" s="18" t="str">
        <f>IF(ISBLANK(Table2[[#This Row],[device_model]]), "", Table2[[#This Row],[device_suggested_area]])</f>
        <v>Edwin</v>
      </c>
      <c r="BB490" s="18" t="str">
        <f>Table2[[#This Row],[device_suggested_area]]</f>
        <v>Edwin</v>
      </c>
      <c r="BC490" s="18" t="s">
        <v>392</v>
      </c>
      <c r="BD490" s="18" t="s">
        <v>237</v>
      </c>
      <c r="BE490" s="18" t="s">
        <v>393</v>
      </c>
      <c r="BF490" s="18" t="s">
        <v>127</v>
      </c>
      <c r="BJ490" s="18" t="s">
        <v>1427</v>
      </c>
      <c r="BK490" s="18" t="s">
        <v>391</v>
      </c>
      <c r="BL490" s="18" t="s">
        <v>1492</v>
      </c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91" spans="1:65" ht="16" hidden="1" customHeight="1">
      <c r="A491" s="18">
        <v>1664</v>
      </c>
      <c r="B491" s="18" t="s">
        <v>26</v>
      </c>
      <c r="C491" s="18" t="s">
        <v>383</v>
      </c>
      <c r="D491" s="18" t="s">
        <v>137</v>
      </c>
      <c r="E491" s="18" t="s">
        <v>987</v>
      </c>
      <c r="F491" s="22" t="str">
        <f>IF(ISBLANK(Table2[[#This Row],[unique_id]]), "", PROPER(SUBSTITUTE(Table2[[#This Row],[unique_id]], "_", " ")))</f>
        <v>Wardrobe Main Bulb 1</v>
      </c>
      <c r="H491" s="18" t="s">
        <v>139</v>
      </c>
      <c r="O491" s="19" t="s">
        <v>807</v>
      </c>
      <c r="P491" s="18" t="s">
        <v>166</v>
      </c>
      <c r="Q491" s="18" t="s">
        <v>779</v>
      </c>
      <c r="R491" s="18" t="str">
        <f>Table2[[#This Row],[entity_domain]]</f>
        <v>Lights</v>
      </c>
      <c r="S491" s="18" t="str">
        <f>_xlfn.CONCAT( Table2[[#This Row],[device_suggested_area]], " ",Table2[[#This Row],[powercalc_group_3]])</f>
        <v>Wardrobe Lights</v>
      </c>
      <c r="T491" s="23"/>
      <c r="U491" s="18"/>
      <c r="V491" s="19"/>
      <c r="W491" s="19" t="s">
        <v>499</v>
      </c>
      <c r="X491" s="25">
        <v>113</v>
      </c>
      <c r="Y491" s="26" t="s">
        <v>775</v>
      </c>
      <c r="Z491" s="26" t="s">
        <v>1014</v>
      </c>
      <c r="AA491" s="26"/>
      <c r="AB491" s="18"/>
      <c r="AG491" s="19"/>
      <c r="AH491" s="19"/>
      <c r="AT4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18" t="str">
        <f>Table2[[#This Row],[device_suggested_area]]</f>
        <v>Wardrobe</v>
      </c>
      <c r="BA491" s="18" t="str">
        <f>IF(ISBLANK(Table2[[#This Row],[device_model]]), "", Table2[[#This Row],[device_suggested_area]])</f>
        <v>Wardrobe</v>
      </c>
      <c r="BB491" s="18" t="s">
        <v>1043</v>
      </c>
      <c r="BC491" s="18" t="s">
        <v>575</v>
      </c>
      <c r="BD491" s="18" t="s">
        <v>383</v>
      </c>
      <c r="BE491" s="18" t="s">
        <v>572</v>
      </c>
      <c r="BF491" s="18" t="s">
        <v>505</v>
      </c>
      <c r="BK491" s="18" t="s">
        <v>530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492" spans="1:65" ht="16" customHeight="1">
      <c r="A492" s="18">
        <v>6001</v>
      </c>
      <c r="B492" s="18" t="s">
        <v>26</v>
      </c>
      <c r="C492" s="18" t="s">
        <v>268</v>
      </c>
      <c r="F492" s="22" t="str">
        <f>IF(ISBLANK(Table2[[#This Row],[unique_id]]), "", PROPER(SUBSTITUTE(Table2[[#This Row],[unique_id]], "_", " ")))</f>
        <v/>
      </c>
      <c r="O492" s="19"/>
      <c r="P492" s="18"/>
      <c r="T492" s="23"/>
      <c r="U492" s="18"/>
      <c r="V492" s="19"/>
      <c r="W492" s="19"/>
      <c r="X492" s="19"/>
      <c r="Y492" s="19"/>
      <c r="Z492" s="19"/>
      <c r="AB492" s="18"/>
      <c r="AG492" s="19"/>
      <c r="AH492" s="19"/>
      <c r="AT492" s="20"/>
      <c r="AU492" s="19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1506</v>
      </c>
      <c r="BA492" s="18" t="str">
        <f>IF(ISBLANK(Table2[[#This Row],[device_model]]), "", Table2[[#This Row],[device_suggested_area]])</f>
        <v>Home</v>
      </c>
      <c r="BB492" s="18" t="s">
        <v>298</v>
      </c>
      <c r="BC492" s="18" t="s">
        <v>1507</v>
      </c>
      <c r="BD492" s="18" t="s">
        <v>268</v>
      </c>
      <c r="BE492" s="19" t="s">
        <v>1508</v>
      </c>
      <c r="BF492" s="18" t="s">
        <v>166</v>
      </c>
      <c r="BJ492" s="18" t="s">
        <v>1426</v>
      </c>
      <c r="BK492" s="18" t="s">
        <v>1510</v>
      </c>
      <c r="BL492" s="18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  <row r="493" spans="1:65" ht="16" customHeight="1">
      <c r="A493" s="18">
        <v>2400</v>
      </c>
      <c r="B493" s="18" t="s">
        <v>26</v>
      </c>
      <c r="C493" s="18" t="s">
        <v>182</v>
      </c>
      <c r="D493" s="18" t="s">
        <v>27</v>
      </c>
      <c r="E493" s="18" t="s">
        <v>142</v>
      </c>
      <c r="F493" s="22" t="str">
        <f>IF(ISBLANK(Table2[[#This Row],[unique_id]]), "", PROPER(SUBSTITUTE(Table2[[#This Row],[unique_id]], "_", " ")))</f>
        <v>Withings Weight Kg Graham</v>
      </c>
      <c r="G493" s="18" t="s">
        <v>297</v>
      </c>
      <c r="H493" s="18" t="s">
        <v>298</v>
      </c>
      <c r="I493" s="18" t="s">
        <v>143</v>
      </c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3" s="18" t="str">
        <f>IF(ISBLANK(Table2[[#This Row],[device_model]]), "", Table2[[#This Row],[device_suggested_area]])</f>
        <v>Ensuite</v>
      </c>
      <c r="BB493" s="18" t="s">
        <v>1079</v>
      </c>
      <c r="BC493" s="18" t="s">
        <v>403</v>
      </c>
      <c r="BD493" s="18" t="s">
        <v>182</v>
      </c>
      <c r="BE493" s="18" t="s">
        <v>404</v>
      </c>
      <c r="BF493" s="18" t="s">
        <v>402</v>
      </c>
      <c r="BJ493" s="18" t="s">
        <v>1426</v>
      </c>
      <c r="BK493" s="24" t="s">
        <v>440</v>
      </c>
      <c r="BL493" s="18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2024-02-02T23:53:37Z</dcterms:modified>
</cp:coreProperties>
</file>