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F001D55-D051-8D45-A22B-254CC8AF1C22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82" i="1" l="1"/>
  <c r="AW430" i="1"/>
  <c r="AV430" i="1" s="1"/>
  <c r="AZ418" i="1"/>
  <c r="AZ417" i="1"/>
  <c r="AZ416" i="1"/>
  <c r="AZ415" i="1"/>
  <c r="AW415" i="1" s="1"/>
  <c r="AV415" i="1" s="1"/>
  <c r="AW418" i="1"/>
  <c r="AV418" i="1" s="1"/>
  <c r="AW417" i="1"/>
  <c r="AV417" i="1" s="1"/>
  <c r="AW416" i="1"/>
  <c r="AV416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Y88" i="1"/>
  <c r="AY87" i="1"/>
  <c r="AY86" i="1"/>
  <c r="AW86" i="1" s="1"/>
  <c r="AV86" i="1" s="1"/>
  <c r="AY84" i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Y73" i="1"/>
  <c r="AY72" i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277" i="1"/>
  <c r="AV277" i="1" s="1"/>
  <c r="AW88" i="1"/>
  <c r="AV88" i="1" s="1"/>
  <c r="AW87" i="1"/>
  <c r="AV87" i="1" s="1"/>
  <c r="AW84" i="1"/>
  <c r="AV84" i="1" s="1"/>
  <c r="AW74" i="1"/>
  <c r="AV74" i="1" s="1"/>
  <c r="AW73" i="1"/>
  <c r="AV73" i="1" s="1"/>
  <c r="AW72" i="1"/>
  <c r="AV72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BJ189" i="1"/>
  <c r="AK189" i="1"/>
  <c r="AJ189" i="1"/>
  <c r="F189" i="1"/>
  <c r="BJ188" i="1"/>
  <c r="AT188" i="1"/>
  <c r="AM188" i="1"/>
  <c r="AL188" i="1"/>
  <c r="AK188" i="1"/>
  <c r="AJ188" i="1"/>
  <c r="R188" i="1"/>
  <c r="F188" i="1"/>
  <c r="BJ187" i="1"/>
  <c r="AK187" i="1"/>
  <c r="AJ187" i="1"/>
  <c r="T187" i="1"/>
  <c r="R187" i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F182" i="1"/>
  <c r="BJ181" i="1"/>
  <c r="AK181" i="1"/>
  <c r="AJ181" i="1"/>
  <c r="T181" i="1"/>
  <c r="F181" i="1"/>
  <c r="BJ213" i="1"/>
  <c r="AK213" i="1"/>
  <c r="AJ213" i="1"/>
  <c r="F213" i="1"/>
  <c r="BJ212" i="1"/>
  <c r="AK212" i="1"/>
  <c r="AJ212" i="1"/>
  <c r="F212" i="1"/>
  <c r="BJ211" i="1"/>
  <c r="AT211" i="1"/>
  <c r="AT213" i="1" s="1"/>
  <c r="AM211" i="1"/>
  <c r="AL211" i="1"/>
  <c r="AK211" i="1"/>
  <c r="AJ211" i="1"/>
  <c r="T211" i="1"/>
  <c r="S211" i="1"/>
  <c r="R211" i="1"/>
  <c r="J211" i="1"/>
  <c r="F211" i="1"/>
  <c r="BJ210" i="1"/>
  <c r="AK210" i="1"/>
  <c r="AJ210" i="1"/>
  <c r="T210" i="1"/>
  <c r="S210" i="1"/>
  <c r="R210" i="1"/>
  <c r="F210" i="1"/>
  <c r="S319" i="1"/>
  <c r="S317" i="1"/>
  <c r="S315" i="1"/>
  <c r="S313" i="1"/>
  <c r="S311" i="1"/>
  <c r="S309" i="1"/>
  <c r="S307" i="1"/>
  <c r="S305" i="1"/>
  <c r="S303" i="1"/>
  <c r="S299" i="1"/>
  <c r="S297" i="1"/>
  <c r="S295" i="1"/>
  <c r="S296" i="1"/>
  <c r="S207" i="1"/>
  <c r="S206" i="1"/>
  <c r="S204" i="1"/>
  <c r="R159" i="1"/>
  <c r="S159" i="1" s="1"/>
  <c r="S301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T334" i="1"/>
  <c r="F334" i="1"/>
  <c r="AK333" i="1"/>
  <c r="AJ333" i="1"/>
  <c r="T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T104" i="1"/>
  <c r="AK103" i="1"/>
  <c r="AJ103" i="1"/>
  <c r="T103" i="1"/>
  <c r="AJ339" i="1"/>
  <c r="AJ328" i="1"/>
  <c r="AJ207" i="1"/>
  <c r="AJ159" i="1"/>
  <c r="AT328" i="1"/>
  <c r="AM328" i="1"/>
  <c r="AL328" i="1"/>
  <c r="T328" i="1"/>
  <c r="AK327" i="1"/>
  <c r="AJ327" i="1"/>
  <c r="T327" i="1"/>
  <c r="AT339" i="1"/>
  <c r="AM339" i="1"/>
  <c r="AL339" i="1"/>
  <c r="AT159" i="1"/>
  <c r="AM159" i="1"/>
  <c r="AL159" i="1"/>
  <c r="T207" i="1"/>
  <c r="AM207" i="1"/>
  <c r="AL207" i="1"/>
  <c r="AT207" i="1"/>
  <c r="R207" i="1"/>
  <c r="J207" i="1"/>
  <c r="AK206" i="1"/>
  <c r="AJ206" i="1"/>
  <c r="T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8" i="1"/>
  <c r="T332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05" i="1"/>
  <c r="T186" i="1"/>
  <c r="T180" i="1"/>
  <c r="T158" i="1"/>
  <c r="T102" i="1"/>
  <c r="AK294" i="1"/>
  <c r="AJ294" i="1"/>
  <c r="AK247" i="1"/>
  <c r="AK224" i="1"/>
  <c r="AJ224" i="1"/>
  <c r="AK381" i="1"/>
  <c r="AJ381" i="1"/>
  <c r="AK377" i="1"/>
  <c r="AJ377" i="1"/>
  <c r="T319" i="1"/>
  <c r="AK320" i="1"/>
  <c r="AJ320" i="1"/>
  <c r="S320" i="1"/>
  <c r="AK319" i="1"/>
  <c r="AJ319" i="1"/>
  <c r="AK385" i="1"/>
  <c r="AJ385" i="1"/>
  <c r="S385" i="1"/>
  <c r="AK388" i="1"/>
  <c r="AJ388" i="1"/>
  <c r="S388" i="1"/>
  <c r="AT217" i="1"/>
  <c r="AK217" i="1"/>
  <c r="AJ217" i="1"/>
  <c r="AT215" i="1"/>
  <c r="AK215" i="1"/>
  <c r="AJ215" i="1"/>
  <c r="AK324" i="1"/>
  <c r="AJ324" i="1"/>
  <c r="S324" i="1"/>
  <c r="AK323" i="1"/>
  <c r="AJ323" i="1"/>
  <c r="T323" i="1"/>
  <c r="S323" i="1"/>
  <c r="AK322" i="1"/>
  <c r="AJ322" i="1"/>
  <c r="S322" i="1"/>
  <c r="AK321" i="1"/>
  <c r="AJ321" i="1"/>
  <c r="T321" i="1"/>
  <c r="S321" i="1"/>
  <c r="T389" i="1"/>
  <c r="T387" i="1"/>
  <c r="T386" i="1"/>
  <c r="T384" i="1"/>
  <c r="T297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S338" i="1"/>
  <c r="S337" i="1"/>
  <c r="T331" i="1"/>
  <c r="T325" i="1"/>
  <c r="T313" i="1"/>
  <c r="T311" i="1"/>
  <c r="T295" i="1"/>
  <c r="T204" i="1"/>
  <c r="T157" i="1"/>
  <c r="T101" i="1"/>
  <c r="T337" i="1"/>
  <c r="T317" i="1"/>
  <c r="T309" i="1"/>
  <c r="T307" i="1"/>
  <c r="T305" i="1"/>
  <c r="T303" i="1"/>
  <c r="T301" i="1"/>
  <c r="T299" i="1"/>
  <c r="T185" i="1"/>
  <c r="T179" i="1"/>
  <c r="T315" i="1"/>
  <c r="S314" i="1"/>
  <c r="S312" i="1"/>
  <c r="S298" i="1"/>
  <c r="S318" i="1"/>
  <c r="S316" i="1"/>
  <c r="S310" i="1"/>
  <c r="S308" i="1"/>
  <c r="S306" i="1"/>
  <c r="S304" i="1"/>
  <c r="S302" i="1"/>
  <c r="S300" i="1"/>
  <c r="S205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T376" i="1"/>
  <c r="T375" i="1"/>
  <c r="T372" i="1"/>
  <c r="T371" i="1"/>
  <c r="S389" i="1"/>
  <c r="S387" i="1"/>
  <c r="S386" i="1"/>
  <c r="S376" i="1"/>
  <c r="S375" i="1"/>
  <c r="S374" i="1"/>
  <c r="S373" i="1"/>
  <c r="S372" i="1"/>
  <c r="S371" i="1"/>
  <c r="S216" i="1"/>
  <c r="S214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T184" i="1" l="1"/>
  <c r="AT189" i="1"/>
  <c r="AT183" i="1"/>
  <c r="AT212" i="1"/>
  <c r="AT208" i="1"/>
  <c r="AT330" i="1"/>
  <c r="AT106" i="1"/>
  <c r="AT336" i="1"/>
  <c r="AT335" i="1"/>
  <c r="AT105" i="1"/>
  <c r="AT329" i="1"/>
  <c r="AT209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<sst xmlns="http://schemas.openxmlformats.org/spreadsheetml/2006/main" count="6690" uniqueCount="1363">
  <si>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</si>
  <si>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</si>
  <si>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</si>
  <si>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</si>
  <si>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</si>
  <si>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</si>
  <si>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</si>
  <si>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</si>
  <si>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</si>
  <si>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</si>
  <si>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</si>
  <si>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</si>
  <si>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</si>
  <si>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</si>
  <si>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</si>
  <si>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</si>
  <si>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</si>
  <si>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</si>
  <si>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</si>
  <si>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</si>
  <si>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</si>
  <si>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</si>
  <si>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</si>
  <si>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</si>
  <si>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</si>
  <si>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</si>
  <si>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</si>
  <si>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</si>
  <si>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</si>
  <si>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</si>
  <si>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</si>
  <si>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</si>
  <si>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</si>
  <si>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</si>
  <si>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</si>
  <si>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</si>
  <si>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</si>
  <si>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</si>
  <si>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</si>
  <si>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</si>
  <si>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</si>
  <si>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</si>
  <si>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</si>
  <si>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</si>
  <si>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</si>
  <si>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</si>
  <si>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</si>
  <si>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</si>
  <si>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</si>
  <si>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</si>
  <si>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</si>
  <si>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</si>
  <si>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</si>
  <si>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</si>
  <si>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</si>
  <si>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</si>
  <si>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</si>
  <si>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</si>
  <si>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</si>
  <si>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</si>
  <si>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</si>
  <si>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</si>
  <si>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</si>
  <si>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</si>
  <si>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</si>
  <si>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</si>
  <si>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</si>
  <si>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</si>
  <si>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</si>
  <si>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</si>
  <si>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</si>
  <si>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</si>
  <si>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</si>
  <si>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</si>
  <si>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</si>
  <si>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</si>
  <si>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</si>
  <si>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</si>
  <si>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</si>
  <si>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</si>
  <si>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</si>
  <si>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</si>
  <si>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</si>
  <si>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</si>
  <si>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</si>
  <si>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</si>
  <si>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</si>
  <si>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</si>
  <si>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</si>
  <si>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</si>
  <si>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</si>
  <si>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</si>
  <si>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</si>
  <si>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</si>
  <si>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</si>
  <si>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</si>
  <si>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</si>
  <si>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</si>
  <si>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</si>
  <si>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</si>
  <si>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</si>
  <si>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</si>
  <si>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</si>
  <si>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</si>
  <si>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</si>
  <si>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</si>
  <si>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</si>
  <si>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</si>
  <si>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</si>
  <si>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</si>
  <si>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</si>
  <si>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</si>
  <si>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</si>
  <si>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</si>
  <si>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</si>
  <si>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</si>
  <si>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</si>
  <si>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</si>
  <si>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</si>
  <si>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</si>
  <si>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</si>
  <si>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</si>
  <si>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</si>
  <si>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</si>
  <si>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</si>
  <si>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</si>
  <si>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</si>
  <si>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</si>
  <si>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</si>
  <si>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</si>
  <si>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</si>
  <si>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</si>
  <si>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</si>
  <si>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</si>
  <si>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</si>
  <si>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</si>
  <si>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</si>
  <si>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</si>
  <si>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</si>
  <si>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</si>
  <si>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</si>
  <si>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</si>
  <si>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</si>
  <si>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</si>
  <si>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</si>
  <si>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</si>
  <si>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</si>
  <si>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</si>
  <si>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</si>
  <si>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</si>
  <si>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</si>
  <si>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</si>
  <si>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</si>
  <si>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</si>
  <si>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</si>
  <si>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</si>
  <si>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</si>
  <si>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</si>
  <si>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</si>
  <si>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</si>
  <si>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</si>
  <si>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</si>
  <si>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</si>
  <si>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</si>
  <si>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</si>
  <si>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</si>
  <si>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</si>
  <si>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</si>
  <si>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</si>
  <si>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</si>
  <si>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</si>
  <si>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</si>
  <si>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</si>
  <si>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</si>
  <si>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</si>
  <si>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</si>
  <si>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</si>
  <si>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</si>
  <si>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</si>
  <si>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</si>
  <si>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</si>
  <si>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</si>
  <si>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</si>
  <si>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</si>
  <si>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</si>
  <si>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</si>
  <si>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</si>
  <si>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</si>
  <si>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</si>
  <si>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</si>
  <si>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</si>
  <si>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</si>
  <si>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</si>
  <si>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</si>
  <si>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</si>
  <si>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</si>
  <si>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</si>
  <si>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</si>
  <si>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</si>
  <si>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</si>
  <si>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</si>
  <si>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</si>
  <si>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</si>
  <si>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</si>
  <si>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</si>
  <si>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</si>
  <si>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</si>
  <si>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</si>
  <si>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</si>
  <si>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</si>
  <si>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</si>
  <si>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</si>
  <si>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</si>
  <si>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</si>
  <si>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</si>
  <si>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</si>
  <si>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</si>
  <si>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</si>
  <si>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</si>
  <si>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</si>
  <si>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</si>
  <si>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</si>
  <si>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</si>
  <si>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</si>
  <si>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</si>
  <si>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</si>
  <si>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</si>
  <si>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</si>
  <si>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</si>
  <si>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</si>
  <si>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</si>
  <si>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</si>
  <si>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</si>
  <si>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</si>
  <si>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</si>
  <si>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</si>
  <si>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</si>
  <si>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</si>
  <si>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</si>
  <si>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</si>
  <si>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</si>
  <si>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</si>
  <si>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</si>
  <si>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</si>
  <si>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</si>
  <si>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</si>
  <si>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</si>
  <si>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</si>
  <si>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</si>
  <si>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</si>
  <si>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</si>
  <si>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</si>
  <si>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</si>
  <si>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</si>
  <si>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</si>
  <si>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</si>
  <si>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</si>
  <si>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</si>
  <si>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</si>
  <si>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</si>
  <si>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</si>
  <si>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</si>
  <si>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</si>
  <si>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</si>
  <si>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</si>
  <si>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</si>
  <si>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</si>
  <si>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</si>
  <si>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</si>
  <si>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</si>
  <si>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</si>
  <si>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</si>
  <si>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</si>
  <si>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</si>
  <si>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</si>
  <si>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</si>
  <si>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</si>
  <si>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</si>
  <si>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</si>
  <si>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</si>
  <si>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</si>
  <si>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</si>
  <si>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</si>
  <si>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</si>
  <si>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</si>
  <si>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</si>
  <si>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</si>
  <si>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</si>
  <si>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</si>
  <si>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</si>
  <si>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</si>
  <si>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</si>
  <si>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</si>
  <si>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</si>
  <si>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</si>
  <si>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</si>
  <si>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</si>
  <si>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</si>
  <si>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</si>
  <si>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</si>
  <si>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</si>
  <si>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</si>
  <si>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</si>
  <si>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</si>
  <si>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</si>
  <si>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</si>
  <si>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</si>
  <si>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</si>
  <si>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</si>
  <si>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</si>
  <si>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</si>
  <si>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</si>
  <si>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</si>
  <si>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</si>
  <si>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</si>
  <si>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</si>
  <si>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</si>
  <si>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</si>
  <si>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</si>
  <si>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</si>
  <si>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</si>
  <si>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</si>
  <si>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</si>
  <si>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</si>
  <si>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</si>
  <si>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</si>
  <si>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</si>
  <si>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</si>
  <si>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</si>
  <si>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</si>
  <si>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</si>
  <si>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</si>
  <si>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</si>
  <si>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</si>
  <si>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</si>
  <si>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</si>
  <si>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</si>
  <si>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</si>
  <si>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</si>
  <si>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</si>
  <si>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</si>
  <si>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</si>
  <si>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</si>
  <si>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</si>
  <si>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</si>
  <si>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</si>
  <si>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</si>
  <si>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</si>
  <si>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</si>
  <si>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</si>
  <si>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</si>
  <si>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</si>
  <si>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</si>
  <si>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</si>
  <si>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</si>
  <si>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</si>
  <si>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</si>
  <si>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</si>
  <si>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</si>
  <si>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</si>
  <si>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</si>
  <si>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</si>
  <si>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</si>
  <si>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</si>
  <si>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</si>
  <si>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</si>
  <si>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</si>
  <si>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</si>
  <si>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</si>
  <si>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</si>
  <si>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</si>
  <si>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</si>
  <si>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</si>
  <si>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</si>
  <si>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</si>
  <si>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</si>
  <si>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</si>
  <si>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</si>
  <si>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</si>
  <si>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</si>
  <si>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</si>
  <si>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</si>
  <si>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</si>
  <si>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</si>
  <si>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</si>
  <si>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</si>
  <si>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</si>
  <si>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</si>
  <si>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</si>
  <si>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</si>
  <si>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</si>
  <si>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</si>
  <si>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</si>
  <si>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</si>
  <si>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</si>
  <si>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</si>
  <si>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</si>
  <si>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</si>
  <si>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</si>
  <si>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</si>
  <si>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</si>
  <si>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</si>
  <si>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</si>
  <si>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</si>
  <si>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</si>
  <si>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</si>
  <si>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</si>
  <si>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</si>
  <si>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</si>
  <si>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</si>
  <si>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</si>
  <si>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</si>
  <si>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</si>
  <si>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</si>
  <si>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</si>
  <si>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</si>
  <si>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</si>
  <si>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</si>
  <si>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</si>
  <si>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</si>
  <si>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</si>
  <si>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</si>
  <si>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</si>
  <si>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</si>
  <si>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</si>
  <si>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</si>
  <si>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</si>
  <si>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</si>
  <si>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</si>
  <si>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</si>
  <si>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</si>
  <si>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</si>
  <si>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</si>
  <si>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</si>
  <si>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</si>
  <si>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</si>
  <si>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</si>
  <si>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</si>
  <si>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</si>
  <si>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</si>
  <si>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</si>
  <si>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</si>
  <si>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</si>
  <si>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</si>
  <si>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</si>
  <si>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</si>
  <si>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</si>
  <si>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</si>
  <si>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</si>
  <si>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</si>
  <si>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</si>
  <si>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</si>
  <si>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</si>
  <si>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</si>
  <si>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</si>
  <si>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</si>
  <si>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</si>
  <si>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</si>
  <si>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</si>
  <si>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</si>
  <si>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</si>
  <si>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</si>
  <si>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</si>
  <si>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</si>
  <si>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</si>
  <si>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</si>
  <si>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</si>
  <si>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</si>
  <si>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</si>
  <si>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</si>
  <si>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</si>
  <si>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</si>
  <si>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</si>
  <si>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</si>
  <si>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</si>
  <si>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</si>
  <si>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</si>
  <si>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</si>
  <si>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</si>
  <si>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</si>
  <si>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</si>
  <si>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</si>
  <si>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</si>
  <si>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</si>
  <si>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</si>
  <si>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</si>
  <si>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</si>
  <si>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</si>
  <si>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</si>
  <si>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</si>
  <si>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</si>
  <si>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</si>
  <si>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</si>
  <si>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</si>
  <si>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</si>
  <si>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</si>
  <si>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</si>
  <si>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</si>
  <si>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</si>
  <si>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</si>
  <si>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</si>
  <si>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</si>
  <si>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</si>
  <si>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</si>
  <si>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</si>
  <si>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</si>
  <si>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</si>
  <si>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</si>
  <si>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</si>
  <si>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</si>
  <si>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</si>
  <si>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</si>
  <si>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</si>
  <si>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</si>
  <si>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</si>
  <si>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</si>
  <si>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</si>
  <si>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</si>
  <si>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</si>
  <si>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</si>
  <si>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</si>
  <si>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</si>
  <si>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</si>
  <si>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</si>
  <si>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</si>
  <si>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</si>
  <si>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</si>
  <si>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</si>
  <si>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</si>
  <si>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</si>
  <si>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</si>
  <si>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</si>
  <si>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</si>
  <si>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</si>
  <si>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</si>
  <si>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</si>
  <si>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</si>
  <si>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</si>
  <si>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</si>
  <si>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</si>
  <si>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</si>
  <si>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</si>
  <si>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</si>
  <si>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</si>
  <si>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</si>
  <si>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</si>
  <si>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</si>
  <si>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</si>
  <si>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</si>
  <si>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</si>
  <si>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</si>
  <si>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</si>
  <si>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</si>
  <si>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</si>
  <si>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</si>
  <si>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</si>
  <si>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</si>
  <si>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</si>
  <si>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</si>
  <si>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</si>
  <si>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</si>
  <si>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</si>
  <si>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</si>
  <si>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</si>
  <si>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</si>
  <si>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</si>
  <si>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</si>
  <si>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</si>
  <si>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</si>
  <si>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</si>
  <si>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</si>
  <si>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</si>
  <si>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</si>
  <si>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</si>
  <si>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</si>
  <si>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</si>
  <si>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</si>
  <si>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</si>
  <si>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</si>
  <si>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</si>
  <si>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</si>
  <si>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</si>
  <si>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</si>
  <si>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</si>
  <si>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</si>
  <si>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</si>
  <si>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</si>
  <si>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</si>
  <si>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</si>
  <si>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</si>
  <si>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</si>
  <si>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</si>
  <si>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</si>
  <si>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</si>
  <si>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</si>
  <si>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</si>
  <si>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</si>
  <si>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</si>
  <si>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</si>
  <si>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</si>
  <si>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</si>
  <si>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</si>
  <si>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</si>
  <si>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</si>
  <si>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</si>
  <si>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</si>
  <si>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</si>
  <si>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</si>
  <si>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</si>
  <si>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</si>
  <si>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</si>
  <si>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</si>
  <si>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</si>
  <si>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</si>
  <si>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</si>
  <si>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</si>
  <si>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</si>
  <si>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</si>
  <si>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</si>
  <si>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</si>
  <si>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</si>
  <si>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</si>
  <si>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</si>
  <si>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</si>
  <si>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</si>
  <si>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</si>
  <si>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</si>
  <si>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</si>
  <si>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</si>
  <si>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</si>
  <si>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</si>
  <si>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</si>
  <si>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</si>
  <si>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</si>
  <si>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</si>
  <si>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</si>
  <si>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</si>
  <si>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</si>
  <si>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</si>
  <si>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</si>
  <si>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</si>
  <si>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</si>
  <si>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</si>
  <si>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</si>
  <si>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</si>
  <si>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</si>
  <si>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</si>
  <si>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</si>
  <si>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</si>
  <si>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</si>
  <si>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</si>
  <si>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</si>
  <si>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</si>
  <si>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</si>
  <si>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</si>
  <si>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</si>
  <si>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</si>
  <si>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</si>
  <si>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</si>
  <si>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</si>
  <si>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</si>
  <si>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</si>
  <si>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</si>
  <si>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</si>
  <si>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</si>
  <si>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</si>
  <si>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</si>
  <si>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</si>
  <si>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</si>
  <si>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</si>
  <si>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</si>
  <si>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</si>
  <si>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</si>
  <si>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</si>
  <si>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</si>
  <si>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</si>
  <si>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</si>
  <si>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</si>
  <si>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</si>
  <si>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</si>
  <si>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</si>
  <si>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</si>
  <si>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</si>
  <si>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</si>
  <si>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</si>
  <si>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</si>
  <si>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</si>
  <si>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</si>
  <si>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</si>
  <si>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</si>
  <si>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</si>
  <si>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</si>
  <si>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</si>
  <si>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</si>
  <si>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</si>
  <si>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</si>
  <si>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</si>
  <si>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</si>
  <si>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</si>
  <si>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</si>
  <si>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</si>
  <si>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</si>
  <si>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</si>
  <si>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</si>
  <si>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</si>
  <si>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</si>
  <si>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</si>
  <si>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</si>
  <si>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</si>
  <si>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</si>
  <si>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</si>
  <si>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</si>
  <si>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</si>
  <si>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</si>
  <si>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</si>
  <si>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</si>
  <si>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</si>
  <si>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</si>
  <si>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</si>
  <si>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</si>
  <si>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</si>
  <si>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</si>
  <si>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</si>
  <si>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</si>
  <si>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</si>
  <si>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</si>
  <si>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</si>
  <si>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</si>
  <si>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</si>
  <si>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</si>
  <si>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</si>
  <si>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</si>
  <si>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</si>
  <si>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</si>
  <si>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</si>
  <si>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</si>
  <si>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</si>
  <si>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</si>
  <si>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</si>
  <si>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</si>
  <si>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</si>
  <si>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</si>
  <si>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</si>
  <si>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</si>
  <si>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</si>
  <si>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</si>
  <si>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</si>
  <si>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</si>
  <si>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</si>
  <si>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</si>
  <si>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</si>
  <si>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</si>
  <si>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</si>
  <si>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</si>
  <si>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</si>
  <si>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</si>
  <si>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</si>
  <si>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</si>
  <si>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</si>
  <si>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</si>
  <si>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</si>
  <si>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</si>
  <si>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</si>
  <si>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</si>
  <si>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</si>
  <si>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</si>
  <si>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</si>
  <si>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</si>
  <si>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</si>
  <si>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</si>
  <si>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</si>
  <si>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</si>
  <si>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</si>
  <si>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</si>
  <si>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</si>
  <si>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</si>
  <si>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</si>
  <si>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</si>
  <si>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</si>
  <si>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</si>
  <si>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</si>
  <si>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</si>
  <si>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</si>
  <si>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</si>
  <si>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</si>
  <si>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</si>
  <si>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</si>
  <si>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</si>
  <si>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</si>
  <si>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</si>
  <si>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</si>
  <si>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</si>
  <si>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</si>
  <si>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</si>
  <si>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</si>
  <si>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</si>
  <si>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</si>
  <si>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</si>
  <si>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</si>
  <si>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</si>
  <si>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</si>
  <si>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</si>
  <si>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</si>
  <si>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</si>
  <si>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</si>
  <si>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</si>
  <si>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</si>
  <si>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</si>
  <si>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</si>
  <si>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</si>
  <si>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</si>
  <si>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</si>
  <si>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</si>
  <si>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</si>
  <si>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</si>
  <si>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</si>
  <si>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</si>
  <si>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</si>
  <si>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</si>
  <si>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</si>
  <si>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</si>
  <si>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</si>
  <si>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</si>
  <si>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</si>
  <si>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</si>
  <si>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</si>
  <si>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</si>
  <si>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</si>
  <si>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</si>
  <si>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</si>
  <si>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</si>
  <si>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</si>
  <si>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</si>
  <si>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</si>
  <si>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</si>
  <si>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</si>
  <si>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</si>
  <si>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</si>
  <si>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</si>
  <si>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</si>
  <si>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</si>
  <si>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</si>
  <si>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</si>
  <si>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</si>
  <si>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</si>
  <si>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</si>
  <si>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</si>
  <si>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</si>
  <si>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</si>
  <si>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</si>
  <si>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</si>
  <si>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</si>
  <si>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</si>
  <si>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</si>
  <si>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</si>
  <si>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</si>
  <si>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</si>
  <si>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</si>
  <si>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</si>
  <si>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</si>
  <si>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</si>
  <si>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</si>
  <si>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</si>
  <si>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</si>
  <si>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</si>
  <si>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</si>
  <si>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</si>
  <si>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</si>
  <si>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</si>
  <si>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</si>
  <si>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</si>
  <si>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</si>
  <si>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</si>
  <si>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</si>
  <si>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</si>
  <si>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</si>
  <si>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</si>
  <si>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</si>
  <si>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</si>
  <si>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</si>
  <si>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</si>
  <si>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</si>
  <si>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</si>
  <si>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</si>
  <si>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</si>
  <si>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</si>
  <si>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</si>
  <si>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</si>
  <si>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</si>
  <si>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</si>
  <si>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</si>
  <si>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</si>
  <si>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</si>
  <si>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</si>
  <si>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</si>
  <si>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</si>
  <si>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</si>
  <si>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</si>
  <si>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</si>
  <si>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</si>
  <si>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</si>
  <si>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</si>
  <si>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</si>
  <si>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</si>
  <si>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</si>
  <si>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</si>
  <si>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</si>
  <si>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</si>
  <si>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</si>
  <si>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</si>
  <si>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</si>
  <si>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</si>
  <si>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</si>
  <si>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</si>
  <si>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</si>
  <si>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</si>
  <si>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</si>
  <si>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</si>
  <si>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</si>
  <si>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</si>
  <si>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</si>
  <si>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</si>
  <si>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</si>
  <si>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</si>
  <si>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</si>
  <si>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</si>
  <si>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</si>
  <si>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</si>
  <si>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</si>
  <si>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</si>
  <si>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</si>
  <si>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</si>
  <si>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</si>
  <si>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</si>
  <si>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</si>
  <si>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</si>
  <si>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</si>
  <si>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</si>
  <si>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</si>
  <si>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</si>
  <si>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</si>
  <si>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</si>
  <si>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</si>
  <si>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</si>
  <si>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</si>
  <si>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</si>
  <si>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</si>
  <si>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</si>
  <si>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</si>
  <si>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</si>
  <si>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</si>
  <si>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</si>
  <si>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</si>
  <si>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</si>
  <si>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</si>
  <si>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</si>
  <si>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</si>
  <si>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</si>
  <si>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</si>
  <si>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</si>
  <si>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</si>
  <si>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</si>
  <si>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</si>
  <si>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</si>
  <si>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</si>
  <si>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</si>
  <si>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</si>
  <si>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</si>
  <si>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</si>
  <si>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</si>
  <si>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</si>
  <si>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</si>
  <si>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</si>
  <si>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</si>
  <si>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</si>
  <si>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</si>
  <si>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</si>
  <si>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</si>
  <si>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</si>
  <si>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</si>
  <si>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</si>
  <si>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</si>
  <si>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</si>
  <si>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</si>
  <si>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</si>
  <si>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</si>
  <si>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</si>
  <si>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</si>
  <si>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</si>
  <si>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</si>
  <si>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</si>
  <si>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</si>
  <si>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</si>
  <si>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</si>
  <si>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</si>
  <si>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</si>
  <si>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</si>
  <si>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</si>
  <si>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</si>
  <si>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</si>
  <si>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</si>
  <si>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</si>
  <si>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</si>
  <si>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</si>
  <si>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</si>
  <si>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</si>
  <si>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</si>
  <si>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</si>
  <si>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</si>
  <si>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</si>
  <si>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</si>
  <si>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</si>
  <si>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</si>
  <si>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</si>
  <si>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</si>
  <si>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</si>
  <si>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</si>
  <si>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</si>
  <si>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</si>
  <si>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</si>
  <si>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</si>
  <si>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</si>
  <si>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</si>
  <si>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</si>
  <si>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</si>
  <si>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</si>
  <si>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</si>
  <si>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</si>
  <si>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</si>
  <si>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</si>
  <si>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</si>
  <si>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</si>
  <si>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</si>
  <si>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</si>
  <si>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</si>
  <si>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</si>
  <si>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</si>
  <si>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</si>
  <si>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</si>
  <si>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</si>
  <si>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</si>
  <si>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</si>
  <si>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</si>
  <si>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</si>
  <si>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</si>
  <si>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</si>
  <si>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</si>
  <si>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</si>
  <si>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</si>
  <si>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</si>
  <si>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</si>
  <si>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</si>
  <si>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</si>
  <si>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</si>
  <si>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</si>
  <si>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</si>
  <si>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</si>
  <si>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</si>
  <si>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</si>
  <si>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</si>
  <si>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</si>
  <si>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</si>
  <si>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</si>
  <si>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</si>
  <si>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</si>
  <si>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</si>
  <si>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</si>
  <si>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</si>
  <si>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</si>
  <si>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</si>
  <si>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</si>
  <si>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</si>
  <si>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</si>
  <si>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</si>
  <si>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</si>
  <si>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</si>
  <si>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</si>
  <si>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</si>
  <si>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</si>
  <si>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</si>
  <si>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</si>
  <si>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</si>
  <si>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</si>
  <si>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</si>
  <si>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</si>
  <si>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</si>
  <si>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</si>
  <si>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</si>
  <si>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</si>
  <si>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</si>
  <si>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</si>
  <si>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</si>
  <si>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</si>
  <si>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</si>
  <si>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</si>
  <si>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</si>
  <si>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</si>
  <si>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</si>
  <si>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</si>
  <si>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</si>
  <si>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</si>
  <si>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</si>
  <si>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</si>
  <si>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</si>
  <si>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</si>
  <si>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</si>
  <si>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</si>
  <si>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</si>
  <si>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</si>
  <si>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</si>
  <si>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</si>
  <si>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</si>
  <si>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</si>
  <si>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</si>
  <si>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</si>
  <si>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</si>
  <si>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</si>
  <si>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</si>
  <si>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</si>
  <si>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</si>
  <si>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</si>
  <si>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</si>
  <si>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</si>
  <si>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</si>
  <si>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</si>
  <si>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</si>
  <si>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</si>
  <si>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</si>
  <si>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</si>
  <si>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</si>
  <si>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</si>
  <si>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</si>
  <si>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</si>
  <si>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</si>
  <si>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</si>
  <si>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</si>
  <si>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</si>
  <si>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</si>
  <si>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</si>
  <si>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</si>
  <si>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</si>
  <si>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</si>
  <si>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</si>
  <si>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</si>
  <si>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</si>
  <si>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</si>
  <si>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</si>
  <si>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</si>
  <si>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</si>
  <si>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</si>
  <si>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</si>
  <si>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</si>
  <si>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</si>
  <si>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</si>
  <si>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</si>
  <si>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</si>
  <si>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</si>
  <si>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</si>
  <si>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</si>
  <si>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</si>
  <si>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</si>
  <si>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</si>
  <si>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</si>
  <si>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</si>
  <si>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</si>
  <si>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</si>
  <si>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</si>
  <si>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</si>
  <si>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</si>
  <si>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</si>
  <si>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</si>
  <si>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</si>
  <si>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</si>
  <si>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</si>
  <si>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</si>
  <si>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</si>
  <si>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</si>
  <si>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</si>
  <si>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</si>
  <si>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</si>
  <si>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</si>
  <si>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</si>
  <si>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</si>
  <si>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</si>
  <si>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</si>
  <si>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</si>
  <si>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</si>
  <si>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</si>
  <si>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</si>
  <si>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</si>
  <si>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</si>
  <si>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</si>
  <si>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</si>
  <si>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</si>
  <si>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</si>
  <si>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</si>
  <si>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</si>
  <si>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</si>
  <si>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</si>
  <si>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</si>
  <si>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</si>
  <si>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</si>
  <si>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</si>
  <si>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</si>
  <si>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</si>
  <si>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</si>
  <si>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</si>
  <si>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</si>
  <si>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</si>
  <si>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</si>
  <si>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</si>
  <si>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</si>
  <si>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</si>
  <si>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roof_water_booster_power</t>
  </si>
  <si>
    <t>roof_water_booster_energy_daily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</si>
  <si>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</si>
  <si>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</si>
  <si>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</si>
  <si>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</si>
  <si>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</si>
  <si>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</si>
  <si>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</si>
  <si>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</si>
  <si>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</si>
  <si>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</si>
  <si>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</si>
  <si>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</si>
  <si>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</si>
  <si>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</si>
  <si>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</si>
  <si>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</si>
  <si>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</si>
  <si>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</si>
  <si>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</si>
  <si>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</si>
  <si>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</si>
  <si>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</si>
  <si>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</si>
  <si>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</si>
  <si>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</si>
  <si>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</si>
  <si>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</si>
  <si>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</si>
  <si>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</si>
  <si>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</si>
  <si>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</si>
  <si>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</si>
  <si>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</si>
  <si>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</si>
  <si>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</si>
  <si>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</si>
  <si>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</si>
  <si>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</si>
  <si>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</si>
  <si>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</si>
  <si>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</si>
  <si>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</si>
  <si>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</si>
  <si>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</si>
  <si>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</si>
  <si>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</si>
  <si>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</si>
  <si>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</si>
  <si>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</si>
  <si>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</si>
  <si>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</si>
  <si>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</si>
  <si>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</si>
  <si>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</si>
  <si>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</si>
  <si>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</si>
  <si>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</si>
  <si>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</si>
  <si>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</si>
  <si>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</si>
  <si>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</si>
  <si>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</si>
  <si>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</si>
  <si>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</si>
  <si>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</si>
  <si>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</si>
  <si>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</si>
  <si>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</si>
  <si>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</si>
  <si>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</si>
  <si>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</si>
  <si>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</si>
  <si>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</si>
  <si>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</si>
  <si>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</si>
  <si>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</si>
  <si>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</si>
  <si>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</si>
  <si>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</si>
  <si>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</si>
  <si>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</si>
  <si>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</si>
  <si>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</si>
  <si>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</si>
  <si>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</si>
  <si>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</si>
  <si>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</si>
  <si>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</si>
  <si>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</si>
  <si>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</si>
  <si>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</si>
  <si>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</si>
  <si>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</si>
  <si>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</si>
  <si>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</si>
  <si>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</si>
  <si>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</si>
  <si>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</si>
  <si>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</si>
  <si>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</si>
  <si>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</si>
  <si>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</si>
  <si>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</si>
  <si>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</si>
  <si>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</si>
  <si>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</si>
  <si>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</si>
  <si>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</si>
  <si>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</si>
  <si>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</si>
  <si>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</si>
  <si>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</si>
  <si>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Landing Lights</t>
  </si>
  <si>
    <t>Deck Lights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</si>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</sst>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/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4"/>
    <tableColumn id="21" xr3:uid="{00000000-0010-0000-0000-000015000000}" name="device_identifiers" dataDxfId="6"/>
    <tableColumn id="23" xr3:uid="{00000000-0010-0000-0000-000017000000}" name="device_name" dataDxfId="15"/>
    <tableColumn id="70" xr3:uid="{86BF12BE-6611-5F4A-B51A-958EF054030A}" name="_device_name_prefix_custom" dataDxfId="1"/>
    <tableColumn id="69" xr3:uid="{E9085A4B-1F83-9F48-9959-5208B03EB691}" name="_device_name_prefix_default" dataDxfId="0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2"/>
    <tableColumn id="24" xr3:uid="{00000000-0010-0000-0000-000018000000}" name="device_model" dataDxfId="14"/>
    <tableColumn id="25" xr3:uid="{00000000-0010-0000-0000-000019000000}" name="device_manufacturer" dataDxfId="13"/>
    <tableColumn id="65" xr3:uid="{8685B72E-27AD-BF42-B42B-86B1468C2061}" name="device_sw_version" dataDxfId="3"/>
    <tableColumn id="26" xr3:uid="{00000000-0010-0000-0000-00001A000000}" name="device_suggested_area" dataDxfId="8"/>
    <tableColumn id="40" xr3:uid="{344437C2-0BDB-7546-8FAB-6C4F23E06045}" name="device_suggested_area_override" dataDxfId="7"/>
    <tableColumn id="63" xr3:uid="{45112545-FC08-BC40-A551-0454D8CE3BD0}" name="custom_config" dataDxfId="5"/>
    <tableColumn id="36" xr3:uid="{9BE9D8F1-8323-CD41-9A9F-7BB21381C895}" name="connection_vlan" dataDxfId="12"/>
    <tableColumn id="35" xr3:uid="{083AE619-8F32-3D45-8483-3D0D4C3918AF}" name="connection_mac" dataDxfId="11"/>
    <tableColumn id="34" xr3:uid="{BBD927E3-6295-6C4D-8EC3-6DFFCC064F3B}" name="connection_ip" dataDxfId="10"/>
    <tableColumn id="33" xr3:uid="{02BC701A-79AC-534B-9960-6F231D2962E3}" name="device_connections" dataDxfId="9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zoomScale="120" zoomScaleNormal="120" workbookViewId="0">
      <selection activeCell="BC3" sqref="BC3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8.33203125" style="21" bestFit="1" customWidth="1"/>
    <col min="45" max="45" width="21.1640625" style="22" customWidth="1"/>
    <col min="46" max="46" width="63.33203125" style="21" customWidth="1"/>
    <col min="47" max="47" width="20.1640625" style="21" bestFit="1" customWidth="1"/>
    <col min="48" max="48" width="28.83203125" style="22" bestFit="1" customWidth="1"/>
    <col min="49" max="50" width="28.83203125" style="21" bestFit="1" customWidth="1"/>
    <col min="51" max="51" width="29.33203125" style="21" customWidth="1"/>
    <col min="52" max="52" width="25.33203125" style="21" bestFit="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563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919</v>
      </c>
      <c r="P1" s="5" t="s">
        <v>919</v>
      </c>
      <c r="Q1" s="5" t="s">
        <v>919</v>
      </c>
      <c r="R1" s="5" t="s">
        <v>919</v>
      </c>
      <c r="S1" s="5" t="s">
        <v>919</v>
      </c>
      <c r="T1" s="5" t="s">
        <v>920</v>
      </c>
      <c r="U1" s="5" t="s">
        <v>279</v>
      </c>
      <c r="V1" s="6" t="s">
        <v>279</v>
      </c>
      <c r="W1" s="7" t="s">
        <v>578</v>
      </c>
      <c r="X1" s="7" t="s">
        <v>578</v>
      </c>
      <c r="Y1" s="7" t="s">
        <v>578</v>
      </c>
      <c r="Z1" s="7" t="s">
        <v>646</v>
      </c>
      <c r="AA1" s="7" t="s">
        <v>1104</v>
      </c>
      <c r="AB1" s="7" t="s">
        <v>195</v>
      </c>
      <c r="AC1" s="7" t="s">
        <v>196</v>
      </c>
      <c r="AD1" s="16" t="s">
        <v>197</v>
      </c>
      <c r="AE1" s="16" t="s">
        <v>855</v>
      </c>
      <c r="AF1" s="7" t="s">
        <v>195</v>
      </c>
      <c r="AG1" s="7" t="s">
        <v>195</v>
      </c>
      <c r="AH1" s="7" t="s">
        <v>1105</v>
      </c>
      <c r="AI1" s="7" t="s">
        <v>195</v>
      </c>
      <c r="AJ1" s="7" t="s">
        <v>195</v>
      </c>
      <c r="AK1" s="7" t="s">
        <v>195</v>
      </c>
      <c r="AL1" s="7" t="s">
        <v>1105</v>
      </c>
      <c r="AM1" s="7" t="s">
        <v>1105</v>
      </c>
      <c r="AN1" s="7" t="s">
        <v>1105</v>
      </c>
      <c r="AO1" s="7" t="s">
        <v>1105</v>
      </c>
      <c r="AP1" s="7" t="s">
        <v>1105</v>
      </c>
      <c r="AQ1" s="7" t="s">
        <v>1105</v>
      </c>
      <c r="AR1" s="7" t="s">
        <v>195</v>
      </c>
      <c r="AS1" s="7" t="s">
        <v>195</v>
      </c>
      <c r="AT1" s="7" t="s">
        <v>195</v>
      </c>
      <c r="AU1" s="7" t="s">
        <v>987</v>
      </c>
      <c r="AV1" s="7" t="s">
        <v>539</v>
      </c>
      <c r="AW1" s="7" t="s">
        <v>539</v>
      </c>
      <c r="AX1" s="7" t="s">
        <v>987</v>
      </c>
      <c r="AY1" s="7" t="s">
        <v>539</v>
      </c>
      <c r="AZ1" s="7" t="s">
        <v>539</v>
      </c>
      <c r="BA1" s="7" t="s">
        <v>539</v>
      </c>
      <c r="BB1" s="7" t="s">
        <v>539</v>
      </c>
      <c r="BC1" s="7" t="s">
        <v>539</v>
      </c>
      <c r="BD1" s="7" t="s">
        <v>539</v>
      </c>
      <c r="BE1" s="7" t="s">
        <v>851</v>
      </c>
      <c r="BF1" s="7" t="s">
        <v>987</v>
      </c>
      <c r="BG1" s="7" t="s">
        <v>539</v>
      </c>
      <c r="BH1" s="7" t="s">
        <v>847</v>
      </c>
      <c r="BI1" s="7" t="s">
        <v>539</v>
      </c>
      <c r="BJ1" s="7" t="s">
        <v>848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568</v>
      </c>
      <c r="K2" s="3" t="s">
        <v>844</v>
      </c>
      <c r="L2" s="3" t="s">
        <v>845</v>
      </c>
      <c r="M2" s="3" t="s">
        <v>561</v>
      </c>
      <c r="N2" s="3" t="s">
        <v>562</v>
      </c>
      <c r="O2" s="17" t="s">
        <v>974</v>
      </c>
      <c r="P2" s="4" t="s">
        <v>980</v>
      </c>
      <c r="Q2" s="4" t="s">
        <v>921</v>
      </c>
      <c r="R2" s="4" t="s">
        <v>921</v>
      </c>
      <c r="S2" s="4" t="s">
        <v>922</v>
      </c>
      <c r="T2" s="4" t="s">
        <v>923</v>
      </c>
      <c r="U2" s="4" t="s">
        <v>564</v>
      </c>
      <c r="V2" s="8" t="s">
        <v>335</v>
      </c>
      <c r="W2" s="8" t="s">
        <v>586</v>
      </c>
      <c r="X2" s="8" t="s">
        <v>587</v>
      </c>
      <c r="Y2" s="13" t="s">
        <v>579</v>
      </c>
      <c r="Z2" s="8" t="s">
        <v>647</v>
      </c>
      <c r="AA2" s="8" t="s">
        <v>1103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1109</v>
      </c>
      <c r="AI2" s="10" t="s">
        <v>161</v>
      </c>
      <c r="AJ2" s="11" t="s">
        <v>162</v>
      </c>
      <c r="AK2" s="10" t="s">
        <v>163</v>
      </c>
      <c r="AL2" s="10" t="s">
        <v>1106</v>
      </c>
      <c r="AM2" s="10" t="s">
        <v>1118</v>
      </c>
      <c r="AN2" s="10" t="s">
        <v>1127</v>
      </c>
      <c r="AO2" s="10" t="s">
        <v>1128</v>
      </c>
      <c r="AP2" s="10" t="s">
        <v>1123</v>
      </c>
      <c r="AQ2" s="10" t="s">
        <v>1124</v>
      </c>
      <c r="AR2" s="9" t="s">
        <v>164</v>
      </c>
      <c r="AS2" s="10" t="s">
        <v>617</v>
      </c>
      <c r="AT2" s="12" t="s">
        <v>170</v>
      </c>
      <c r="AU2" s="12" t="s">
        <v>1233</v>
      </c>
      <c r="AV2" s="10" t="s">
        <v>370</v>
      </c>
      <c r="AW2" s="10" t="s">
        <v>166</v>
      </c>
      <c r="AX2" s="10" t="s">
        <v>1357</v>
      </c>
      <c r="AY2" s="10" t="s">
        <v>1358</v>
      </c>
      <c r="AZ2" s="10" t="s">
        <v>1359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852</v>
      </c>
      <c r="BF2" s="10" t="s">
        <v>988</v>
      </c>
      <c r="BG2" s="10" t="s">
        <v>849</v>
      </c>
      <c r="BH2" s="10" t="s">
        <v>846</v>
      </c>
      <c r="BI2" s="10" t="s">
        <v>369</v>
      </c>
      <c r="BJ2" s="12" t="s">
        <v>850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565</v>
      </c>
      <c r="K3" s="50" t="s">
        <v>827</v>
      </c>
      <c r="L3" s="50" t="s">
        <v>828</v>
      </c>
      <c r="M3" s="50" t="s">
        <v>558</v>
      </c>
      <c r="N3" s="50" t="s">
        <v>559</v>
      </c>
      <c r="O3" s="52" t="s">
        <v>973</v>
      </c>
      <c r="P3" s="51" t="s">
        <v>924</v>
      </c>
      <c r="Q3" s="51" t="s">
        <v>925</v>
      </c>
      <c r="R3" s="53" t="s">
        <v>926</v>
      </c>
      <c r="S3" s="53" t="s">
        <v>927</v>
      </c>
      <c r="T3" s="51" t="s">
        <v>917</v>
      </c>
      <c r="U3" s="51" t="s">
        <v>560</v>
      </c>
      <c r="V3" s="1" t="s">
        <v>333</v>
      </c>
      <c r="W3" s="1" t="s">
        <v>642</v>
      </c>
      <c r="X3" s="1" t="s">
        <v>643</v>
      </c>
      <c r="Y3" s="1" t="s">
        <v>644</v>
      </c>
      <c r="Z3" s="1" t="s">
        <v>645</v>
      </c>
      <c r="AA3" s="1" t="s">
        <v>1102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1108</v>
      </c>
      <c r="AI3" s="54" t="s">
        <v>13</v>
      </c>
      <c r="AJ3" s="54" t="s">
        <v>14</v>
      </c>
      <c r="AK3" s="54" t="s">
        <v>15</v>
      </c>
      <c r="AL3" s="54" t="s">
        <v>1107</v>
      </c>
      <c r="AM3" s="54" t="s">
        <v>1117</v>
      </c>
      <c r="AN3" s="54" t="s">
        <v>1125</v>
      </c>
      <c r="AO3" s="54" t="s">
        <v>1126</v>
      </c>
      <c r="AP3" s="54" t="s">
        <v>1119</v>
      </c>
      <c r="AQ3" s="54" t="s">
        <v>1120</v>
      </c>
      <c r="AR3" s="54" t="s">
        <v>16</v>
      </c>
      <c r="AS3" s="54" t="s">
        <v>17</v>
      </c>
      <c r="AT3" s="55" t="s">
        <v>24</v>
      </c>
      <c r="AU3" s="55" t="s">
        <v>1232</v>
      </c>
      <c r="AV3" s="54" t="s">
        <v>20</v>
      </c>
      <c r="AW3" s="54" t="s">
        <v>18</v>
      </c>
      <c r="AX3" s="54" t="s">
        <v>1348</v>
      </c>
      <c r="AY3" s="54" t="s">
        <v>1349</v>
      </c>
      <c r="AZ3" s="54" t="s">
        <v>1350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853</v>
      </c>
      <c r="BF3" s="54" t="s">
        <v>986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572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1360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1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1360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737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901</v>
      </c>
      <c r="T6" s="21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1244</v>
      </c>
      <c r="BA6" s="21" t="s">
        <v>1242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738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1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1244</v>
      </c>
      <c r="BA7" s="21" t="s">
        <v>1242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739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901</v>
      </c>
      <c r="T8" s="21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1244</v>
      </c>
      <c r="BA8" s="21" t="s">
        <v>1242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740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1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1244</v>
      </c>
      <c r="BA9" s="21" t="s">
        <v>1242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741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1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1243</v>
      </c>
      <c r="BA10" s="21" t="s">
        <v>1245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742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1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1243</v>
      </c>
      <c r="BA11" s="21" t="s">
        <v>1245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743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1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1244</v>
      </c>
      <c r="BA12" s="21" t="s">
        <v>1242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744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1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1244</v>
      </c>
      <c r="BA13" s="21" t="s">
        <v>1242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696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1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1244</v>
      </c>
      <c r="BA14" s="21" t="s">
        <v>1245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697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1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1244</v>
      </c>
      <c r="BA15" s="21" t="s">
        <v>1245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698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1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1244</v>
      </c>
      <c r="BA16" s="21" t="s">
        <v>1245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699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1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1244</v>
      </c>
      <c r="BA17" s="21" t="s">
        <v>1245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700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1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1243</v>
      </c>
      <c r="BA18" s="21" t="s">
        <v>1245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701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1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1243</v>
      </c>
      <c r="BA19" s="21" t="s">
        <v>1245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702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1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1243</v>
      </c>
      <c r="BA20" s="21" t="s">
        <v>1245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703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1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1243</v>
      </c>
      <c r="BA21" s="21" t="s">
        <v>1245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704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1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1244</v>
      </c>
      <c r="BA22" s="21" t="s">
        <v>1242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705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1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1244</v>
      </c>
      <c r="BA23" s="21" t="s">
        <v>1242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706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1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1243</v>
      </c>
      <c r="BA24" s="21" t="s">
        <v>1245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707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1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1243</v>
      </c>
      <c r="BA25" s="21" t="s">
        <v>1245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573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1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1360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1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1360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1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1360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1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1360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1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1360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1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1360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1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1360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1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1360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1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540</v>
      </c>
      <c r="D35" s="21" t="s">
        <v>27</v>
      </c>
      <c r="E35" s="21" t="s">
        <v>544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543</v>
      </c>
      <c r="I35" s="21" t="s">
        <v>30</v>
      </c>
      <c r="M35" s="21" t="s">
        <v>90</v>
      </c>
      <c r="T35" s="21"/>
      <c r="U35" s="21" t="s">
        <v>524</v>
      </c>
      <c r="V35" s="22"/>
      <c r="W35" s="22"/>
      <c r="X35" s="22"/>
      <c r="Y35" s="22"/>
      <c r="AE35" s="21" t="s">
        <v>546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540</v>
      </c>
      <c r="D36" s="21" t="s">
        <v>27</v>
      </c>
      <c r="E36" s="21" t="s">
        <v>625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543</v>
      </c>
      <c r="I36" s="21" t="s">
        <v>30</v>
      </c>
      <c r="M36" s="21" t="s">
        <v>90</v>
      </c>
      <c r="T36" s="21"/>
      <c r="U36" s="21" t="s">
        <v>524</v>
      </c>
      <c r="V36" s="22"/>
      <c r="W36" s="22"/>
      <c r="X36" s="22"/>
      <c r="Y36" s="22"/>
      <c r="AE36" s="21" t="s">
        <v>546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543</v>
      </c>
      <c r="I37" s="21" t="s">
        <v>30</v>
      </c>
      <c r="M37" s="21" t="s">
        <v>361</v>
      </c>
      <c r="N37" s="21" t="s">
        <v>362</v>
      </c>
      <c r="T37" s="21"/>
      <c r="V37" s="22"/>
      <c r="W37" s="22"/>
      <c r="X37" s="22"/>
      <c r="Y37" s="22"/>
      <c r="AE37" s="21" t="s">
        <v>546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1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1360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708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1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1244</v>
      </c>
      <c r="BA39" s="21" t="s">
        <v>1242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709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1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1244</v>
      </c>
      <c r="BA40" s="21" t="s">
        <v>1242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710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1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1243</v>
      </c>
      <c r="BA41" s="21" t="s">
        <v>1245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711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1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1244</v>
      </c>
      <c r="BA42" s="21" t="s">
        <v>1242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712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1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1243</v>
      </c>
      <c r="BA43" s="21" t="s">
        <v>1245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713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1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1243</v>
      </c>
      <c r="BA44" s="21" t="s">
        <v>1245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714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1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1243</v>
      </c>
      <c r="BA45" s="21" t="s">
        <v>1245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715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1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1243</v>
      </c>
      <c r="BA46" s="21" t="s">
        <v>1245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716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1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1244</v>
      </c>
      <c r="BA47" s="21" t="s">
        <v>1242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717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1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1243</v>
      </c>
      <c r="BA48" s="21" t="s">
        <v>1245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1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1360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1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718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1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1244</v>
      </c>
      <c r="BA51" s="21" t="s">
        <v>1242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719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1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1244</v>
      </c>
      <c r="BA52" s="21" t="s">
        <v>1242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720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1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1244</v>
      </c>
      <c r="BA53" s="21" t="s">
        <v>1242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721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1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1243</v>
      </c>
      <c r="BA54" s="21" t="s">
        <v>1245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722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1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1243</v>
      </c>
      <c r="BA55" s="21" t="s">
        <v>1245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723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1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1243</v>
      </c>
      <c r="BA56" s="21" t="s">
        <v>1245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724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1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1243</v>
      </c>
      <c r="BA57" s="21" t="s">
        <v>1245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725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1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1243</v>
      </c>
      <c r="BA58" s="21" t="s">
        <v>1245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726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1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1244</v>
      </c>
      <c r="BA59" s="21" t="s">
        <v>1242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1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727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1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1244</v>
      </c>
      <c r="BA61" s="21" t="s">
        <v>1242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728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1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1244</v>
      </c>
      <c r="BA62" s="21" t="s">
        <v>1242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729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1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1244</v>
      </c>
      <c r="BA63" s="21" t="s">
        <v>1242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730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1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1243</v>
      </c>
      <c r="BA64" s="21" t="s">
        <v>1245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731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1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1243</v>
      </c>
      <c r="BA65" s="21" t="s">
        <v>1245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732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1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1244</v>
      </c>
      <c r="BA66" s="21" t="s">
        <v>1242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1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1360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1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1360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1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1360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1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1360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1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1360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1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1360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1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1360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1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1360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1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1360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1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1360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1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1360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1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1360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1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1360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1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1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1360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1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1360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1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1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1360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1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1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1360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1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1360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1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1360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805</v>
      </c>
      <c r="F89" s="25" t="str">
        <f>IF(ISBLANK(Table2[[#This Row],[unique_id]]), "", Table2[[#This Row],[unique_id]])</f>
        <v>home_security</v>
      </c>
      <c r="G89" s="21" t="s">
        <v>803</v>
      </c>
      <c r="H89" s="21" t="s">
        <v>331</v>
      </c>
      <c r="I89" s="21" t="s">
        <v>132</v>
      </c>
      <c r="J89" s="21" t="s">
        <v>804</v>
      </c>
      <c r="M89" s="21" t="s">
        <v>268</v>
      </c>
      <c r="T89" s="21"/>
      <c r="V89" s="22"/>
      <c r="W89" s="22"/>
      <c r="X89" s="22"/>
      <c r="Y89" s="22"/>
      <c r="AE89" s="21" t="s">
        <v>818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854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536</v>
      </c>
      <c r="H90" s="21" t="s">
        <v>331</v>
      </c>
      <c r="I90" s="21" t="s">
        <v>132</v>
      </c>
      <c r="J90" s="21" t="s">
        <v>569</v>
      </c>
      <c r="M90" s="21" t="s">
        <v>268</v>
      </c>
      <c r="T90" s="21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854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571</v>
      </c>
      <c r="M91" s="21" t="s">
        <v>268</v>
      </c>
      <c r="T91" s="21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854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537</v>
      </c>
      <c r="H92" s="21" t="s">
        <v>331</v>
      </c>
      <c r="I92" s="21" t="s">
        <v>132</v>
      </c>
      <c r="J92" s="21" t="s">
        <v>570</v>
      </c>
      <c r="M92" s="21" t="s">
        <v>268</v>
      </c>
      <c r="T92" s="21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854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822</v>
      </c>
      <c r="D93" s="21" t="s">
        <v>823</v>
      </c>
      <c r="E93" s="21" t="s">
        <v>824</v>
      </c>
      <c r="F93" s="25" t="str">
        <f>IF(ISBLANK(Table2[[#This Row],[unique_id]]), "", Table2[[#This Row],[unique_id]])</f>
        <v>home_secure_back_door_off</v>
      </c>
      <c r="G93" s="21" t="s">
        <v>825</v>
      </c>
      <c r="H93" s="21" t="s">
        <v>331</v>
      </c>
      <c r="I93" s="21" t="s">
        <v>132</v>
      </c>
      <c r="K93" s="21" t="s">
        <v>826</v>
      </c>
      <c r="L93" s="21" t="s">
        <v>829</v>
      </c>
      <c r="T93" s="21"/>
      <c r="V93" s="22"/>
      <c r="W93" s="22"/>
      <c r="X93" s="22"/>
      <c r="Y93" s="22"/>
      <c r="AE93" s="21" t="s">
        <v>830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822</v>
      </c>
      <c r="D94" s="21" t="s">
        <v>823</v>
      </c>
      <c r="E94" s="21" t="s">
        <v>831</v>
      </c>
      <c r="F94" s="25" t="str">
        <f>IF(ISBLANK(Table2[[#This Row],[unique_id]]), "", Table2[[#This Row],[unique_id]])</f>
        <v>home_secure_front_door_off</v>
      </c>
      <c r="G94" s="21" t="s">
        <v>832</v>
      </c>
      <c r="H94" s="21" t="s">
        <v>331</v>
      </c>
      <c r="I94" s="21" t="s">
        <v>132</v>
      </c>
      <c r="K94" s="21" t="s">
        <v>833</v>
      </c>
      <c r="L94" s="21" t="s">
        <v>829</v>
      </c>
      <c r="T94" s="21"/>
      <c r="V94" s="22"/>
      <c r="W94" s="22"/>
      <c r="X94" s="22"/>
      <c r="Y94" s="22"/>
      <c r="AE94" s="21" t="s">
        <v>830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822</v>
      </c>
      <c r="D95" s="21" t="s">
        <v>823</v>
      </c>
      <c r="E95" s="21" t="s">
        <v>836</v>
      </c>
      <c r="F95" s="25" t="str">
        <f>IF(ISBLANK(Table2[[#This Row],[unique_id]]), "", Table2[[#This Row],[unique_id]])</f>
        <v>home_sleep_on</v>
      </c>
      <c r="G95" s="21" t="s">
        <v>834</v>
      </c>
      <c r="H95" s="21" t="s">
        <v>331</v>
      </c>
      <c r="I95" s="21" t="s">
        <v>132</v>
      </c>
      <c r="K95" s="21" t="s">
        <v>838</v>
      </c>
      <c r="L95" s="21" t="s">
        <v>839</v>
      </c>
      <c r="T95" s="21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822</v>
      </c>
      <c r="D96" s="21" t="s">
        <v>823</v>
      </c>
      <c r="E96" s="21" t="s">
        <v>837</v>
      </c>
      <c r="F96" s="25" t="str">
        <f>IF(ISBLANK(Table2[[#This Row],[unique_id]]), "", Table2[[#This Row],[unique_id]])</f>
        <v>home_sleep_off</v>
      </c>
      <c r="G96" s="21" t="s">
        <v>835</v>
      </c>
      <c r="H96" s="21" t="s">
        <v>331</v>
      </c>
      <c r="I96" s="21" t="s">
        <v>132</v>
      </c>
      <c r="K96" s="21" t="s">
        <v>838</v>
      </c>
      <c r="L96" s="21" t="s">
        <v>829</v>
      </c>
      <c r="T96" s="21"/>
      <c r="V96" s="22"/>
      <c r="W96" s="22"/>
      <c r="X96" s="22"/>
      <c r="Y96" s="22"/>
      <c r="AE96" s="21" t="s">
        <v>840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1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891</v>
      </c>
      <c r="M98" s="21" t="s">
        <v>136</v>
      </c>
      <c r="O98" s="22" t="s">
        <v>975</v>
      </c>
      <c r="P98" s="21" t="s">
        <v>172</v>
      </c>
      <c r="Q98" s="21" t="s">
        <v>933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928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567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891</v>
      </c>
      <c r="M99" s="21" t="s">
        <v>136</v>
      </c>
      <c r="O99" s="22" t="s">
        <v>975</v>
      </c>
      <c r="P99" s="21" t="s">
        <v>172</v>
      </c>
      <c r="Q99" s="21" t="s">
        <v>933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928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567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567</v>
      </c>
      <c r="M100" s="21" t="s">
        <v>136</v>
      </c>
      <c r="O100" s="22" t="s">
        <v>975</v>
      </c>
      <c r="P100" s="21" t="s">
        <v>172</v>
      </c>
      <c r="Q100" s="21" t="s">
        <v>933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928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567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1000</v>
      </c>
      <c r="D101" s="32" t="s">
        <v>149</v>
      </c>
      <c r="E101" s="33" t="s">
        <v>1145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975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567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1142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975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567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1222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1000</v>
      </c>
      <c r="D103" s="37" t="s">
        <v>149</v>
      </c>
      <c r="E103" s="38" t="s">
        <v>1137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975</v>
      </c>
      <c r="P103" s="37" t="s">
        <v>172</v>
      </c>
      <c r="Q103" s="37" t="s">
        <v>933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tr">
        <f>_xlfn.CONCAT("standby_power: 1.5", CHAR(10), "unavailable_power: 0", CHAR(10), "fixed:", CHAR(10), "  power: 2", CHAR(10))</f>
        <v xml:space="preserve">standby_power: 1.5
unavailable_power: 0
fixed:
  power: 2
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567</v>
      </c>
      <c r="BA103" s="37" t="s">
        <v>1131</v>
      </c>
      <c r="BB103" s="37" t="s">
        <v>365</v>
      </c>
      <c r="BC103" s="37" t="s">
        <v>1098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856</v>
      </c>
      <c r="D104" s="37" t="s">
        <v>129</v>
      </c>
      <c r="E104" s="37" t="s">
        <v>1027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567</v>
      </c>
      <c r="M104" s="37" t="s">
        <v>136</v>
      </c>
      <c r="O104" s="40" t="s">
        <v>975</v>
      </c>
      <c r="P104" s="37" t="s">
        <v>172</v>
      </c>
      <c r="Q104" s="37" t="s">
        <v>933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1313</v>
      </c>
      <c r="AE104" s="37" t="s">
        <v>254</v>
      </c>
      <c r="AG104" s="40" t="s">
        <v>34</v>
      </c>
      <c r="AH104" s="40" t="s">
        <v>1110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1132</v>
      </c>
      <c r="AO104" s="37" t="s">
        <v>1133</v>
      </c>
      <c r="AP104" s="37" t="s">
        <v>1121</v>
      </c>
      <c r="AQ104" s="37" t="s">
        <v>1122</v>
      </c>
      <c r="AR104" s="37" t="s">
        <v>1208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567</v>
      </c>
      <c r="BA104" s="37" t="s">
        <v>1131</v>
      </c>
      <c r="BB104" s="37" t="s">
        <v>365</v>
      </c>
      <c r="BC104" s="37" t="s">
        <v>1098</v>
      </c>
      <c r="BD104" s="37" t="s">
        <v>215</v>
      </c>
      <c r="BG104" s="37" t="s">
        <v>472</v>
      </c>
      <c r="BH104" s="37" t="s">
        <v>1143</v>
      </c>
      <c r="BI104" s="37" t="s">
        <v>1144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856</v>
      </c>
      <c r="D105" s="37" t="s">
        <v>27</v>
      </c>
      <c r="E105" s="37" t="s">
        <v>1146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1111</v>
      </c>
      <c r="AG105" s="40" t="s">
        <v>34</v>
      </c>
      <c r="AH105" s="40" t="s">
        <v>1110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1112</v>
      </c>
      <c r="AS105" s="37">
        <v>1</v>
      </c>
      <c r="AT105" s="42" t="str">
        <f>AT104</f>
        <v>http://10.0.6.104/?</v>
      </c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567</v>
      </c>
      <c r="BA105" s="37" t="s">
        <v>1131</v>
      </c>
      <c r="BB105" s="37" t="s">
        <v>365</v>
      </c>
      <c r="BC105" s="37" t="s">
        <v>1098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856</v>
      </c>
      <c r="D106" s="37" t="s">
        <v>27</v>
      </c>
      <c r="E106" s="37" t="s">
        <v>1147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1113</v>
      </c>
      <c r="AG106" s="40" t="s">
        <v>34</v>
      </c>
      <c r="AH106" s="40" t="s">
        <v>1110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1114</v>
      </c>
      <c r="AS106" s="37">
        <v>1</v>
      </c>
      <c r="AT106" s="42" t="str">
        <f>AT104</f>
        <v>http://10.0.6.104/?</v>
      </c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567</v>
      </c>
      <c r="BA106" s="37" t="s">
        <v>1131</v>
      </c>
      <c r="BB106" s="37" t="s">
        <v>365</v>
      </c>
      <c r="BC106" s="37" t="s">
        <v>1098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567</v>
      </c>
      <c r="M107" s="21" t="s">
        <v>136</v>
      </c>
      <c r="O107" s="22" t="s">
        <v>975</v>
      </c>
      <c r="P107" s="21" t="s">
        <v>172</v>
      </c>
      <c r="Q107" s="21" t="s">
        <v>933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928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567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892</v>
      </c>
      <c r="M108" s="21" t="s">
        <v>136</v>
      </c>
      <c r="T108" s="21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975</v>
      </c>
      <c r="P109" s="21" t="s">
        <v>172</v>
      </c>
      <c r="Q109" s="21" t="s">
        <v>933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928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1269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975</v>
      </c>
      <c r="P110" s="21" t="s">
        <v>172</v>
      </c>
      <c r="Q110" s="21" t="s">
        <v>933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928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1270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1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893</v>
      </c>
      <c r="M112" s="21" t="s">
        <v>136</v>
      </c>
      <c r="O112" s="22" t="s">
        <v>975</v>
      </c>
      <c r="P112" s="21" t="s">
        <v>172</v>
      </c>
      <c r="Q112" s="21" t="s">
        <v>933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946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618</v>
      </c>
      <c r="K113" s="21" t="s">
        <v>1096</v>
      </c>
      <c r="M113" s="21" t="s">
        <v>136</v>
      </c>
      <c r="T113" s="21"/>
      <c r="V113" s="22"/>
      <c r="W113" s="22" t="s">
        <v>585</v>
      </c>
      <c r="X113" s="29">
        <v>100</v>
      </c>
      <c r="Y113" s="30" t="s">
        <v>931</v>
      </c>
      <c r="Z113" s="30" t="s">
        <v>1216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618</v>
      </c>
      <c r="BA113" s="21" t="s">
        <v>664</v>
      </c>
      <c r="BB113" s="21" t="s">
        <v>409</v>
      </c>
      <c r="BC113" s="21" t="s">
        <v>661</v>
      </c>
      <c r="BD113" s="21" t="s">
        <v>130</v>
      </c>
      <c r="BE113" s="21" t="s">
        <v>843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1148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975</v>
      </c>
      <c r="P114" s="21" t="s">
        <v>172</v>
      </c>
      <c r="Q114" s="21" t="s">
        <v>933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1"/>
      <c r="V114" s="22"/>
      <c r="W114" s="22" t="s">
        <v>584</v>
      </c>
      <c r="X114" s="29">
        <v>100</v>
      </c>
      <c r="Y114" s="30" t="s">
        <v>929</v>
      </c>
      <c r="Z114" s="30" t="s">
        <v>1216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1246</v>
      </c>
      <c r="BA114" s="21" t="s">
        <v>664</v>
      </c>
      <c r="BB114" s="21" t="s">
        <v>409</v>
      </c>
      <c r="BC114" s="21" t="s">
        <v>661</v>
      </c>
      <c r="BD114" s="21" t="s">
        <v>130</v>
      </c>
      <c r="BE114" s="21" t="s">
        <v>843</v>
      </c>
      <c r="BH114" s="21" t="s">
        <v>591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618</v>
      </c>
      <c r="K115" s="21" t="s">
        <v>1096</v>
      </c>
      <c r="M115" s="21" t="s">
        <v>136</v>
      </c>
      <c r="T115" s="21"/>
      <c r="V115" s="22"/>
      <c r="W115" s="22" t="s">
        <v>585</v>
      </c>
      <c r="X115" s="29">
        <v>101</v>
      </c>
      <c r="Y115" s="30" t="s">
        <v>931</v>
      </c>
      <c r="Z115" s="30" t="s">
        <v>1216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618</v>
      </c>
      <c r="BA115" s="21" t="s">
        <v>664</v>
      </c>
      <c r="BB115" s="21" t="s">
        <v>409</v>
      </c>
      <c r="BC115" s="21" t="s">
        <v>661</v>
      </c>
      <c r="BD115" s="21" t="s">
        <v>127</v>
      </c>
      <c r="BE115" s="21" t="s">
        <v>843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1149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975</v>
      </c>
      <c r="P116" s="21" t="s">
        <v>172</v>
      </c>
      <c r="Q116" s="21" t="s">
        <v>933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1"/>
      <c r="V116" s="22"/>
      <c r="W116" s="22" t="s">
        <v>584</v>
      </c>
      <c r="X116" s="29">
        <v>101</v>
      </c>
      <c r="Y116" s="30" t="s">
        <v>929</v>
      </c>
      <c r="Z116" s="30" t="s">
        <v>1216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1246</v>
      </c>
      <c r="BA116" s="21" t="s">
        <v>664</v>
      </c>
      <c r="BB116" s="21" t="s">
        <v>409</v>
      </c>
      <c r="BC116" s="21" t="s">
        <v>661</v>
      </c>
      <c r="BD116" s="21" t="s">
        <v>127</v>
      </c>
      <c r="BE116" s="21" t="s">
        <v>843</v>
      </c>
      <c r="BH116" s="21" t="s">
        <v>616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893</v>
      </c>
      <c r="M117" s="21" t="s">
        <v>136</v>
      </c>
      <c r="O117" s="22" t="s">
        <v>975</v>
      </c>
      <c r="P117" s="21" t="s">
        <v>172</v>
      </c>
      <c r="Q117" s="21" t="s">
        <v>933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947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619</v>
      </c>
      <c r="K118" s="21" t="s">
        <v>1093</v>
      </c>
      <c r="M118" s="21" t="s">
        <v>136</v>
      </c>
      <c r="T118" s="21"/>
      <c r="V118" s="22"/>
      <c r="W118" s="22" t="s">
        <v>585</v>
      </c>
      <c r="X118" s="29">
        <v>102</v>
      </c>
      <c r="Y118" s="30" t="s">
        <v>931</v>
      </c>
      <c r="Z118" s="30" t="s">
        <v>1217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619</v>
      </c>
      <c r="BA118" s="21" t="s">
        <v>582</v>
      </c>
      <c r="BB118" s="21" t="s">
        <v>409</v>
      </c>
      <c r="BC118" s="21" t="s">
        <v>583</v>
      </c>
      <c r="BD118" s="21" t="s">
        <v>127</v>
      </c>
      <c r="BE118" s="21" t="s">
        <v>843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1150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975</v>
      </c>
      <c r="P119" s="21" t="s">
        <v>172</v>
      </c>
      <c r="Q119" s="21" t="s">
        <v>933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1"/>
      <c r="V119" s="22"/>
      <c r="W119" s="22" t="s">
        <v>584</v>
      </c>
      <c r="X119" s="29">
        <v>102</v>
      </c>
      <c r="Y119" s="30" t="s">
        <v>929</v>
      </c>
      <c r="Z119" s="30" t="s">
        <v>1217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1247</v>
      </c>
      <c r="BA119" s="21" t="s">
        <v>582</v>
      </c>
      <c r="BB119" s="21" t="s">
        <v>409</v>
      </c>
      <c r="BC119" s="21" t="s">
        <v>583</v>
      </c>
      <c r="BD119" s="21" t="s">
        <v>127</v>
      </c>
      <c r="BE119" s="21" t="s">
        <v>843</v>
      </c>
      <c r="BH119" s="21" t="s">
        <v>592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895</v>
      </c>
      <c r="K120" s="21" t="s">
        <v>1134</v>
      </c>
      <c r="M120" s="21" t="s">
        <v>136</v>
      </c>
      <c r="T120" s="21"/>
      <c r="V120" s="22"/>
      <c r="W120" s="22" t="s">
        <v>585</v>
      </c>
      <c r="X120" s="29">
        <v>103</v>
      </c>
      <c r="Y120" s="30" t="s">
        <v>931</v>
      </c>
      <c r="Z120" s="30" t="s">
        <v>1218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1248</v>
      </c>
      <c r="BA120" s="21" t="s">
        <v>582</v>
      </c>
      <c r="BB120" s="21" t="s">
        <v>409</v>
      </c>
      <c r="BC120" s="21" t="s">
        <v>583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1151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975</v>
      </c>
      <c r="P121" s="21" t="s">
        <v>172</v>
      </c>
      <c r="Q121" s="21" t="s">
        <v>933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1"/>
      <c r="V121" s="22"/>
      <c r="W121" s="22" t="s">
        <v>584</v>
      </c>
      <c r="X121" s="29">
        <v>103</v>
      </c>
      <c r="Y121" s="30" t="s">
        <v>929</v>
      </c>
      <c r="Z121" s="30" t="s">
        <v>1218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1249</v>
      </c>
      <c r="BA121" s="21" t="s">
        <v>582</v>
      </c>
      <c r="BB121" s="21" t="s">
        <v>409</v>
      </c>
      <c r="BC121" s="21" t="s">
        <v>583</v>
      </c>
      <c r="BD121" s="21" t="s">
        <v>443</v>
      </c>
      <c r="BH121" s="21" t="s">
        <v>593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1152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975</v>
      </c>
      <c r="P122" s="21" t="s">
        <v>172</v>
      </c>
      <c r="Q122" s="21" t="s">
        <v>933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1"/>
      <c r="V122" s="22"/>
      <c r="W122" s="22" t="s">
        <v>584</v>
      </c>
      <c r="X122" s="29">
        <v>103</v>
      </c>
      <c r="Y122" s="30" t="s">
        <v>929</v>
      </c>
      <c r="Z122" s="30" t="s">
        <v>1218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1250</v>
      </c>
      <c r="BA122" s="21" t="s">
        <v>582</v>
      </c>
      <c r="BB122" s="21" t="s">
        <v>409</v>
      </c>
      <c r="BC122" s="21" t="s">
        <v>583</v>
      </c>
      <c r="BD122" s="21" t="s">
        <v>443</v>
      </c>
      <c r="BH122" s="21" t="s">
        <v>594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1153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975</v>
      </c>
      <c r="P123" s="21" t="s">
        <v>172</v>
      </c>
      <c r="Q123" s="21" t="s">
        <v>933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1"/>
      <c r="V123" s="22"/>
      <c r="W123" s="22" t="s">
        <v>584</v>
      </c>
      <c r="X123" s="29">
        <v>103</v>
      </c>
      <c r="Y123" s="30" t="s">
        <v>929</v>
      </c>
      <c r="Z123" s="30" t="s">
        <v>1218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1251</v>
      </c>
      <c r="BA123" s="21" t="s">
        <v>582</v>
      </c>
      <c r="BB123" s="21" t="s">
        <v>409</v>
      </c>
      <c r="BC123" s="21" t="s">
        <v>583</v>
      </c>
      <c r="BD123" s="21" t="s">
        <v>443</v>
      </c>
      <c r="BH123" s="21" t="s">
        <v>595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1154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975</v>
      </c>
      <c r="P124" s="21" t="s">
        <v>172</v>
      </c>
      <c r="Q124" s="21" t="s">
        <v>933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1"/>
      <c r="V124" s="22"/>
      <c r="W124" s="22" t="s">
        <v>584</v>
      </c>
      <c r="X124" s="29">
        <v>103</v>
      </c>
      <c r="Y124" s="30" t="s">
        <v>929</v>
      </c>
      <c r="Z124" s="30" t="s">
        <v>1218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1252</v>
      </c>
      <c r="BA124" s="21" t="s">
        <v>582</v>
      </c>
      <c r="BB124" s="21" t="s">
        <v>409</v>
      </c>
      <c r="BC124" s="21" t="s">
        <v>583</v>
      </c>
      <c r="BD124" s="21" t="s">
        <v>443</v>
      </c>
      <c r="BH124" s="21" t="s">
        <v>596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540</v>
      </c>
      <c r="D125" s="21" t="s">
        <v>137</v>
      </c>
      <c r="E125" s="21" t="s">
        <v>1064</v>
      </c>
      <c r="F125" s="25" t="str">
        <f>IF(ISBLANK(Table2[[#This Row],[unique_id]]), "", Table2[[#This Row],[unique_id]])</f>
        <v>hallway_sconces</v>
      </c>
      <c r="G125" s="21" t="s">
        <v>1066</v>
      </c>
      <c r="H125" s="21" t="s">
        <v>139</v>
      </c>
      <c r="I125" s="21" t="s">
        <v>132</v>
      </c>
      <c r="J125" s="21" t="s">
        <v>1056</v>
      </c>
      <c r="K125" s="21" t="s">
        <v>1134</v>
      </c>
      <c r="M125" s="21" t="s">
        <v>136</v>
      </c>
      <c r="T125" s="21"/>
      <c r="V125" s="22"/>
      <c r="W125" s="22" t="s">
        <v>585</v>
      </c>
      <c r="X125" s="29">
        <v>120</v>
      </c>
      <c r="Y125" s="30" t="s">
        <v>931</v>
      </c>
      <c r="Z125" s="22" t="s">
        <v>1219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1056</v>
      </c>
      <c r="BA125" s="21" t="s">
        <v>1059</v>
      </c>
      <c r="BB125" s="21" t="s">
        <v>540</v>
      </c>
      <c r="BC125" s="21" t="s">
        <v>1057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540</v>
      </c>
      <c r="D126" s="21" t="s">
        <v>137</v>
      </c>
      <c r="E126" s="21" t="s">
        <v>1065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975</v>
      </c>
      <c r="P126" s="21" t="s">
        <v>172</v>
      </c>
      <c r="Q126" s="21" t="s">
        <v>933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1"/>
      <c r="V126" s="22"/>
      <c r="W126" s="22" t="s">
        <v>584</v>
      </c>
      <c r="X126" s="29">
        <v>120</v>
      </c>
      <c r="Y126" s="30" t="s">
        <v>929</v>
      </c>
      <c r="Z126" s="22" t="s">
        <v>1219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1235</v>
      </c>
      <c r="BA126" s="21" t="s">
        <v>1059</v>
      </c>
      <c r="BB126" s="21" t="s">
        <v>540</v>
      </c>
      <c r="BC126" s="21" t="s">
        <v>1057</v>
      </c>
      <c r="BD126" s="21" t="s">
        <v>443</v>
      </c>
      <c r="BH126" s="21" t="s">
        <v>1067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540</v>
      </c>
      <c r="D127" s="21" t="s">
        <v>137</v>
      </c>
      <c r="E127" s="21" t="s">
        <v>1065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975</v>
      </c>
      <c r="P127" s="21" t="s">
        <v>172</v>
      </c>
      <c r="Q127" s="21" t="s">
        <v>933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1"/>
      <c r="V127" s="22"/>
      <c r="W127" s="22" t="s">
        <v>584</v>
      </c>
      <c r="X127" s="29">
        <v>120</v>
      </c>
      <c r="Y127" s="30" t="s">
        <v>929</v>
      </c>
      <c r="Z127" s="22" t="s">
        <v>1219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1236</v>
      </c>
      <c r="BA127" s="21" t="s">
        <v>1059</v>
      </c>
      <c r="BB127" s="21" t="s">
        <v>540</v>
      </c>
      <c r="BC127" s="21" t="s">
        <v>1057</v>
      </c>
      <c r="BD127" s="21" t="s">
        <v>443</v>
      </c>
      <c r="BH127" s="21" t="s">
        <v>1068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895</v>
      </c>
      <c r="K128" s="21" t="s">
        <v>1092</v>
      </c>
      <c r="M128" s="21" t="s">
        <v>136</v>
      </c>
      <c r="T128" s="21"/>
      <c r="V128" s="22"/>
      <c r="W128" s="22" t="s">
        <v>585</v>
      </c>
      <c r="X128" s="29">
        <v>104</v>
      </c>
      <c r="Y128" s="30" t="s">
        <v>931</v>
      </c>
      <c r="Z128" s="30" t="s">
        <v>1216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1248</v>
      </c>
      <c r="BA128" s="21" t="s">
        <v>582</v>
      </c>
      <c r="BB128" s="21" t="s">
        <v>409</v>
      </c>
      <c r="BC128" s="21" t="s">
        <v>583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1155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975</v>
      </c>
      <c r="P129" s="21" t="s">
        <v>172</v>
      </c>
      <c r="Q129" s="21" t="s">
        <v>933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1"/>
      <c r="V129" s="22"/>
      <c r="W129" s="22" t="s">
        <v>584</v>
      </c>
      <c r="X129" s="29">
        <v>104</v>
      </c>
      <c r="Y129" s="30" t="s">
        <v>929</v>
      </c>
      <c r="Z129" s="30" t="s">
        <v>1216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1249</v>
      </c>
      <c r="BA129" s="21" t="s">
        <v>582</v>
      </c>
      <c r="BB129" s="21" t="s">
        <v>409</v>
      </c>
      <c r="BC129" s="21" t="s">
        <v>583</v>
      </c>
      <c r="BD129" s="21" t="s">
        <v>202</v>
      </c>
      <c r="BH129" s="21" t="s">
        <v>597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1156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975</v>
      </c>
      <c r="P130" s="21" t="s">
        <v>172</v>
      </c>
      <c r="Q130" s="21" t="s">
        <v>933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1"/>
      <c r="V130" s="22"/>
      <c r="W130" s="22" t="s">
        <v>584</v>
      </c>
      <c r="X130" s="29">
        <v>104</v>
      </c>
      <c r="Y130" s="30" t="s">
        <v>929</v>
      </c>
      <c r="Z130" s="30" t="s">
        <v>1216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1250</v>
      </c>
      <c r="BA130" s="21" t="s">
        <v>582</v>
      </c>
      <c r="BB130" s="21" t="s">
        <v>409</v>
      </c>
      <c r="BC130" s="21" t="s">
        <v>583</v>
      </c>
      <c r="BD130" s="21" t="s">
        <v>202</v>
      </c>
      <c r="BH130" s="21" t="s">
        <v>598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1157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975</v>
      </c>
      <c r="P131" s="21" t="s">
        <v>172</v>
      </c>
      <c r="Q131" s="21" t="s">
        <v>933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1"/>
      <c r="V131" s="22"/>
      <c r="W131" s="22" t="s">
        <v>584</v>
      </c>
      <c r="X131" s="29">
        <v>104</v>
      </c>
      <c r="Y131" s="30" t="s">
        <v>929</v>
      </c>
      <c r="Z131" s="30" t="s">
        <v>1216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1251</v>
      </c>
      <c r="BA131" s="21" t="s">
        <v>582</v>
      </c>
      <c r="BB131" s="21" t="s">
        <v>409</v>
      </c>
      <c r="BC131" s="21" t="s">
        <v>583</v>
      </c>
      <c r="BD131" s="21" t="s">
        <v>202</v>
      </c>
      <c r="BH131" s="21" t="s">
        <v>599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1158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975</v>
      </c>
      <c r="P132" s="21" t="s">
        <v>172</v>
      </c>
      <c r="Q132" s="21" t="s">
        <v>933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1"/>
      <c r="V132" s="22"/>
      <c r="W132" s="22" t="s">
        <v>584</v>
      </c>
      <c r="X132" s="29">
        <v>104</v>
      </c>
      <c r="Y132" s="30" t="s">
        <v>929</v>
      </c>
      <c r="Z132" s="30" t="s">
        <v>1216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1252</v>
      </c>
      <c r="BA132" s="21" t="s">
        <v>582</v>
      </c>
      <c r="BB132" s="21" t="s">
        <v>409</v>
      </c>
      <c r="BC132" s="21" t="s">
        <v>583</v>
      </c>
      <c r="BD132" s="21" t="s">
        <v>202</v>
      </c>
      <c r="BH132" s="21" t="s">
        <v>600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1159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975</v>
      </c>
      <c r="P133" s="21" t="s">
        <v>172</v>
      </c>
      <c r="Q133" s="21" t="s">
        <v>933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1"/>
      <c r="V133" s="22"/>
      <c r="W133" s="22" t="s">
        <v>584</v>
      </c>
      <c r="X133" s="29">
        <v>104</v>
      </c>
      <c r="Y133" s="30" t="s">
        <v>929</v>
      </c>
      <c r="Z133" s="30" t="s">
        <v>1216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1253</v>
      </c>
      <c r="BA133" s="21" t="s">
        <v>582</v>
      </c>
      <c r="BB133" s="21" t="s">
        <v>409</v>
      </c>
      <c r="BC133" s="21" t="s">
        <v>583</v>
      </c>
      <c r="BD133" s="21" t="s">
        <v>202</v>
      </c>
      <c r="BH133" s="21" t="s">
        <v>601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1160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975</v>
      </c>
      <c r="P134" s="21" t="s">
        <v>172</v>
      </c>
      <c r="Q134" s="21" t="s">
        <v>933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1"/>
      <c r="V134" s="22"/>
      <c r="W134" s="22" t="s">
        <v>584</v>
      </c>
      <c r="X134" s="29">
        <v>104</v>
      </c>
      <c r="Y134" s="30" t="s">
        <v>929</v>
      </c>
      <c r="Z134" s="30" t="s">
        <v>1216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1254</v>
      </c>
      <c r="BA134" s="21" t="s">
        <v>582</v>
      </c>
      <c r="BB134" s="21" t="s">
        <v>409</v>
      </c>
      <c r="BC134" s="21" t="s">
        <v>583</v>
      </c>
      <c r="BD134" s="21" t="s">
        <v>202</v>
      </c>
      <c r="BH134" s="21" t="s">
        <v>602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895</v>
      </c>
      <c r="K135" s="21" t="s">
        <v>1092</v>
      </c>
      <c r="M135" s="21" t="s">
        <v>136</v>
      </c>
      <c r="T135" s="21"/>
      <c r="V135" s="22"/>
      <c r="W135" s="22" t="s">
        <v>585</v>
      </c>
      <c r="X135" s="29">
        <v>105</v>
      </c>
      <c r="Y135" s="30" t="s">
        <v>931</v>
      </c>
      <c r="Z135" s="30" t="s">
        <v>1216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1248</v>
      </c>
      <c r="BA135" s="21" t="s">
        <v>582</v>
      </c>
      <c r="BB135" s="21" t="s">
        <v>409</v>
      </c>
      <c r="BC135" s="21" t="s">
        <v>583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1161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975</v>
      </c>
      <c r="P136" s="21" t="s">
        <v>172</v>
      </c>
      <c r="Q136" s="21" t="s">
        <v>933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1"/>
      <c r="V136" s="22"/>
      <c r="W136" s="22" t="s">
        <v>584</v>
      </c>
      <c r="X136" s="29">
        <v>105</v>
      </c>
      <c r="Y136" s="30" t="s">
        <v>929</v>
      </c>
      <c r="Z136" s="30" t="s">
        <v>1216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1249</v>
      </c>
      <c r="BA136" s="21" t="s">
        <v>582</v>
      </c>
      <c r="BB136" s="21" t="s">
        <v>409</v>
      </c>
      <c r="BC136" s="21" t="s">
        <v>583</v>
      </c>
      <c r="BD136" s="21" t="s">
        <v>203</v>
      </c>
      <c r="BH136" s="21" t="s">
        <v>603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1162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975</v>
      </c>
      <c r="P137" s="21" t="s">
        <v>172</v>
      </c>
      <c r="Q137" s="21" t="s">
        <v>933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1"/>
      <c r="V137" s="22"/>
      <c r="W137" s="22" t="s">
        <v>584</v>
      </c>
      <c r="X137" s="29">
        <v>105</v>
      </c>
      <c r="Y137" s="30" t="s">
        <v>929</v>
      </c>
      <c r="Z137" s="30" t="s">
        <v>1216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1250</v>
      </c>
      <c r="BA137" s="21" t="s">
        <v>582</v>
      </c>
      <c r="BB137" s="21" t="s">
        <v>409</v>
      </c>
      <c r="BC137" s="21" t="s">
        <v>583</v>
      </c>
      <c r="BD137" s="21" t="s">
        <v>203</v>
      </c>
      <c r="BH137" s="21" t="s">
        <v>604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1163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975</v>
      </c>
      <c r="P138" s="21" t="s">
        <v>172</v>
      </c>
      <c r="Q138" s="21" t="s">
        <v>933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1"/>
      <c r="V138" s="22"/>
      <c r="W138" s="22" t="s">
        <v>584</v>
      </c>
      <c r="X138" s="29">
        <v>105</v>
      </c>
      <c r="Y138" s="30" t="s">
        <v>929</v>
      </c>
      <c r="Z138" s="30" t="s">
        <v>1216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1251</v>
      </c>
      <c r="BA138" s="21" t="s">
        <v>582</v>
      </c>
      <c r="BB138" s="21" t="s">
        <v>409</v>
      </c>
      <c r="BC138" s="21" t="s">
        <v>583</v>
      </c>
      <c r="BD138" s="21" t="s">
        <v>203</v>
      </c>
      <c r="BH138" s="21" t="s">
        <v>605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896</v>
      </c>
      <c r="M139" s="21" t="s">
        <v>136</v>
      </c>
      <c r="O139" s="22" t="s">
        <v>975</v>
      </c>
      <c r="P139" s="21" t="s">
        <v>172</v>
      </c>
      <c r="Q139" s="21" t="s">
        <v>933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948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843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652</v>
      </c>
      <c r="F140" s="25" t="str">
        <f>IF(ISBLANK(Table2[[#This Row],[unique_id]]), "", Table2[[#This Row],[unique_id]])</f>
        <v>lounge_lamp</v>
      </c>
      <c r="G140" s="21" t="s">
        <v>653</v>
      </c>
      <c r="H140" s="21" t="s">
        <v>139</v>
      </c>
      <c r="I140" s="21" t="s">
        <v>132</v>
      </c>
      <c r="J140" s="21" t="s">
        <v>618</v>
      </c>
      <c r="K140" s="21" t="s">
        <v>1096</v>
      </c>
      <c r="M140" s="21" t="s">
        <v>136</v>
      </c>
      <c r="T140" s="21"/>
      <c r="V140" s="22"/>
      <c r="W140" s="22" t="s">
        <v>585</v>
      </c>
      <c r="X140" s="29">
        <v>114</v>
      </c>
      <c r="Y140" s="30" t="s">
        <v>931</v>
      </c>
      <c r="Z140" s="30" t="s">
        <v>1216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618</v>
      </c>
      <c r="BA140" s="21" t="s">
        <v>582</v>
      </c>
      <c r="BB140" s="21" t="s">
        <v>409</v>
      </c>
      <c r="BC140" s="21" t="s">
        <v>583</v>
      </c>
      <c r="BD140" s="21" t="s">
        <v>203</v>
      </c>
      <c r="BE140" s="21" t="s">
        <v>843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1164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975</v>
      </c>
      <c r="P141" s="21" t="s">
        <v>172</v>
      </c>
      <c r="Q141" s="21" t="s">
        <v>933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1"/>
      <c r="V141" s="22"/>
      <c r="W141" s="22" t="s">
        <v>584</v>
      </c>
      <c r="X141" s="29">
        <v>114</v>
      </c>
      <c r="Y141" s="30" t="s">
        <v>929</v>
      </c>
      <c r="Z141" s="30" t="s">
        <v>1217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1246</v>
      </c>
      <c r="BA141" s="21" t="s">
        <v>582</v>
      </c>
      <c r="BB141" s="21" t="s">
        <v>409</v>
      </c>
      <c r="BC141" s="21" t="s">
        <v>583</v>
      </c>
      <c r="BD141" s="21" t="s">
        <v>203</v>
      </c>
      <c r="BE141" s="21" t="s">
        <v>843</v>
      </c>
      <c r="BH141" s="21" t="s">
        <v>654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895</v>
      </c>
      <c r="K142" s="21" t="s">
        <v>1095</v>
      </c>
      <c r="M142" s="21" t="s">
        <v>136</v>
      </c>
      <c r="T142" s="21"/>
      <c r="V142" s="22"/>
      <c r="W142" s="22" t="s">
        <v>585</v>
      </c>
      <c r="X142" s="29">
        <v>106</v>
      </c>
      <c r="Y142" s="30" t="s">
        <v>931</v>
      </c>
      <c r="Z142" s="30" t="s">
        <v>1218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1248</v>
      </c>
      <c r="BA142" s="21" t="s">
        <v>582</v>
      </c>
      <c r="BB142" s="21" t="s">
        <v>409</v>
      </c>
      <c r="BC142" s="21" t="s">
        <v>583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1165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975</v>
      </c>
      <c r="P143" s="21" t="s">
        <v>172</v>
      </c>
      <c r="Q143" s="21" t="s">
        <v>933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1"/>
      <c r="V143" s="22"/>
      <c r="W143" s="22" t="s">
        <v>584</v>
      </c>
      <c r="X143" s="29">
        <v>106</v>
      </c>
      <c r="Y143" s="30" t="s">
        <v>929</v>
      </c>
      <c r="Z143" s="30" t="s">
        <v>1218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1249</v>
      </c>
      <c r="BA143" s="21" t="s">
        <v>582</v>
      </c>
      <c r="BB143" s="21" t="s">
        <v>409</v>
      </c>
      <c r="BC143" s="21" t="s">
        <v>583</v>
      </c>
      <c r="BD143" s="21" t="s">
        <v>201</v>
      </c>
      <c r="BH143" s="21" t="s">
        <v>581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1166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975</v>
      </c>
      <c r="P144" s="21" t="s">
        <v>172</v>
      </c>
      <c r="Q144" s="21" t="s">
        <v>933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1"/>
      <c r="V144" s="22"/>
      <c r="W144" s="22" t="s">
        <v>584</v>
      </c>
      <c r="X144" s="29">
        <v>106</v>
      </c>
      <c r="Y144" s="30" t="s">
        <v>929</v>
      </c>
      <c r="Z144" s="30" t="s">
        <v>1218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1250</v>
      </c>
      <c r="BA144" s="21" t="s">
        <v>582</v>
      </c>
      <c r="BB144" s="21" t="s">
        <v>409</v>
      </c>
      <c r="BC144" s="21" t="s">
        <v>583</v>
      </c>
      <c r="BD144" s="21" t="s">
        <v>201</v>
      </c>
      <c r="BH144" s="21" t="s">
        <v>588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1167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975</v>
      </c>
      <c r="P145" s="21" t="s">
        <v>172</v>
      </c>
      <c r="Q145" s="21" t="s">
        <v>933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1"/>
      <c r="V145" s="22"/>
      <c r="W145" s="22" t="s">
        <v>584</v>
      </c>
      <c r="X145" s="29">
        <v>106</v>
      </c>
      <c r="Y145" s="30" t="s">
        <v>929</v>
      </c>
      <c r="Z145" s="30" t="s">
        <v>1218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1251</v>
      </c>
      <c r="BA145" s="21" t="s">
        <v>582</v>
      </c>
      <c r="BB145" s="21" t="s">
        <v>409</v>
      </c>
      <c r="BC145" s="21" t="s">
        <v>583</v>
      </c>
      <c r="BD145" s="21" t="s">
        <v>201</v>
      </c>
      <c r="BH145" s="21" t="s">
        <v>589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540</v>
      </c>
      <c r="D146" s="21" t="s">
        <v>137</v>
      </c>
      <c r="E146" s="21" t="s">
        <v>1077</v>
      </c>
      <c r="F146" s="25" t="str">
        <f>IF(ISBLANK(Table2[[#This Row],[unique_id]]), "", Table2[[#This Row],[unique_id]])</f>
        <v>parents_jane_bedside</v>
      </c>
      <c r="G146" s="21" t="s">
        <v>1075</v>
      </c>
      <c r="H146" s="21" t="s">
        <v>139</v>
      </c>
      <c r="I146" s="21" t="s">
        <v>132</v>
      </c>
      <c r="J146" s="21" t="s">
        <v>1090</v>
      </c>
      <c r="K146" s="21" t="s">
        <v>1094</v>
      </c>
      <c r="M146" s="21" t="s">
        <v>136</v>
      </c>
      <c r="T146" s="21"/>
      <c r="V146" s="22"/>
      <c r="W146" s="22" t="s">
        <v>585</v>
      </c>
      <c r="X146" s="29">
        <v>119</v>
      </c>
      <c r="Y146" s="30" t="s">
        <v>931</v>
      </c>
      <c r="Z146" s="22" t="s">
        <v>1219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1075</v>
      </c>
      <c r="BA146" s="21" t="s">
        <v>1059</v>
      </c>
      <c r="BB146" s="21" t="s">
        <v>540</v>
      </c>
      <c r="BC146" s="21" t="s">
        <v>1057</v>
      </c>
      <c r="BD146" s="21" t="s">
        <v>201</v>
      </c>
      <c r="BE146" s="21" t="s">
        <v>843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540</v>
      </c>
      <c r="D147" s="21" t="s">
        <v>137</v>
      </c>
      <c r="E147" s="21" t="s">
        <v>1078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975</v>
      </c>
      <c r="P147" s="21" t="s">
        <v>172</v>
      </c>
      <c r="Q147" s="21" t="s">
        <v>933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1"/>
      <c r="V147" s="22"/>
      <c r="W147" s="22" t="s">
        <v>584</v>
      </c>
      <c r="X147" s="29">
        <v>119</v>
      </c>
      <c r="Y147" s="30" t="s">
        <v>929</v>
      </c>
      <c r="Z147" s="22" t="s">
        <v>1219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1237</v>
      </c>
      <c r="BA147" s="21" t="s">
        <v>1059</v>
      </c>
      <c r="BB147" s="21" t="s">
        <v>540</v>
      </c>
      <c r="BC147" s="21" t="s">
        <v>1057</v>
      </c>
      <c r="BD147" s="21" t="s">
        <v>201</v>
      </c>
      <c r="BE147" s="21" t="s">
        <v>843</v>
      </c>
      <c r="BH147" s="21" t="s">
        <v>1063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540</v>
      </c>
      <c r="D148" s="21" t="s">
        <v>137</v>
      </c>
      <c r="E148" s="21" t="s">
        <v>1079</v>
      </c>
      <c r="F148" s="25" t="str">
        <f>IF(ISBLANK(Table2[[#This Row],[unique_id]]), "", Table2[[#This Row],[unique_id]])</f>
        <v>parents_graham_bedside</v>
      </c>
      <c r="G148" s="21" t="s">
        <v>1076</v>
      </c>
      <c r="H148" s="21" t="s">
        <v>139</v>
      </c>
      <c r="I148" s="21" t="s">
        <v>132</v>
      </c>
      <c r="J148" s="21" t="s">
        <v>1091</v>
      </c>
      <c r="K148" s="21" t="s">
        <v>1094</v>
      </c>
      <c r="M148" s="21" t="s">
        <v>136</v>
      </c>
      <c r="T148" s="21"/>
      <c r="V148" s="22"/>
      <c r="W148" s="22" t="s">
        <v>585</v>
      </c>
      <c r="X148" s="29">
        <v>122</v>
      </c>
      <c r="Y148" s="30" t="s">
        <v>931</v>
      </c>
      <c r="Z148" s="22" t="s">
        <v>1219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1076</v>
      </c>
      <c r="BA148" s="21" t="s">
        <v>1059</v>
      </c>
      <c r="BB148" s="21" t="s">
        <v>540</v>
      </c>
      <c r="BC148" s="21" t="s">
        <v>1057</v>
      </c>
      <c r="BD148" s="21" t="s">
        <v>201</v>
      </c>
      <c r="BE148" s="21" t="s">
        <v>843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540</v>
      </c>
      <c r="D149" s="21" t="s">
        <v>137</v>
      </c>
      <c r="E149" s="21" t="s">
        <v>1080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975</v>
      </c>
      <c r="P149" s="21" t="s">
        <v>172</v>
      </c>
      <c r="Q149" s="21" t="s">
        <v>933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1"/>
      <c r="V149" s="22"/>
      <c r="W149" s="22" t="s">
        <v>584</v>
      </c>
      <c r="X149" s="29">
        <v>122</v>
      </c>
      <c r="Y149" s="30" t="s">
        <v>929</v>
      </c>
      <c r="Z149" s="22" t="s">
        <v>1219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1238</v>
      </c>
      <c r="BA149" s="21" t="s">
        <v>1059</v>
      </c>
      <c r="BB149" s="21" t="s">
        <v>540</v>
      </c>
      <c r="BC149" s="21" t="s">
        <v>1057</v>
      </c>
      <c r="BD149" s="21" t="s">
        <v>201</v>
      </c>
      <c r="BE149" s="21" t="s">
        <v>843</v>
      </c>
      <c r="BH149" s="21" t="s">
        <v>1062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914</v>
      </c>
      <c r="F150" s="25" t="str">
        <f>IF(ISBLANK(Table2[[#This Row],[unique_id]]), "", Table2[[#This Row],[unique_id]])</f>
        <v>study_lamp</v>
      </c>
      <c r="G150" s="21" t="s">
        <v>915</v>
      </c>
      <c r="H150" s="21" t="s">
        <v>139</v>
      </c>
      <c r="I150" s="21" t="s">
        <v>132</v>
      </c>
      <c r="J150" s="21" t="s">
        <v>618</v>
      </c>
      <c r="K150" s="21" t="s">
        <v>1096</v>
      </c>
      <c r="M150" s="21" t="s">
        <v>136</v>
      </c>
      <c r="T150" s="21"/>
      <c r="V150" s="22"/>
      <c r="W150" s="22" t="s">
        <v>585</v>
      </c>
      <c r="X150" s="29">
        <v>117</v>
      </c>
      <c r="Y150" s="30" t="s">
        <v>931</v>
      </c>
      <c r="Z150" s="30" t="s">
        <v>1216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618</v>
      </c>
      <c r="BA150" s="21" t="s">
        <v>582</v>
      </c>
      <c r="BB150" s="21" t="s">
        <v>409</v>
      </c>
      <c r="BC150" s="21" t="s">
        <v>583</v>
      </c>
      <c r="BD150" s="21" t="s">
        <v>388</v>
      </c>
      <c r="BE150" s="21" t="s">
        <v>843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1168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975</v>
      </c>
      <c r="P151" s="21" t="s">
        <v>172</v>
      </c>
      <c r="Q151" s="21" t="s">
        <v>933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1"/>
      <c r="V151" s="22"/>
      <c r="W151" s="22" t="s">
        <v>584</v>
      </c>
      <c r="X151" s="29">
        <v>117</v>
      </c>
      <c r="Y151" s="30" t="s">
        <v>929</v>
      </c>
      <c r="Z151" s="30" t="s">
        <v>1216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1246</v>
      </c>
      <c r="BA151" s="21" t="s">
        <v>582</v>
      </c>
      <c r="BB151" s="21" t="s">
        <v>409</v>
      </c>
      <c r="BC151" s="21" t="s">
        <v>583</v>
      </c>
      <c r="BD151" s="21" t="s">
        <v>388</v>
      </c>
      <c r="BE151" s="21" t="s">
        <v>843</v>
      </c>
      <c r="BH151" s="21" t="s">
        <v>916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895</v>
      </c>
      <c r="K152" s="21" t="s">
        <v>1092</v>
      </c>
      <c r="M152" s="21" t="s">
        <v>136</v>
      </c>
      <c r="T152" s="21"/>
      <c r="V152" s="22"/>
      <c r="W152" s="22" t="s">
        <v>585</v>
      </c>
      <c r="X152" s="29">
        <v>107</v>
      </c>
      <c r="Y152" s="30" t="s">
        <v>931</v>
      </c>
      <c r="Z152" s="30" t="s">
        <v>1216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1248</v>
      </c>
      <c r="BA152" s="21" t="s">
        <v>664</v>
      </c>
      <c r="BB152" s="21" t="s">
        <v>409</v>
      </c>
      <c r="BC152" s="21" t="s">
        <v>661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1169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975</v>
      </c>
      <c r="P153" s="21" t="s">
        <v>172</v>
      </c>
      <c r="Q153" s="21" t="s">
        <v>933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1"/>
      <c r="V153" s="22"/>
      <c r="W153" s="22" t="s">
        <v>584</v>
      </c>
      <c r="X153" s="29">
        <v>107</v>
      </c>
      <c r="Y153" s="30" t="s">
        <v>929</v>
      </c>
      <c r="Z153" s="30" t="s">
        <v>1216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1249</v>
      </c>
      <c r="BA153" s="21" t="s">
        <v>664</v>
      </c>
      <c r="BB153" s="21" t="s">
        <v>409</v>
      </c>
      <c r="BC153" s="21" t="s">
        <v>661</v>
      </c>
      <c r="BD153" s="21" t="s">
        <v>215</v>
      </c>
      <c r="BH153" s="21" t="s">
        <v>606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1170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975</v>
      </c>
      <c r="P154" s="21" t="s">
        <v>172</v>
      </c>
      <c r="Q154" s="21" t="s">
        <v>933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1"/>
      <c r="V154" s="22"/>
      <c r="W154" s="22" t="s">
        <v>584</v>
      </c>
      <c r="X154" s="29">
        <v>107</v>
      </c>
      <c r="Y154" s="30" t="s">
        <v>929</v>
      </c>
      <c r="Z154" s="30" t="s">
        <v>1216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1250</v>
      </c>
      <c r="BA154" s="21" t="s">
        <v>664</v>
      </c>
      <c r="BB154" s="21" t="s">
        <v>409</v>
      </c>
      <c r="BC154" s="21" t="s">
        <v>661</v>
      </c>
      <c r="BD154" s="21" t="s">
        <v>215</v>
      </c>
      <c r="BH154" s="21" t="s">
        <v>607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1171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975</v>
      </c>
      <c r="P155" s="21" t="s">
        <v>172</v>
      </c>
      <c r="Q155" s="21" t="s">
        <v>933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1"/>
      <c r="V155" s="22"/>
      <c r="W155" s="22" t="s">
        <v>584</v>
      </c>
      <c r="X155" s="29">
        <v>107</v>
      </c>
      <c r="Y155" s="30" t="s">
        <v>929</v>
      </c>
      <c r="Z155" s="30" t="s">
        <v>1216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1251</v>
      </c>
      <c r="BA155" s="21" t="s">
        <v>664</v>
      </c>
      <c r="BB155" s="21" t="s">
        <v>409</v>
      </c>
      <c r="BC155" s="21" t="s">
        <v>661</v>
      </c>
      <c r="BD155" s="21" t="s">
        <v>215</v>
      </c>
      <c r="BH155" s="21" t="s">
        <v>608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1172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975</v>
      </c>
      <c r="P156" s="21" t="s">
        <v>172</v>
      </c>
      <c r="Q156" s="21" t="s">
        <v>933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1"/>
      <c r="V156" s="22"/>
      <c r="W156" s="22" t="s">
        <v>584</v>
      </c>
      <c r="X156" s="29">
        <v>107</v>
      </c>
      <c r="Y156" s="30" t="s">
        <v>929</v>
      </c>
      <c r="Z156" s="30" t="s">
        <v>1216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1252</v>
      </c>
      <c r="BA156" s="21" t="s">
        <v>664</v>
      </c>
      <c r="BB156" s="21" t="s">
        <v>409</v>
      </c>
      <c r="BC156" s="21" t="s">
        <v>661</v>
      </c>
      <c r="BD156" s="21" t="s">
        <v>215</v>
      </c>
      <c r="BH156" s="21" t="s">
        <v>609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1000</v>
      </c>
      <c r="D157" s="32" t="s">
        <v>149</v>
      </c>
      <c r="E157" s="33" t="s">
        <v>1173</v>
      </c>
      <c r="F157" s="34" t="str">
        <f>IF(ISBLANK(Table2[[#This Row],[unique_id]]), "", Table2[[#This Row],[unique_id]])</f>
        <v>template_old_kitchen_downlights_plug_proxy</v>
      </c>
      <c r="G157" s="32" t="s">
        <v>677</v>
      </c>
      <c r="H157" s="32" t="s">
        <v>139</v>
      </c>
      <c r="I157" s="32" t="s">
        <v>132</v>
      </c>
      <c r="O157" s="35" t="s">
        <v>975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1272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1139</v>
      </c>
      <c r="F158" s="34" t="str">
        <f>IF(ISBLANK(Table2[[#This Row],[unique_id]]), "", Table2[[#This Row],[unique_id]])</f>
        <v>old_kitchen_downlights_plug</v>
      </c>
      <c r="G158" s="32" t="s">
        <v>677</v>
      </c>
      <c r="H158" s="32" t="s">
        <v>139</v>
      </c>
      <c r="I158" s="32" t="s">
        <v>132</v>
      </c>
      <c r="O158" s="35" t="s">
        <v>975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1272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1222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856</v>
      </c>
      <c r="D159" s="37" t="s">
        <v>137</v>
      </c>
      <c r="E159" s="37" t="s">
        <v>1028</v>
      </c>
      <c r="F159" s="39" t="str">
        <f>IF(ISBLANK(Table2[[#This Row],[unique_id]]), "", Table2[[#This Row],[unique_id]])</f>
        <v>kitchen_downlights_plug</v>
      </c>
      <c r="G159" s="37" t="s">
        <v>677</v>
      </c>
      <c r="H159" s="37" t="s">
        <v>139</v>
      </c>
      <c r="I159" s="37" t="s">
        <v>132</v>
      </c>
      <c r="J159" s="37" t="s">
        <v>897</v>
      </c>
      <c r="M159" s="37" t="s">
        <v>136</v>
      </c>
      <c r="O159" s="40" t="s">
        <v>975</v>
      </c>
      <c r="P159" s="37" t="s">
        <v>172</v>
      </c>
      <c r="Q159" s="37" t="s">
        <v>933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1224</v>
      </c>
      <c r="V159" s="40"/>
      <c r="W159" s="40"/>
      <c r="X159" s="40"/>
      <c r="Y159" s="40"/>
      <c r="Z159" s="40"/>
      <c r="AA159" s="40" t="s">
        <v>1316</v>
      </c>
      <c r="AE159" s="37" t="s">
        <v>308</v>
      </c>
      <c r="AG159" s="40" t="s">
        <v>34</v>
      </c>
      <c r="AH159" s="40" t="s">
        <v>1110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1132</v>
      </c>
      <c r="AO159" s="37" t="s">
        <v>1133</v>
      </c>
      <c r="AP159" s="37" t="s">
        <v>1121</v>
      </c>
      <c r="AQ159" s="37" t="s">
        <v>1122</v>
      </c>
      <c r="AR159" s="37" t="s">
        <v>1208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1272</v>
      </c>
      <c r="BA159" s="37" t="s">
        <v>940</v>
      </c>
      <c r="BB159" s="37" t="s">
        <v>365</v>
      </c>
      <c r="BC159" s="37" t="s">
        <v>1098</v>
      </c>
      <c r="BD159" s="37" t="s">
        <v>215</v>
      </c>
      <c r="BG159" s="37" t="s">
        <v>472</v>
      </c>
      <c r="BH159" s="37" t="s">
        <v>1135</v>
      </c>
      <c r="BI159" s="37" t="s">
        <v>1136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894</v>
      </c>
      <c r="K160" s="21" t="s">
        <v>1092</v>
      </c>
      <c r="M160" s="21" t="s">
        <v>136</v>
      </c>
      <c r="T160" s="21"/>
      <c r="V160" s="22"/>
      <c r="W160" s="22" t="s">
        <v>585</v>
      </c>
      <c r="X160" s="29">
        <v>108</v>
      </c>
      <c r="Y160" s="30" t="s">
        <v>931</v>
      </c>
      <c r="Z160" s="30" t="s">
        <v>1216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1248</v>
      </c>
      <c r="BA160" s="21" t="s">
        <v>582</v>
      </c>
      <c r="BB160" s="21" t="s">
        <v>409</v>
      </c>
      <c r="BC160" s="21" t="s">
        <v>583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1174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975</v>
      </c>
      <c r="P161" s="21" t="s">
        <v>172</v>
      </c>
      <c r="Q161" s="21" t="s">
        <v>933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1"/>
      <c r="V161" s="22"/>
      <c r="W161" s="22" t="s">
        <v>584</v>
      </c>
      <c r="X161" s="29">
        <v>108</v>
      </c>
      <c r="Y161" s="30" t="s">
        <v>929</v>
      </c>
      <c r="Z161" s="30" t="s">
        <v>1216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1249</v>
      </c>
      <c r="BA161" s="21" t="s">
        <v>582</v>
      </c>
      <c r="BB161" s="21" t="s">
        <v>409</v>
      </c>
      <c r="BC161" s="21" t="s">
        <v>583</v>
      </c>
      <c r="BD161" s="21" t="s">
        <v>223</v>
      </c>
      <c r="BH161" s="21" t="s">
        <v>610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894</v>
      </c>
      <c r="K162" s="21" t="s">
        <v>1092</v>
      </c>
      <c r="M162" s="21" t="s">
        <v>136</v>
      </c>
      <c r="T162" s="21"/>
      <c r="V162" s="22"/>
      <c r="W162" s="22" t="s">
        <v>585</v>
      </c>
      <c r="X162" s="29">
        <v>109</v>
      </c>
      <c r="Y162" s="30" t="s">
        <v>931</v>
      </c>
      <c r="Z162" s="30" t="s">
        <v>1216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1248</v>
      </c>
      <c r="BA162" s="21" t="s">
        <v>582</v>
      </c>
      <c r="BB162" s="21" t="s">
        <v>409</v>
      </c>
      <c r="BC162" s="21" t="s">
        <v>583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1175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975</v>
      </c>
      <c r="P163" s="21" t="s">
        <v>172</v>
      </c>
      <c r="Q163" s="21" t="s">
        <v>933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1"/>
      <c r="V163" s="22"/>
      <c r="W163" s="22" t="s">
        <v>584</v>
      </c>
      <c r="X163" s="29">
        <v>109</v>
      </c>
      <c r="Y163" s="30" t="s">
        <v>929</v>
      </c>
      <c r="Z163" s="30" t="s">
        <v>1216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1249</v>
      </c>
      <c r="BA163" s="21" t="s">
        <v>582</v>
      </c>
      <c r="BB163" s="21" t="s">
        <v>409</v>
      </c>
      <c r="BC163" s="21" t="s">
        <v>583</v>
      </c>
      <c r="BD163" s="21" t="s">
        <v>221</v>
      </c>
      <c r="BH163" s="21" t="s">
        <v>611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894</v>
      </c>
      <c r="M164" s="21" t="s">
        <v>136</v>
      </c>
      <c r="T164" s="21"/>
      <c r="V164" s="22"/>
      <c r="W164" s="22" t="s">
        <v>585</v>
      </c>
      <c r="X164" s="29">
        <v>110</v>
      </c>
      <c r="Y164" s="30" t="s">
        <v>931</v>
      </c>
      <c r="Z164" s="30" t="s">
        <v>1220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1248</v>
      </c>
      <c r="BA164" s="21" t="s">
        <v>664</v>
      </c>
      <c r="BB164" s="21" t="s">
        <v>409</v>
      </c>
      <c r="BC164" s="21" t="s">
        <v>661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1176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975</v>
      </c>
      <c r="P165" s="21" t="s">
        <v>172</v>
      </c>
      <c r="Q165" s="21" t="s">
        <v>933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1"/>
      <c r="V165" s="22"/>
      <c r="W165" s="22" t="s">
        <v>584</v>
      </c>
      <c r="X165" s="29">
        <v>110</v>
      </c>
      <c r="Y165" s="30" t="s">
        <v>929</v>
      </c>
      <c r="Z165" s="30" t="s">
        <v>1220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1249</v>
      </c>
      <c r="BA165" s="21" t="s">
        <v>664</v>
      </c>
      <c r="BB165" s="21" t="s">
        <v>409</v>
      </c>
      <c r="BC165" s="21" t="s">
        <v>661</v>
      </c>
      <c r="BD165" s="21" t="s">
        <v>222</v>
      </c>
      <c r="BH165" s="21" t="s">
        <v>612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894</v>
      </c>
      <c r="K166" s="21" t="s">
        <v>1095</v>
      </c>
      <c r="M166" s="21" t="s">
        <v>136</v>
      </c>
      <c r="T166" s="21"/>
      <c r="V166" s="22"/>
      <c r="W166" s="22" t="s">
        <v>585</v>
      </c>
      <c r="X166" s="29">
        <v>111</v>
      </c>
      <c r="Y166" s="30" t="s">
        <v>931</v>
      </c>
      <c r="Z166" s="30" t="s">
        <v>1218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1248</v>
      </c>
      <c r="BA166" s="21" t="s">
        <v>582</v>
      </c>
      <c r="BB166" s="21" t="s">
        <v>409</v>
      </c>
      <c r="BC166" s="21" t="s">
        <v>583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1177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975</v>
      </c>
      <c r="P167" s="21" t="s">
        <v>172</v>
      </c>
      <c r="Q167" s="21" t="s">
        <v>933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1"/>
      <c r="V167" s="22"/>
      <c r="W167" s="22" t="s">
        <v>584</v>
      </c>
      <c r="X167" s="29">
        <v>111</v>
      </c>
      <c r="Y167" s="30" t="s">
        <v>929</v>
      </c>
      <c r="Z167" s="30" t="s">
        <v>1218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1249</v>
      </c>
      <c r="BA167" s="21" t="s">
        <v>582</v>
      </c>
      <c r="BB167" s="21" t="s">
        <v>409</v>
      </c>
      <c r="BC167" s="21" t="s">
        <v>583</v>
      </c>
      <c r="BD167" s="21" t="s">
        <v>390</v>
      </c>
      <c r="BH167" s="21" t="s">
        <v>613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540</v>
      </c>
      <c r="D168" s="21" t="s">
        <v>137</v>
      </c>
      <c r="E168" s="21" t="s">
        <v>1069</v>
      </c>
      <c r="F168" s="25" t="str">
        <f>IF(ISBLANK(Table2[[#This Row],[unique_id]]), "", Table2[[#This Row],[unique_id]])</f>
        <v>bathroom_sconces</v>
      </c>
      <c r="G168" s="21" t="s">
        <v>1072</v>
      </c>
      <c r="H168" s="21" t="s">
        <v>139</v>
      </c>
      <c r="I168" s="21" t="s">
        <v>132</v>
      </c>
      <c r="J168" s="21" t="s">
        <v>1056</v>
      </c>
      <c r="K168" s="21" t="s">
        <v>1094</v>
      </c>
      <c r="M168" s="21" t="s">
        <v>136</v>
      </c>
      <c r="T168" s="21"/>
      <c r="V168" s="22"/>
      <c r="W168" s="22" t="s">
        <v>585</v>
      </c>
      <c r="X168" s="29">
        <v>121</v>
      </c>
      <c r="Y168" s="30" t="s">
        <v>931</v>
      </c>
      <c r="Z168" s="22" t="s">
        <v>1219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1056</v>
      </c>
      <c r="BA168" s="21" t="s">
        <v>1059</v>
      </c>
      <c r="BB168" s="21" t="s">
        <v>540</v>
      </c>
      <c r="BC168" s="21" t="s">
        <v>1057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540</v>
      </c>
      <c r="D169" s="21" t="s">
        <v>137</v>
      </c>
      <c r="E169" s="21" t="s">
        <v>1070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975</v>
      </c>
      <c r="P169" s="21" t="s">
        <v>172</v>
      </c>
      <c r="Q169" s="21" t="s">
        <v>933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1"/>
      <c r="V169" s="22"/>
      <c r="W169" s="22" t="s">
        <v>584</v>
      </c>
      <c r="X169" s="29">
        <v>121</v>
      </c>
      <c r="Y169" s="30" t="s">
        <v>929</v>
      </c>
      <c r="Z169" s="22" t="s">
        <v>1219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1235</v>
      </c>
      <c r="BA169" s="21" t="s">
        <v>1059</v>
      </c>
      <c r="BB169" s="21" t="s">
        <v>540</v>
      </c>
      <c r="BC169" s="21" t="s">
        <v>1057</v>
      </c>
      <c r="BD169" s="21" t="s">
        <v>390</v>
      </c>
      <c r="BH169" s="21" t="s">
        <v>1073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540</v>
      </c>
      <c r="D170" s="21" t="s">
        <v>137</v>
      </c>
      <c r="E170" s="21" t="s">
        <v>1071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975</v>
      </c>
      <c r="P170" s="21" t="s">
        <v>172</v>
      </c>
      <c r="Q170" s="21" t="s">
        <v>933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1"/>
      <c r="V170" s="22"/>
      <c r="W170" s="22" t="s">
        <v>584</v>
      </c>
      <c r="X170" s="29">
        <v>121</v>
      </c>
      <c r="Y170" s="30" t="s">
        <v>929</v>
      </c>
      <c r="Z170" s="22" t="s">
        <v>1219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1236</v>
      </c>
      <c r="BA170" s="21" t="s">
        <v>1059</v>
      </c>
      <c r="BB170" s="21" t="s">
        <v>540</v>
      </c>
      <c r="BC170" s="21" t="s">
        <v>1057</v>
      </c>
      <c r="BD170" s="21" t="s">
        <v>390</v>
      </c>
      <c r="BH170" s="21" t="s">
        <v>1074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894</v>
      </c>
      <c r="K171" s="21" t="s">
        <v>1095</v>
      </c>
      <c r="M171" s="21" t="s">
        <v>136</v>
      </c>
      <c r="T171" s="21"/>
      <c r="V171" s="22"/>
      <c r="W171" s="22" t="s">
        <v>585</v>
      </c>
      <c r="X171" s="29">
        <v>112</v>
      </c>
      <c r="Y171" s="30" t="s">
        <v>931</v>
      </c>
      <c r="Z171" s="30" t="s">
        <v>1218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1248</v>
      </c>
      <c r="BA171" s="21" t="s">
        <v>664</v>
      </c>
      <c r="BB171" s="21" t="s">
        <v>409</v>
      </c>
      <c r="BC171" s="21" t="s">
        <v>661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1178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975</v>
      </c>
      <c r="P172" s="21" t="s">
        <v>172</v>
      </c>
      <c r="Q172" s="21" t="s">
        <v>933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1"/>
      <c r="V172" s="22"/>
      <c r="W172" s="22" t="s">
        <v>584</v>
      </c>
      <c r="X172" s="29">
        <v>112</v>
      </c>
      <c r="Y172" s="30" t="s">
        <v>929</v>
      </c>
      <c r="Z172" s="30" t="s">
        <v>1218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1249</v>
      </c>
      <c r="BA172" s="21" t="s">
        <v>664</v>
      </c>
      <c r="BB172" s="21" t="s">
        <v>409</v>
      </c>
      <c r="BC172" s="21" t="s">
        <v>661</v>
      </c>
      <c r="BD172" s="21" t="s">
        <v>428</v>
      </c>
      <c r="BH172" s="21" t="s">
        <v>614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540</v>
      </c>
      <c r="D173" s="21" t="s">
        <v>137</v>
      </c>
      <c r="E173" s="21" t="s">
        <v>1051</v>
      </c>
      <c r="F173" s="25" t="str">
        <f>IF(ISBLANK(Table2[[#This Row],[unique_id]]), "", Table2[[#This Row],[unique_id]])</f>
        <v>ensuite_sconces</v>
      </c>
      <c r="G173" s="21" t="s">
        <v>1055</v>
      </c>
      <c r="H173" s="21" t="s">
        <v>139</v>
      </c>
      <c r="I173" s="21" t="s">
        <v>132</v>
      </c>
      <c r="J173" s="21" t="s">
        <v>1056</v>
      </c>
      <c r="K173" s="21" t="s">
        <v>1094</v>
      </c>
      <c r="M173" s="21" t="s">
        <v>136</v>
      </c>
      <c r="T173" s="21"/>
      <c r="V173" s="22"/>
      <c r="W173" s="22" t="s">
        <v>585</v>
      </c>
      <c r="X173" s="29">
        <v>118</v>
      </c>
      <c r="Y173" s="30" t="s">
        <v>931</v>
      </c>
      <c r="Z173" s="22" t="s">
        <v>1219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1056</v>
      </c>
      <c r="BA173" s="21" t="s">
        <v>1059</v>
      </c>
      <c r="BB173" s="21" t="s">
        <v>540</v>
      </c>
      <c r="BC173" s="21" t="s">
        <v>1057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540</v>
      </c>
      <c r="D174" s="21" t="s">
        <v>137</v>
      </c>
      <c r="E174" s="21" t="s">
        <v>1052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975</v>
      </c>
      <c r="P174" s="21" t="s">
        <v>172</v>
      </c>
      <c r="Q174" s="21" t="s">
        <v>933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1"/>
      <c r="V174" s="22"/>
      <c r="W174" s="22" t="s">
        <v>584</v>
      </c>
      <c r="X174" s="29">
        <v>118</v>
      </c>
      <c r="Y174" s="30" t="s">
        <v>929</v>
      </c>
      <c r="Z174" s="22" t="s">
        <v>1219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1235</v>
      </c>
      <c r="BA174" s="21" t="s">
        <v>1059</v>
      </c>
      <c r="BB174" s="21" t="s">
        <v>540</v>
      </c>
      <c r="BC174" s="21" t="s">
        <v>1057</v>
      </c>
      <c r="BD174" s="21" t="s">
        <v>428</v>
      </c>
      <c r="BH174" s="21" t="s">
        <v>1058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540</v>
      </c>
      <c r="D175" s="21" t="s">
        <v>137</v>
      </c>
      <c r="E175" s="21" t="s">
        <v>1053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975</v>
      </c>
      <c r="P175" s="21" t="s">
        <v>172</v>
      </c>
      <c r="Q175" s="21" t="s">
        <v>933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1"/>
      <c r="V175" s="22"/>
      <c r="W175" s="22" t="s">
        <v>584</v>
      </c>
      <c r="X175" s="29">
        <v>118</v>
      </c>
      <c r="Y175" s="30" t="s">
        <v>929</v>
      </c>
      <c r="Z175" s="22" t="s">
        <v>1219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1236</v>
      </c>
      <c r="BA175" s="21" t="s">
        <v>1059</v>
      </c>
      <c r="BB175" s="21" t="s">
        <v>540</v>
      </c>
      <c r="BC175" s="21" t="s">
        <v>1057</v>
      </c>
      <c r="BD175" s="21" t="s">
        <v>428</v>
      </c>
      <c r="BH175" s="21" t="s">
        <v>1060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540</v>
      </c>
      <c r="D176" s="21" t="s">
        <v>137</v>
      </c>
      <c r="E176" s="21" t="s">
        <v>1054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975</v>
      </c>
      <c r="P176" s="21" t="s">
        <v>172</v>
      </c>
      <c r="Q176" s="21" t="s">
        <v>933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1"/>
      <c r="V176" s="22"/>
      <c r="W176" s="22" t="s">
        <v>584</v>
      </c>
      <c r="X176" s="29">
        <v>118</v>
      </c>
      <c r="Y176" s="30" t="s">
        <v>929</v>
      </c>
      <c r="Z176" s="22" t="s">
        <v>1219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1239</v>
      </c>
      <c r="BA176" s="21" t="s">
        <v>1059</v>
      </c>
      <c r="BB176" s="21" t="s">
        <v>540</v>
      </c>
      <c r="BC176" s="21" t="s">
        <v>1057</v>
      </c>
      <c r="BD176" s="21" t="s">
        <v>428</v>
      </c>
      <c r="BH176" s="21" t="s">
        <v>1061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894</v>
      </c>
      <c r="K177" s="24" t="s">
        <v>1092</v>
      </c>
      <c r="M177" s="21" t="s">
        <v>136</v>
      </c>
      <c r="T177" s="21"/>
      <c r="V177" s="22"/>
      <c r="W177" s="22" t="s">
        <v>585</v>
      </c>
      <c r="X177" s="29">
        <v>113</v>
      </c>
      <c r="Y177" s="30" t="s">
        <v>931</v>
      </c>
      <c r="Z177" s="30" t="s">
        <v>1216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1248</v>
      </c>
      <c r="BA177" s="21" t="s">
        <v>664</v>
      </c>
      <c r="BB177" s="21" t="s">
        <v>409</v>
      </c>
      <c r="BC177" s="21" t="s">
        <v>661</v>
      </c>
      <c r="BD177" s="21" t="s">
        <v>590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1179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975</v>
      </c>
      <c r="P178" s="21" t="s">
        <v>172</v>
      </c>
      <c r="Q178" s="21" t="s">
        <v>933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1"/>
      <c r="V178" s="22"/>
      <c r="W178" s="22" t="s">
        <v>584</v>
      </c>
      <c r="X178" s="29">
        <v>113</v>
      </c>
      <c r="Y178" s="30" t="s">
        <v>929</v>
      </c>
      <c r="Z178" s="30" t="s">
        <v>1216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1249</v>
      </c>
      <c r="BA178" s="21" t="s">
        <v>664</v>
      </c>
      <c r="BB178" s="21" t="s">
        <v>409</v>
      </c>
      <c r="BC178" s="21" t="s">
        <v>661</v>
      </c>
      <c r="BD178" s="21" t="s">
        <v>590</v>
      </c>
      <c r="BH178" s="21" t="s">
        <v>615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1000</v>
      </c>
      <c r="D179" s="32" t="s">
        <v>149</v>
      </c>
      <c r="E179" s="33" t="s">
        <v>1324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975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899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1323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975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899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1222</v>
      </c>
      <c r="BG180" s="32" t="s">
        <v>472</v>
      </c>
      <c r="BH180" s="32" t="s">
        <v>660</v>
      </c>
      <c r="BI180" s="32" t="s">
        <v>659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1000</v>
      </c>
      <c r="D181" s="37" t="s">
        <v>149</v>
      </c>
      <c r="E181" s="38" t="s">
        <v>1180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975</v>
      </c>
      <c r="P181" s="37" t="s">
        <v>172</v>
      </c>
      <c r="Q181" s="37" t="s">
        <v>933</v>
      </c>
      <c r="R181" s="37" t="str">
        <f>Table2[[#This Row],[entity_domain]]</f>
        <v>Lights</v>
      </c>
      <c r="S181" s="37" t="s">
        <v>1328</v>
      </c>
      <c r="T181" s="38" t="str">
        <f>_xlfn.CONCAT("standby_power: 1.5", CHAR(10), "unavailable_power: 0", CHAR(10), "fixed:", CHAR(10), "  power: 2", CHAR(10))</f>
        <v xml:space="preserve">standby_power: 1.5
unavailable_power: 0
fixed:
  power: 2
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899</v>
      </c>
      <c r="BA181" s="37" t="s">
        <v>1339</v>
      </c>
      <c r="BB181" s="37" t="s">
        <v>365</v>
      </c>
      <c r="BC181" s="37" t="s">
        <v>1098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856</v>
      </c>
      <c r="D182" s="37" t="s">
        <v>137</v>
      </c>
      <c r="E182" s="37" t="s">
        <v>1029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899</v>
      </c>
      <c r="M182" s="37" t="s">
        <v>136</v>
      </c>
      <c r="O182" s="40" t="s">
        <v>975</v>
      </c>
      <c r="P182" s="37" t="s">
        <v>172</v>
      </c>
      <c r="Q182" s="37" t="s">
        <v>933</v>
      </c>
      <c r="R182" s="37" t="str">
        <f>Table2[[#This Row],[entity_domain]]</f>
        <v>Lights</v>
      </c>
      <c r="S182" s="37" t="s">
        <v>1328</v>
      </c>
      <c r="T182" s="38" t="s">
        <v>1334</v>
      </c>
      <c r="V182" s="40"/>
      <c r="W182" s="40"/>
      <c r="X182" s="40"/>
      <c r="Y182" s="40"/>
      <c r="Z182" s="40"/>
      <c r="AA182" s="56" t="s">
        <v>1329</v>
      </c>
      <c r="AE182" s="37" t="s">
        <v>308</v>
      </c>
      <c r="AG182" s="40" t="s">
        <v>34</v>
      </c>
      <c r="AH182" s="40" t="s">
        <v>1110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1132</v>
      </c>
      <c r="AO182" s="37" t="s">
        <v>1133</v>
      </c>
      <c r="AP182" s="37" t="s">
        <v>1121</v>
      </c>
      <c r="AQ182" s="37" t="s">
        <v>1122</v>
      </c>
      <c r="AR182" s="37" t="s">
        <v>1208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899</v>
      </c>
      <c r="BA182" s="37" t="s">
        <v>1339</v>
      </c>
      <c r="BB182" s="37" t="s">
        <v>365</v>
      </c>
      <c r="BC182" s="37" t="s">
        <v>1098</v>
      </c>
      <c r="BD182" s="37" t="s">
        <v>389</v>
      </c>
      <c r="BG182" s="37" t="s">
        <v>472</v>
      </c>
      <c r="BH182" s="37" t="s">
        <v>1338</v>
      </c>
      <c r="BI182" s="37" t="s">
        <v>1335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856</v>
      </c>
      <c r="D183" s="37" t="s">
        <v>27</v>
      </c>
      <c r="E183" s="37" t="s">
        <v>1330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G183" s="40" t="s">
        <v>34</v>
      </c>
      <c r="AH183" s="40" t="s">
        <v>1110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1340</v>
      </c>
      <c r="AS183" s="37">
        <v>1</v>
      </c>
      <c r="AT183" s="42" t="str">
        <f>AT182</f>
        <v>http://10.0.6.107/?</v>
      </c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899</v>
      </c>
      <c r="BA183" s="37" t="s">
        <v>1339</v>
      </c>
      <c r="BB183" s="37" t="s">
        <v>365</v>
      </c>
      <c r="BC183" s="37" t="s">
        <v>1098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856</v>
      </c>
      <c r="D184" s="37" t="s">
        <v>27</v>
      </c>
      <c r="E184" s="37" t="s">
        <v>1331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76</v>
      </c>
      <c r="AC184" s="37" t="s">
        <v>32</v>
      </c>
      <c r="AD184" s="37" t="s">
        <v>33</v>
      </c>
      <c r="AG184" s="40" t="s">
        <v>34</v>
      </c>
      <c r="AH184" s="40" t="s">
        <v>1110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1341</v>
      </c>
      <c r="AS184" s="37">
        <v>1</v>
      </c>
      <c r="AT184" s="42" t="str">
        <f>AT182</f>
        <v>http://10.0.6.107/?</v>
      </c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899</v>
      </c>
      <c r="BA184" s="37" t="s">
        <v>1339</v>
      </c>
      <c r="BB184" s="37" t="s">
        <v>365</v>
      </c>
      <c r="BC184" s="37" t="s">
        <v>1098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1000</v>
      </c>
      <c r="D185" s="32" t="s">
        <v>149</v>
      </c>
      <c r="E185" s="33" t="s">
        <v>1325</v>
      </c>
      <c r="F185" s="34" t="str">
        <f>IF(ISBLANK(Table2[[#This Row],[unique_id]]), "", Table2[[#This Row],[unique_id]])</f>
        <v>template_old_landing_festoons_plug_proxy</v>
      </c>
      <c r="G185" s="32" t="s">
        <v>655</v>
      </c>
      <c r="H185" s="32" t="s">
        <v>139</v>
      </c>
      <c r="I185" s="32" t="s">
        <v>132</v>
      </c>
      <c r="O185" s="35" t="s">
        <v>975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899</v>
      </c>
      <c r="BA185" s="32" t="s">
        <v>392</v>
      </c>
      <c r="BB185" s="32" t="s">
        <v>243</v>
      </c>
      <c r="BC185" s="32" t="s">
        <v>393</v>
      </c>
      <c r="BD185" s="32" t="s">
        <v>656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1326</v>
      </c>
      <c r="F186" s="34" t="str">
        <f>IF(ISBLANK(Table2[[#This Row],[unique_id]]), "", Table2[[#This Row],[unique_id]])</f>
        <v>old_landing_festoons_plug</v>
      </c>
      <c r="G186" s="32" t="s">
        <v>655</v>
      </c>
      <c r="H186" s="32" t="s">
        <v>139</v>
      </c>
      <c r="I186" s="32" t="s">
        <v>132</v>
      </c>
      <c r="O186" s="35" t="s">
        <v>975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899</v>
      </c>
      <c r="BA186" s="32" t="s">
        <v>392</v>
      </c>
      <c r="BB186" s="32" t="s">
        <v>243</v>
      </c>
      <c r="BC186" s="32" t="s">
        <v>393</v>
      </c>
      <c r="BD186" s="32" t="s">
        <v>656</v>
      </c>
      <c r="BF186" s="32" t="s">
        <v>1222</v>
      </c>
      <c r="BG186" s="32" t="s">
        <v>472</v>
      </c>
      <c r="BH186" s="32" t="s">
        <v>657</v>
      </c>
      <c r="BI186" s="32" t="s">
        <v>658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1000</v>
      </c>
      <c r="D187" s="37" t="s">
        <v>149</v>
      </c>
      <c r="E187" s="38" t="s">
        <v>1181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975</v>
      </c>
      <c r="P187" s="37" t="s">
        <v>172</v>
      </c>
      <c r="Q187" s="37" t="s">
        <v>933</v>
      </c>
      <c r="R187" s="37" t="str">
        <f>Table2[[#This Row],[entity_domain]]</f>
        <v>Lights</v>
      </c>
      <c r="S187" s="37" t="s">
        <v>1327</v>
      </c>
      <c r="T187" s="38" t="str">
        <f>_xlfn.CONCAT("standby_power: 1.5", CHAR(10), "unavailable_power: 0", CHAR(10), "fixed:", CHAR(10), "  power: 2", CHAR(10))</f>
        <v xml:space="preserve">standby_power: 1.5
unavailable_power: 0
fixed:
  power: 2
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899</v>
      </c>
      <c r="BA187" s="37" t="s">
        <v>1339</v>
      </c>
      <c r="BB187" s="37" t="s">
        <v>365</v>
      </c>
      <c r="BC187" s="37" t="s">
        <v>1098</v>
      </c>
      <c r="BD187" s="37" t="s">
        <v>656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856</v>
      </c>
      <c r="D188" s="37" t="s">
        <v>137</v>
      </c>
      <c r="E188" s="37" t="s">
        <v>1030</v>
      </c>
      <c r="F188" s="39" t="str">
        <f>IF(ISBLANK(Table2[[#This Row],[unique_id]]), "", Table2[[#This Row],[unique_id]])</f>
        <v>landing_festoons_plug</v>
      </c>
      <c r="G188" s="37" t="s">
        <v>655</v>
      </c>
      <c r="H188" s="37" t="s">
        <v>139</v>
      </c>
      <c r="I188" s="37" t="s">
        <v>132</v>
      </c>
      <c r="J188" s="37" t="s">
        <v>899</v>
      </c>
      <c r="M188" s="37" t="s">
        <v>136</v>
      </c>
      <c r="O188" s="40" t="s">
        <v>975</v>
      </c>
      <c r="P188" s="37" t="s">
        <v>172</v>
      </c>
      <c r="Q188" s="37" t="s">
        <v>933</v>
      </c>
      <c r="R188" s="37" t="str">
        <f>Table2[[#This Row],[entity_domain]]</f>
        <v>Lights</v>
      </c>
      <c r="S188" s="37" t="s">
        <v>1327</v>
      </c>
      <c r="T188" s="38" t="s">
        <v>1333</v>
      </c>
      <c r="V188" s="40"/>
      <c r="W188" s="40"/>
      <c r="X188" s="40"/>
      <c r="Y188" s="40"/>
      <c r="Z188" s="40"/>
      <c r="AA188" s="56" t="s">
        <v>1329</v>
      </c>
      <c r="AE188" s="37" t="s">
        <v>308</v>
      </c>
      <c r="AG188" s="40" t="s">
        <v>34</v>
      </c>
      <c r="AH188" s="40" t="s">
        <v>1110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1132</v>
      </c>
      <c r="AO188" s="37" t="s">
        <v>1133</v>
      </c>
      <c r="AP188" s="37" t="s">
        <v>1121</v>
      </c>
      <c r="AQ188" s="37" t="s">
        <v>1122</v>
      </c>
      <c r="AR188" s="37" t="s">
        <v>1208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899</v>
      </c>
      <c r="BA188" s="37" t="s">
        <v>1339</v>
      </c>
      <c r="BB188" s="37" t="s">
        <v>365</v>
      </c>
      <c r="BC188" s="37" t="s">
        <v>1098</v>
      </c>
      <c r="BD188" s="37" t="s">
        <v>656</v>
      </c>
      <c r="BG188" s="37" t="s">
        <v>472</v>
      </c>
      <c r="BH188" s="37" t="s">
        <v>1337</v>
      </c>
      <c r="BI188" s="37" t="s">
        <v>1336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856</v>
      </c>
      <c r="D189" s="37" t="s">
        <v>27</v>
      </c>
      <c r="E189" s="37" t="s">
        <v>1332</v>
      </c>
      <c r="F189" s="39" t="str">
        <f>IF(ISBLANK(Table2[[#This Row],[unique_id]]), "", Table2[[#This Row],[unique_id]])</f>
        <v>landing_festoons_plug_temperature</v>
      </c>
      <c r="G189" s="37" t="s">
        <v>655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G189" s="40" t="s">
        <v>34</v>
      </c>
      <c r="AH189" s="40" t="s">
        <v>1110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1342</v>
      </c>
      <c r="AS189" s="37">
        <v>1</v>
      </c>
      <c r="AT189" s="42" t="str">
        <f>AT188</f>
        <v>http://10.0.6.108/?</v>
      </c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899</v>
      </c>
      <c r="BA189" s="37" t="s">
        <v>1339</v>
      </c>
      <c r="BB189" s="37" t="s">
        <v>365</v>
      </c>
      <c r="BC189" s="37" t="s">
        <v>1098</v>
      </c>
      <c r="BD189" s="37" t="s">
        <v>656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673</v>
      </c>
      <c r="F190" s="25" t="str">
        <f>IF(ISBLANK(Table2[[#This Row],[unique_id]]), "", Table2[[#This Row],[unique_id]])</f>
        <v>garden_pedestals</v>
      </c>
      <c r="G190" s="21" t="s">
        <v>674</v>
      </c>
      <c r="H190" s="21" t="s">
        <v>139</v>
      </c>
      <c r="I190" s="21" t="s">
        <v>132</v>
      </c>
      <c r="J190" s="21" t="s">
        <v>898</v>
      </c>
      <c r="T190" s="21"/>
      <c r="V190" s="22"/>
      <c r="W190" s="22" t="s">
        <v>585</v>
      </c>
      <c r="X190" s="29">
        <v>115</v>
      </c>
      <c r="Y190" s="30" t="s">
        <v>932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898</v>
      </c>
      <c r="BA190" s="21" t="s">
        <v>665</v>
      </c>
      <c r="BB190" s="21" t="s">
        <v>409</v>
      </c>
      <c r="BC190" s="21" t="s">
        <v>663</v>
      </c>
      <c r="BD190" s="21" t="s">
        <v>675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1182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933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1"/>
      <c r="V191" s="22"/>
      <c r="W191" s="22" t="s">
        <v>584</v>
      </c>
      <c r="X191" s="29">
        <v>115</v>
      </c>
      <c r="Y191" s="30" t="s">
        <v>929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1255</v>
      </c>
      <c r="BA191" s="21" t="s">
        <v>665</v>
      </c>
      <c r="BB191" s="21" t="s">
        <v>409</v>
      </c>
      <c r="BC191" s="21" t="s">
        <v>663</v>
      </c>
      <c r="BD191" s="21" t="s">
        <v>675</v>
      </c>
      <c r="BH191" s="21" t="s">
        <v>662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1183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933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1"/>
      <c r="V192" s="22"/>
      <c r="W192" s="22" t="s">
        <v>584</v>
      </c>
      <c r="X192" s="29">
        <v>115</v>
      </c>
      <c r="Y192" s="30" t="s">
        <v>929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1256</v>
      </c>
      <c r="BA192" s="21" t="s">
        <v>665</v>
      </c>
      <c r="BB192" s="21" t="s">
        <v>409</v>
      </c>
      <c r="BC192" s="21" t="s">
        <v>663</v>
      </c>
      <c r="BD192" s="21" t="s">
        <v>675</v>
      </c>
      <c r="BH192" s="21" t="s">
        <v>666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1184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933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1"/>
      <c r="V193" s="22"/>
      <c r="W193" s="22" t="s">
        <v>584</v>
      </c>
      <c r="X193" s="29">
        <v>115</v>
      </c>
      <c r="Y193" s="30" t="s">
        <v>929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1257</v>
      </c>
      <c r="BA193" s="21" t="s">
        <v>665</v>
      </c>
      <c r="BB193" s="21" t="s">
        <v>409</v>
      </c>
      <c r="BC193" s="21" t="s">
        <v>663</v>
      </c>
      <c r="BD193" s="21" t="s">
        <v>675</v>
      </c>
      <c r="BH193" s="21" t="s">
        <v>667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1185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1"/>
      <c r="V194" s="22"/>
      <c r="W194" s="22" t="s">
        <v>584</v>
      </c>
      <c r="X194" s="29">
        <v>115</v>
      </c>
      <c r="Y194" s="30" t="s">
        <v>929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1258</v>
      </c>
      <c r="BA194" s="21" t="s">
        <v>665</v>
      </c>
      <c r="BB194" s="21" t="s">
        <v>409</v>
      </c>
      <c r="BC194" s="21" t="s">
        <v>663</v>
      </c>
      <c r="BD194" s="21" t="s">
        <v>675</v>
      </c>
      <c r="BH194" s="21" t="s">
        <v>668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679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1"/>
      <c r="V195" s="22"/>
      <c r="W195" s="22" t="s">
        <v>584</v>
      </c>
      <c r="X195" s="29">
        <v>115</v>
      </c>
      <c r="Y195" s="30" t="s">
        <v>929</v>
      </c>
      <c r="Z195" s="30" t="s">
        <v>1221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1259</v>
      </c>
      <c r="BA195" s="21" t="s">
        <v>665</v>
      </c>
      <c r="BB195" s="21" t="s">
        <v>409</v>
      </c>
      <c r="BC195" s="21" t="s">
        <v>663</v>
      </c>
      <c r="BD195" s="21" t="s">
        <v>675</v>
      </c>
      <c r="BH195" s="21" t="s">
        <v>1343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679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1"/>
      <c r="V196" s="22"/>
      <c r="W196" s="22" t="s">
        <v>584</v>
      </c>
      <c r="X196" s="29">
        <v>115</v>
      </c>
      <c r="Y196" s="30" t="s">
        <v>929</v>
      </c>
      <c r="Z196" s="30" t="s">
        <v>1221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1260</v>
      </c>
      <c r="BA196" s="21" t="s">
        <v>665</v>
      </c>
      <c r="BB196" s="21" t="s">
        <v>409</v>
      </c>
      <c r="BC196" s="21" t="s">
        <v>663</v>
      </c>
      <c r="BD196" s="21" t="s">
        <v>675</v>
      </c>
      <c r="BH196" s="21" t="s">
        <v>1343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679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1"/>
      <c r="V197" s="22"/>
      <c r="W197" s="22" t="s">
        <v>584</v>
      </c>
      <c r="X197" s="29">
        <v>115</v>
      </c>
      <c r="Y197" s="30" t="s">
        <v>929</v>
      </c>
      <c r="Z197" s="30" t="s">
        <v>1221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1261</v>
      </c>
      <c r="BA197" s="21" t="s">
        <v>665</v>
      </c>
      <c r="BB197" s="21" t="s">
        <v>409</v>
      </c>
      <c r="BC197" s="21" t="s">
        <v>663</v>
      </c>
      <c r="BD197" s="21" t="s">
        <v>675</v>
      </c>
      <c r="BH197" s="21" t="s">
        <v>1343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679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1"/>
      <c r="V198" s="22"/>
      <c r="W198" s="22" t="s">
        <v>584</v>
      </c>
      <c r="X198" s="29">
        <v>115</v>
      </c>
      <c r="Y198" s="30" t="s">
        <v>929</v>
      </c>
      <c r="Z198" s="30" t="s">
        <v>1221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1262</v>
      </c>
      <c r="BA198" s="21" t="s">
        <v>665</v>
      </c>
      <c r="BB198" s="21" t="s">
        <v>409</v>
      </c>
      <c r="BC198" s="21" t="s">
        <v>663</v>
      </c>
      <c r="BD198" s="21" t="s">
        <v>675</v>
      </c>
      <c r="BH198" s="21" t="s">
        <v>1343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676</v>
      </c>
      <c r="F199" s="25" t="str">
        <f>IF(ISBLANK(Table2[[#This Row],[unique_id]]), "", Table2[[#This Row],[unique_id]])</f>
        <v>tree_spotlights</v>
      </c>
      <c r="G199" s="21" t="s">
        <v>672</v>
      </c>
      <c r="H199" s="21" t="s">
        <v>139</v>
      </c>
      <c r="I199" s="21" t="s">
        <v>132</v>
      </c>
      <c r="J199" s="21" t="s">
        <v>900</v>
      </c>
      <c r="T199" s="21"/>
      <c r="V199" s="22"/>
      <c r="W199" s="22" t="s">
        <v>585</v>
      </c>
      <c r="X199" s="29">
        <v>116</v>
      </c>
      <c r="Y199" s="30" t="s">
        <v>932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900</v>
      </c>
      <c r="BA199" s="21" t="s">
        <v>671</v>
      </c>
      <c r="BB199" s="21" t="s">
        <v>409</v>
      </c>
      <c r="BC199" s="21" t="s">
        <v>663</v>
      </c>
      <c r="BD199" s="21" t="s">
        <v>670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1186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975</v>
      </c>
      <c r="P200" s="21" t="s">
        <v>172</v>
      </c>
      <c r="Q200" s="21" t="s">
        <v>933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1"/>
      <c r="V200" s="22"/>
      <c r="W200" s="22" t="s">
        <v>584</v>
      </c>
      <c r="X200" s="29">
        <v>116</v>
      </c>
      <c r="Y200" s="30" t="s">
        <v>929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1263</v>
      </c>
      <c r="BA200" s="21" t="s">
        <v>671</v>
      </c>
      <c r="BB200" s="21" t="s">
        <v>409</v>
      </c>
      <c r="BC200" s="21" t="s">
        <v>663</v>
      </c>
      <c r="BD200" s="21" t="s">
        <v>670</v>
      </c>
      <c r="BH200" s="21" t="s">
        <v>669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1187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975</v>
      </c>
      <c r="P201" s="21" t="s">
        <v>172</v>
      </c>
      <c r="Q201" s="21" t="s">
        <v>933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1"/>
      <c r="V201" s="22"/>
      <c r="W201" s="22" t="s">
        <v>584</v>
      </c>
      <c r="X201" s="29">
        <v>116</v>
      </c>
      <c r="Y201" s="30" t="s">
        <v>929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1264</v>
      </c>
      <c r="BA201" s="21" t="s">
        <v>671</v>
      </c>
      <c r="BB201" s="21" t="s">
        <v>409</v>
      </c>
      <c r="BC201" s="21" t="s">
        <v>663</v>
      </c>
      <c r="BD201" s="21" t="s">
        <v>670</v>
      </c>
      <c r="BH201" s="21" t="s">
        <v>678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679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1"/>
      <c r="V202" s="22"/>
      <c r="W202" s="22" t="s">
        <v>584</v>
      </c>
      <c r="X202" s="29">
        <v>116</v>
      </c>
      <c r="Y202" s="30" t="s">
        <v>929</v>
      </c>
      <c r="Z202" s="30" t="s">
        <v>1221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1265</v>
      </c>
      <c r="BA202" s="21" t="s">
        <v>671</v>
      </c>
      <c r="BB202" s="21" t="s">
        <v>409</v>
      </c>
      <c r="BC202" s="21" t="s">
        <v>663</v>
      </c>
      <c r="BD202" s="21" t="s">
        <v>670</v>
      </c>
      <c r="BH202" s="21" t="s">
        <v>1343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806</v>
      </c>
      <c r="I203" s="21" t="s">
        <v>132</v>
      </c>
      <c r="M203" s="21" t="s">
        <v>361</v>
      </c>
      <c r="N203" s="21" t="s">
        <v>362</v>
      </c>
      <c r="T203" s="21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1000</v>
      </c>
      <c r="D204" s="21" t="s">
        <v>149</v>
      </c>
      <c r="E204" s="27" t="s">
        <v>1188</v>
      </c>
      <c r="F204" s="25" t="str">
        <f>IF(ISBLANK(Table2[[#This Row],[unique_id]]), "", Table2[[#This Row],[unique_id]])</f>
        <v>template_bathroom_rails_plug_proxy</v>
      </c>
      <c r="G204" s="21" t="s">
        <v>538</v>
      </c>
      <c r="H204" s="21" t="s">
        <v>806</v>
      </c>
      <c r="I204" s="21" t="s">
        <v>132</v>
      </c>
      <c r="O204" s="22" t="s">
        <v>975</v>
      </c>
      <c r="P204" s="21" t="s">
        <v>172</v>
      </c>
      <c r="Q204" s="24" t="s">
        <v>934</v>
      </c>
      <c r="R204" s="21" t="str">
        <f>Table2[[#This Row],[entity_domain]]</f>
        <v>Heating &amp; Cooling</v>
      </c>
      <c r="S204" s="21" t="str">
        <f>_xlfn.CONCAT( Table2[[#This Row],[device_suggested_area]], " ",Table2[[#This Row],[friendly_name]])</f>
        <v>Bathroom Towel Rails</v>
      </c>
      <c r="T204" s="27" t="str">
        <f>_xlfn.CONCAT("standby_power: 1.54", CHAR(10), "unavailable_power: 0", CHAR(10), "fixed:", CHAR(10), "  power: 2.19", CHAR(10))</f>
        <v xml:space="preserve">standby_power: 1.54
unavailable_power: 0
fixed:
  power: 2.19
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1273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1031</v>
      </c>
      <c r="F205" s="25" t="str">
        <f>IF(ISBLANK(Table2[[#This Row],[unique_id]]), "", Table2[[#This Row],[unique_id]])</f>
        <v>bathroom_rails_plug</v>
      </c>
      <c r="G205" s="21" t="s">
        <v>538</v>
      </c>
      <c r="H205" s="21" t="s">
        <v>806</v>
      </c>
      <c r="I205" s="21" t="s">
        <v>132</v>
      </c>
      <c r="J205" s="21" t="s">
        <v>538</v>
      </c>
      <c r="M205" s="21" t="s">
        <v>268</v>
      </c>
      <c r="O205" s="22" t="s">
        <v>975</v>
      </c>
      <c r="P205" s="21" t="s">
        <v>172</v>
      </c>
      <c r="Q205" s="24" t="s">
        <v>934</v>
      </c>
      <c r="R205" s="21" t="str">
        <f>Table2[[#This Row],[entity_domain]]</f>
        <v>Heating &amp; Cooling</v>
      </c>
      <c r="S205" s="21" t="str">
        <f>_xlfn.CONCAT( Table2[[#This Row],[device_suggested_area]], " ",Table2[[#This Row],[friendly_name]])</f>
        <v>Bathroom Towel Rails</v>
      </c>
      <c r="T205" s="27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1273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1222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1000</v>
      </c>
      <c r="D206" s="37" t="s">
        <v>149</v>
      </c>
      <c r="E206" s="38" t="s">
        <v>1210</v>
      </c>
      <c r="F206" s="39" t="str">
        <f>IF(ISBLANK(Table2[[#This Row],[unique_id]]), "", Table2[[#This Row],[unique_id]])</f>
        <v>template_roof_water_booster_plug_proxy</v>
      </c>
      <c r="G206" s="37" t="s">
        <v>535</v>
      </c>
      <c r="H206" s="37" t="s">
        <v>806</v>
      </c>
      <c r="I206" s="37" t="s">
        <v>132</v>
      </c>
      <c r="O206" s="40" t="s">
        <v>975</v>
      </c>
      <c r="P206" s="37" t="s">
        <v>172</v>
      </c>
      <c r="Q206" s="43" t="s">
        <v>934</v>
      </c>
      <c r="R206" s="37" t="str">
        <f>Table2[[#This Row],[entity_domain]]</f>
        <v>Heating &amp; Cooling</v>
      </c>
      <c r="S206" s="37" t="str">
        <f>_xlfn.CONCAT( Table2[[#This Row],[device_suggested_area]], " ",Table2[[#This Row],[friendly_name]])</f>
        <v>Roof Water Booster</v>
      </c>
      <c r="T206" s="38" t="str">
        <f>_xlfn.CONCAT("standby_power: 1.54", CHAR(10), "unavailable_power: 0", CHAR(10), "fixed:", CHAR(10), "  power: 2.19", CHAR(10))</f>
        <v xml:space="preserve">standby_power: 1.54
unavailable_power: 0
fixed:
  power: 2.19
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sonoff-roof-water-booster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Roof Water Booster</v>
      </c>
      <c r="AY206" s="37" t="str">
        <f>_xlfn.CONCAT(Table2[[#This Row],[device_manufacturer]], " ", Table2[[#This Row],[device_suggested_area]])</f>
        <v>Sonoff Roof</v>
      </c>
      <c r="AZ206" s="37" t="s">
        <v>535</v>
      </c>
      <c r="BA206" s="37" t="s">
        <v>531</v>
      </c>
      <c r="BB206" s="37" t="s">
        <v>365</v>
      </c>
      <c r="BC206" s="37" t="s">
        <v>1098</v>
      </c>
      <c r="BD206" s="37" t="s">
        <v>38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856</v>
      </c>
      <c r="D207" s="37" t="s">
        <v>134</v>
      </c>
      <c r="E207" s="37" t="s">
        <v>1209</v>
      </c>
      <c r="F207" s="39" t="str">
        <f>IF(ISBLANK(Table2[[#This Row],[unique_id]]), "", Table2[[#This Row],[unique_id]])</f>
        <v>roof_water_booster_plug</v>
      </c>
      <c r="G207" s="37" t="s">
        <v>535</v>
      </c>
      <c r="H207" s="37" t="s">
        <v>806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975</v>
      </c>
      <c r="P207" s="37" t="s">
        <v>172</v>
      </c>
      <c r="Q207" s="37" t="s">
        <v>934</v>
      </c>
      <c r="R207" s="37" t="str">
        <f>Table2[[#This Row],[entity_domain]]</f>
        <v>Heating &amp; Cooling</v>
      </c>
      <c r="S207" s="37" t="str">
        <f>_xlfn.CONCAT( Table2[[#This Row],[device_suggested_area]], " ",Table2[[#This Row],[friendly_name]])</f>
        <v>Roof Water Booster</v>
      </c>
      <c r="T207" s="38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7" s="40"/>
      <c r="W207" s="40"/>
      <c r="X207" s="40"/>
      <c r="Y207" s="40"/>
      <c r="Z207" s="40"/>
      <c r="AA207" s="56" t="s">
        <v>1313</v>
      </c>
      <c r="AE207" s="37" t="s">
        <v>532</v>
      </c>
      <c r="AG207" s="40" t="s">
        <v>34</v>
      </c>
      <c r="AH207" s="40" t="s">
        <v>1110</v>
      </c>
      <c r="AJ207" s="37" t="str">
        <f>_xlfn.CONCAT("haas/entity/", Table2[[#This Row],[entity_namespace]], "/tasmota/",Table2[[#This Row],[unique_id]], "/config")</f>
        <v>haas/entity/switch/tasmota/roof_water_booster_plug/config</v>
      </c>
      <c r="AK207" s="37" t="str">
        <f>_xlfn.CONCAT("tasmota/device/",Table2[[#This Row],[unique_id]], "/stat/POWER")</f>
        <v>tasmota/device/roof_water_booster_plug/stat/POWER</v>
      </c>
      <c r="AL207" s="37" t="str">
        <f>_xlfn.CONCAT("tasmota/device/",Table2[[#This Row],[unique_id]], "/cmnd/POWER")</f>
        <v>tasmota/device/roof_water_booster_plug/cmnd/POWER</v>
      </c>
      <c r="AM207" s="37" t="str">
        <f>_xlfn.CONCAT("tasmota/device/",Table2[[#This Row],[unique_id]], "/tele/LWT")</f>
        <v>tasmota/device/roof_water_booster_plug/tele/LWT</v>
      </c>
      <c r="AP207" s="37" t="s">
        <v>1121</v>
      </c>
      <c r="AQ207" s="37" t="s">
        <v>1122</v>
      </c>
      <c r="AR207" s="37" t="s">
        <v>1208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sonoff-roof-water-booster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Roof Water Booster</v>
      </c>
      <c r="AY207" s="37" t="str">
        <f>_xlfn.CONCAT(Table2[[#This Row],[device_manufacturer]], " ", Table2[[#This Row],[device_suggested_area]])</f>
        <v>Sonoff Roof</v>
      </c>
      <c r="AZ207" s="37" t="s">
        <v>535</v>
      </c>
      <c r="BA207" s="37" t="s">
        <v>531</v>
      </c>
      <c r="BB207" s="37" t="s">
        <v>365</v>
      </c>
      <c r="BC207" s="37" t="s">
        <v>1098</v>
      </c>
      <c r="BD207" s="37" t="s">
        <v>38</v>
      </c>
      <c r="BG207" s="37" t="s">
        <v>472</v>
      </c>
      <c r="BH207" s="37" t="s">
        <v>530</v>
      </c>
      <c r="BI207" s="37" t="s">
        <v>1099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856</v>
      </c>
      <c r="D208" s="37" t="s">
        <v>27</v>
      </c>
      <c r="E208" s="37" t="s">
        <v>1211</v>
      </c>
      <c r="F208" s="39" t="str">
        <f>IF(ISBLANK(Table2[[#This Row],[unique_id]]), "", Table2[[#This Row],[unique_id]])</f>
        <v>roof_water_booster_plug_energy_power</v>
      </c>
      <c r="G208" s="37" t="s">
        <v>1115</v>
      </c>
      <c r="H208" s="37" t="s">
        <v>806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1111</v>
      </c>
      <c r="AG208" s="40" t="s">
        <v>34</v>
      </c>
      <c r="AH208" s="40" t="s">
        <v>1110</v>
      </c>
      <c r="AJ208" s="37" t="str">
        <f>_xlfn.CONCAT("haas/entity/", Table2[[#This Row],[entity_namespace]], "/tasmota/",Table2[[#This Row],[unique_id]], "/config")</f>
        <v>haas/entity/sensor/tasmota/roof_water_booster_plug_energy_power/config</v>
      </c>
      <c r="AK208" s="37" t="str">
        <f>_xlfn.CONCAT("tasmota/device/",E207, "/tele/SENSOR")</f>
        <v>tasmota/device/roof_water_booster_plug/tele/SENSOR</v>
      </c>
      <c r="AR208" s="37" t="s">
        <v>1112</v>
      </c>
      <c r="AS208" s="37">
        <v>1</v>
      </c>
      <c r="AT208" s="42" t="str">
        <f>AT207</f>
        <v>http://10.0.6.100/?</v>
      </c>
      <c r="AV208" s="37" t="str">
        <f>LOWER(SUBSTITUTE(SUBSTITUTE(Table2[[#This Row],[device_name]], " ", "-"), "_", "-"))</f>
        <v>sonoff-roof-water-booster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Roof Water Booster</v>
      </c>
      <c r="AY208" s="37" t="str">
        <f>_xlfn.CONCAT(Table2[[#This Row],[device_manufacturer]], " ", Table2[[#This Row],[device_suggested_area]])</f>
        <v>Sonoff Roof</v>
      </c>
      <c r="AZ208" s="37" t="s">
        <v>535</v>
      </c>
      <c r="BA208" s="37" t="s">
        <v>531</v>
      </c>
      <c r="BB208" s="37" t="s">
        <v>365</v>
      </c>
      <c r="BC208" s="37" t="s">
        <v>1098</v>
      </c>
      <c r="BD208" s="37" t="s">
        <v>38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856</v>
      </c>
      <c r="D209" s="37" t="s">
        <v>27</v>
      </c>
      <c r="E209" s="37" t="s">
        <v>1212</v>
      </c>
      <c r="F209" s="39" t="str">
        <f>IF(ISBLANK(Table2[[#This Row],[unique_id]]), "", Table2[[#This Row],[unique_id]])</f>
        <v>roof_water_booster_plug_energy_total</v>
      </c>
      <c r="G209" s="37" t="s">
        <v>1116</v>
      </c>
      <c r="H209" s="37" t="s">
        <v>806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1113</v>
      </c>
      <c r="AG209" s="40" t="s">
        <v>34</v>
      </c>
      <c r="AH209" s="40" t="s">
        <v>1110</v>
      </c>
      <c r="AJ209" s="37" t="str">
        <f>_xlfn.CONCAT("haas/entity/", Table2[[#This Row],[entity_namespace]], "/tasmota/",Table2[[#This Row],[unique_id]], "/config")</f>
        <v>haas/entity/sensor/tasmota/roof_water_booster_plug_energy_total/config</v>
      </c>
      <c r="AK209" s="37" t="str">
        <f>_xlfn.CONCAT("tasmota/device/",E207, "/tele/SENSOR")</f>
        <v>tasmota/device/roof_water_booster_plug/tele/SENSOR</v>
      </c>
      <c r="AR209" s="37" t="s">
        <v>1114</v>
      </c>
      <c r="AS209" s="37">
        <v>1</v>
      </c>
      <c r="AT209" s="42" t="str">
        <f>AT207</f>
        <v>http://10.0.6.100/?</v>
      </c>
      <c r="AV209" s="37" t="str">
        <f>LOWER(SUBSTITUTE(SUBSTITUTE(Table2[[#This Row],[device_name]], " ", "-"), "_", "-"))</f>
        <v>sonoff-roof-water-booster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Roof Water Booster</v>
      </c>
      <c r="AY209" s="37" t="str">
        <f>_xlfn.CONCAT(Table2[[#This Row],[device_manufacturer]], " ", Table2[[#This Row],[device_suggested_area]])</f>
        <v>Sonoff Roof</v>
      </c>
      <c r="AZ209" s="37" t="s">
        <v>535</v>
      </c>
      <c r="BA209" s="37" t="s">
        <v>531</v>
      </c>
      <c r="BB209" s="37" t="s">
        <v>365</v>
      </c>
      <c r="BC209" s="37" t="s">
        <v>1098</v>
      </c>
      <c r="BD209" s="37" t="s">
        <v>38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1000</v>
      </c>
      <c r="D210" s="37" t="s">
        <v>149</v>
      </c>
      <c r="E210" s="38" t="s">
        <v>1317</v>
      </c>
      <c r="F210" s="39" t="str">
        <f>IF(ISBLANK(Table2[[#This Row],[unique_id]]), "", Table2[[#This Row],[unique_id]])</f>
        <v>template_outdoor_pool_filter_plug_proxy</v>
      </c>
      <c r="G210" s="37" t="s">
        <v>350</v>
      </c>
      <c r="H210" s="37" t="s">
        <v>806</v>
      </c>
      <c r="I210" s="37" t="s">
        <v>132</v>
      </c>
      <c r="O210" s="40" t="s">
        <v>975</v>
      </c>
      <c r="P210" s="37" t="s">
        <v>172</v>
      </c>
      <c r="Q210" s="43" t="s">
        <v>934</v>
      </c>
      <c r="R210" s="37" t="str">
        <f>Table2[[#This Row],[entity_domain]]</f>
        <v>Heating &amp; Cooling</v>
      </c>
      <c r="S210" s="37" t="str">
        <f>_xlfn.CONCAT( Table2[[#This Row],[device_suggested_area]], " ",Table2[[#This Row],[friendly_name]])</f>
        <v>Pool Pool Filter</v>
      </c>
      <c r="T210" s="38" t="str">
        <f>_xlfn.CONCAT("standby_power: 1.54", CHAR(10), "unavailable_power: 0", CHAR(10), "fixed:", CHAR(10), "  power: 2.19", CHAR(10))</f>
        <v xml:space="preserve">standby_power: 1.54
unavailable_power: 0
fixed:
  power: 2.19
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sonoff-pool-pool-filter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0" s="37" t="str">
        <f>_xlfn.CONCAT(Table2[[#This Row],[device_manufacturer]], " ", Table2[[#This Row],[device_suggested_area]])</f>
        <v>Sonoff Pool</v>
      </c>
      <c r="AZ210" s="37" t="s">
        <v>350</v>
      </c>
      <c r="BA210" s="37" t="s">
        <v>531</v>
      </c>
      <c r="BB210" s="37" t="s">
        <v>365</v>
      </c>
      <c r="BC210" s="37" t="s">
        <v>1098</v>
      </c>
      <c r="BD210" s="37" t="s">
        <v>1302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856</v>
      </c>
      <c r="D211" s="37" t="s">
        <v>134</v>
      </c>
      <c r="E211" s="37" t="s">
        <v>1318</v>
      </c>
      <c r="F211" s="39" t="str">
        <f>IF(ISBLANK(Table2[[#This Row],[unique_id]]), "", Table2[[#This Row],[unique_id]])</f>
        <v>outdoor_pool_filter_plug</v>
      </c>
      <c r="G211" s="37" t="s">
        <v>350</v>
      </c>
      <c r="H211" s="37" t="s">
        <v>806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975</v>
      </c>
      <c r="P211" s="37" t="s">
        <v>172</v>
      </c>
      <c r="Q211" s="37" t="s">
        <v>934</v>
      </c>
      <c r="R211" s="37" t="str">
        <f>Table2[[#This Row],[entity_domain]]</f>
        <v>Heating &amp; Cooling</v>
      </c>
      <c r="S211" s="37" t="str">
        <f>_xlfn.CONCAT( Table2[[#This Row],[device_suggested_area]], " ",Table2[[#This Row],[friendly_name]])</f>
        <v>Pool Pool Filter</v>
      </c>
      <c r="T211" s="38" t="str">
        <f>_xlfn.CONCAT("power_sensor_id: sensor.", Table2[[#This Row],[unique_id]], "_energy_power", CHAR(10), "energy_sensor_id: sensor.", Table2[[#This Row],[unique_id]], "_energy_total", CHAR(10))</f>
        <v xml:space="preserve">power_sensor_id: sensor.outdoor_pool_filter_plug_energy_power
energy_sensor_id: sensor.outdoor_pool_filter_plug_energy_total
</v>
      </c>
      <c r="V211" s="40"/>
      <c r="W211" s="40"/>
      <c r="X211" s="40"/>
      <c r="Y211" s="40"/>
      <c r="Z211" s="40"/>
      <c r="AA211" s="56" t="s">
        <v>1313</v>
      </c>
      <c r="AE211" s="37" t="s">
        <v>532</v>
      </c>
      <c r="AG211" s="40" t="s">
        <v>34</v>
      </c>
      <c r="AH211" s="40" t="s">
        <v>1110</v>
      </c>
      <c r="AJ211" s="37" t="str">
        <f>_xlfn.CONCAT("haas/entity/", Table2[[#This Row],[entity_namespace]], "/tasmota/",Table2[[#This Row],[unique_id]], "/config")</f>
        <v>haas/entity/switch/tasmota/outdoor_pool_filter_plug/config</v>
      </c>
      <c r="AK211" s="37" t="str">
        <f>_xlfn.CONCAT("tasmota/device/",Table2[[#This Row],[unique_id]], "/stat/POWER")</f>
        <v>tasmota/device/outdoor_pool_filter_plug/stat/POWER</v>
      </c>
      <c r="AL211" s="37" t="str">
        <f>_xlfn.CONCAT("tasmota/device/",Table2[[#This Row],[unique_id]], "/cmnd/POWER")</f>
        <v>tasmota/device/outdoor_pool_filter_plug/cmnd/POWER</v>
      </c>
      <c r="AM211" s="37" t="str">
        <f>_xlfn.CONCAT("tasmota/device/",Table2[[#This Row],[unique_id]], "/tele/LWT")</f>
        <v>tasmota/device/outdoor_pool_filter_plug/tele/LWT</v>
      </c>
      <c r="AP211" s="37" t="s">
        <v>1121</v>
      </c>
      <c r="AQ211" s="37" t="s">
        <v>1122</v>
      </c>
      <c r="AR211" s="37" t="s">
        <v>1208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sonoff-pool-pool-filter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1" s="37" t="str">
        <f>_xlfn.CONCAT(Table2[[#This Row],[device_manufacturer]], " ", Table2[[#This Row],[device_suggested_area]])</f>
        <v>Sonoff Pool</v>
      </c>
      <c r="AZ211" s="37" t="s">
        <v>350</v>
      </c>
      <c r="BA211" s="37" t="s">
        <v>531</v>
      </c>
      <c r="BB211" s="37" t="s">
        <v>365</v>
      </c>
      <c r="BC211" s="37" t="s">
        <v>1098</v>
      </c>
      <c r="BD211" s="37" t="s">
        <v>1302</v>
      </c>
      <c r="BG211" s="37" t="s">
        <v>472</v>
      </c>
      <c r="BH211" s="37" t="s">
        <v>1322</v>
      </c>
      <c r="BI211" s="37" t="s">
        <v>1321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856</v>
      </c>
      <c r="D212" s="37" t="s">
        <v>27</v>
      </c>
      <c r="E212" s="37" t="s">
        <v>1319</v>
      </c>
      <c r="F212" s="39" t="str">
        <f>IF(ISBLANK(Table2[[#This Row],[unique_id]]), "", Table2[[#This Row],[unique_id]])</f>
        <v>outdoor_pool_filter_plug_energy_power</v>
      </c>
      <c r="G212" s="37" t="s">
        <v>1115</v>
      </c>
      <c r="H212" s="37" t="s">
        <v>806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1111</v>
      </c>
      <c r="AG212" s="40" t="s">
        <v>34</v>
      </c>
      <c r="AH212" s="40" t="s">
        <v>1110</v>
      </c>
      <c r="AJ212" s="37" t="str">
        <f>_xlfn.CONCAT("haas/entity/", Table2[[#This Row],[entity_namespace]], "/tasmota/",Table2[[#This Row],[unique_id]], "/config")</f>
        <v>haas/entity/sensor/tasmota/outdoor_pool_filter_plug_energy_power/config</v>
      </c>
      <c r="AK212" s="37" t="str">
        <f>_xlfn.CONCAT("tasmota/device/",E211, "/tele/SENSOR")</f>
        <v>tasmota/device/outdoor_pool_filter_plug/tele/SENSOR</v>
      </c>
      <c r="AR212" s="37" t="s">
        <v>1112</v>
      </c>
      <c r="AS212" s="37">
        <v>1</v>
      </c>
      <c r="AT212" s="42" t="str">
        <f>AT211</f>
        <v>http://10.0.6.106/?</v>
      </c>
      <c r="AV212" s="37" t="str">
        <f>LOWER(SUBSTITUTE(SUBSTITUTE(Table2[[#This Row],[device_name]], " ", "-"), "_", "-"))</f>
        <v>sonoff-pool-pool-filter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2" s="37" t="str">
        <f>_xlfn.CONCAT(Table2[[#This Row],[device_manufacturer]], " ", Table2[[#This Row],[device_suggested_area]])</f>
        <v>Sonoff Pool</v>
      </c>
      <c r="AZ212" s="37" t="s">
        <v>350</v>
      </c>
      <c r="BA212" s="37" t="s">
        <v>531</v>
      </c>
      <c r="BB212" s="37" t="s">
        <v>365</v>
      </c>
      <c r="BC212" s="37" t="s">
        <v>1098</v>
      </c>
      <c r="BD212" s="37" t="s">
        <v>1302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856</v>
      </c>
      <c r="D213" s="37" t="s">
        <v>27</v>
      </c>
      <c r="E213" s="37" t="s">
        <v>1320</v>
      </c>
      <c r="F213" s="39" t="str">
        <f>IF(ISBLANK(Table2[[#This Row],[unique_id]]), "", Table2[[#This Row],[unique_id]])</f>
        <v>outdoor_pool_filter_plug_energy_total</v>
      </c>
      <c r="G213" s="37" t="s">
        <v>1116</v>
      </c>
      <c r="H213" s="37" t="s">
        <v>806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1113</v>
      </c>
      <c r="AG213" s="40" t="s">
        <v>34</v>
      </c>
      <c r="AH213" s="40" t="s">
        <v>1110</v>
      </c>
      <c r="AJ213" s="37" t="str">
        <f>_xlfn.CONCAT("haas/entity/", Table2[[#This Row],[entity_namespace]], "/tasmota/",Table2[[#This Row],[unique_id]], "/config")</f>
        <v>haas/entity/sensor/tasmota/outdoor_pool_filter_plug_energy_total/config</v>
      </c>
      <c r="AK213" s="37" t="str">
        <f>_xlfn.CONCAT("tasmota/device/",E211, "/tele/SENSOR")</f>
        <v>tasmota/device/outdoor_pool_filter_plug/tele/SENSOR</v>
      </c>
      <c r="AR213" s="37" t="s">
        <v>1114</v>
      </c>
      <c r="AS213" s="37">
        <v>1</v>
      </c>
      <c r="AT213" s="42" t="str">
        <f>AT211</f>
        <v>http://10.0.6.106/?</v>
      </c>
      <c r="AV213" s="37" t="str">
        <f>LOWER(SUBSTITUTE(SUBSTITUTE(Table2[[#This Row],[device_name]], " ", "-"), "_", "-"))</f>
        <v>sonoff-pool-pool-filter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3" s="37" t="str">
        <f>_xlfn.CONCAT(Table2[[#This Row],[device_manufacturer]], " ", Table2[[#This Row],[device_suggested_area]])</f>
        <v>Sonoff Pool</v>
      </c>
      <c r="AZ213" s="37" t="s">
        <v>350</v>
      </c>
      <c r="BA213" s="37" t="s">
        <v>531</v>
      </c>
      <c r="BB213" s="37" t="s">
        <v>365</v>
      </c>
      <c r="BC213" s="37" t="s">
        <v>1098</v>
      </c>
      <c r="BD213" s="37" t="s">
        <v>1302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1000</v>
      </c>
      <c r="D214" s="21" t="s">
        <v>149</v>
      </c>
      <c r="E214" s="44" t="s">
        <v>998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541</v>
      </c>
      <c r="I214" s="21" t="s">
        <v>132</v>
      </c>
      <c r="O214" s="22" t="s">
        <v>975</v>
      </c>
      <c r="P214" s="21" t="s">
        <v>172</v>
      </c>
      <c r="Q214" s="21" t="s">
        <v>933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1001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566</v>
      </c>
      <c r="BA214" s="21" t="s">
        <v>557</v>
      </c>
      <c r="BB214" s="21" t="s">
        <v>540</v>
      </c>
      <c r="BC214" s="21" t="s">
        <v>556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540</v>
      </c>
      <c r="D215" s="21" t="s">
        <v>129</v>
      </c>
      <c r="E215" s="44" t="s">
        <v>545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541</v>
      </c>
      <c r="I215" s="21" t="s">
        <v>132</v>
      </c>
      <c r="J215" s="21" t="s">
        <v>566</v>
      </c>
      <c r="M215" s="21" t="s">
        <v>136</v>
      </c>
      <c r="T215" s="27"/>
      <c r="V215" s="22"/>
      <c r="W215" s="22" t="s">
        <v>584</v>
      </c>
      <c r="X215" s="22"/>
      <c r="Y215" s="30" t="s">
        <v>929</v>
      </c>
      <c r="Z215" s="30"/>
      <c r="AA215" s="30"/>
      <c r="AE215" s="21" t="s">
        <v>542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566</v>
      </c>
      <c r="BA215" s="21" t="s">
        <v>557</v>
      </c>
      <c r="BB215" s="21" t="s">
        <v>540</v>
      </c>
      <c r="BC215" s="21" t="s">
        <v>556</v>
      </c>
      <c r="BD215" s="21" t="s">
        <v>203</v>
      </c>
      <c r="BH215" s="21" t="s">
        <v>574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1000</v>
      </c>
      <c r="D216" s="21" t="s">
        <v>149</v>
      </c>
      <c r="E216" s="44" t="s">
        <v>999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541</v>
      </c>
      <c r="I216" s="21" t="s">
        <v>132</v>
      </c>
      <c r="O216" s="22" t="s">
        <v>975</v>
      </c>
      <c r="P216" s="21" t="s">
        <v>172</v>
      </c>
      <c r="Q216" s="21" t="s">
        <v>933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1001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566</v>
      </c>
      <c r="BA216" s="21" t="s">
        <v>557</v>
      </c>
      <c r="BB216" s="21" t="s">
        <v>540</v>
      </c>
      <c r="BC216" s="21" t="s">
        <v>556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540</v>
      </c>
      <c r="D217" s="21" t="s">
        <v>129</v>
      </c>
      <c r="E217" s="44" t="s">
        <v>623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541</v>
      </c>
      <c r="I217" s="21" t="s">
        <v>132</v>
      </c>
      <c r="J217" s="21" t="s">
        <v>566</v>
      </c>
      <c r="M217" s="21" t="s">
        <v>136</v>
      </c>
      <c r="T217" s="27"/>
      <c r="V217" s="22"/>
      <c r="W217" s="22" t="s">
        <v>584</v>
      </c>
      <c r="X217" s="22"/>
      <c r="Y217" s="30" t="s">
        <v>929</v>
      </c>
      <c r="Z217" s="30"/>
      <c r="AA217" s="30"/>
      <c r="AE217" s="21" t="s">
        <v>542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566</v>
      </c>
      <c r="BA217" s="21" t="s">
        <v>557</v>
      </c>
      <c r="BB217" s="21" t="s">
        <v>540</v>
      </c>
      <c r="BC217" s="21" t="s">
        <v>556</v>
      </c>
      <c r="BD217" s="21" t="s">
        <v>202</v>
      </c>
      <c r="BH217" s="21" t="s">
        <v>624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954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1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954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1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954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1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1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954</v>
      </c>
      <c r="D222" s="21" t="s">
        <v>27</v>
      </c>
      <c r="E222" s="21" t="s">
        <v>936</v>
      </c>
      <c r="F222" s="25" t="str">
        <f>IF(ISBLANK(Table2[[#This Row],[unique_id]]), "", Table2[[#This Row],[unique_id]])</f>
        <v>lights_power</v>
      </c>
      <c r="G222" s="21" t="s">
        <v>979</v>
      </c>
      <c r="H222" s="21" t="s">
        <v>250</v>
      </c>
      <c r="I222" s="21" t="s">
        <v>141</v>
      </c>
      <c r="M222" s="21" t="s">
        <v>136</v>
      </c>
      <c r="T222" s="21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954</v>
      </c>
      <c r="D223" s="21" t="s">
        <v>27</v>
      </c>
      <c r="E223" s="21" t="s">
        <v>937</v>
      </c>
      <c r="F223" s="25" t="str">
        <f>IF(ISBLANK(Table2[[#This Row],[unique_id]]), "", Table2[[#This Row],[unique_id]])</f>
        <v>fans_power</v>
      </c>
      <c r="G223" s="21" t="s">
        <v>978</v>
      </c>
      <c r="H223" s="21" t="s">
        <v>250</v>
      </c>
      <c r="I223" s="21" t="s">
        <v>141</v>
      </c>
      <c r="M223" s="21" t="s">
        <v>136</v>
      </c>
      <c r="T223" s="21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954</v>
      </c>
      <c r="D224" s="21" t="s">
        <v>27</v>
      </c>
      <c r="E224" s="21" t="s">
        <v>1021</v>
      </c>
      <c r="F224" s="25" t="str">
        <f>IF(ISBLANK(Table2[[#This Row],[unique_id]]), "", Table2[[#This Row],[unique_id]])</f>
        <v>all_standby_power</v>
      </c>
      <c r="G224" s="21" t="s">
        <v>1050</v>
      </c>
      <c r="H224" s="21" t="s">
        <v>250</v>
      </c>
      <c r="I224" s="21" t="s">
        <v>141</v>
      </c>
      <c r="M224" s="21" t="s">
        <v>136</v>
      </c>
      <c r="T224" s="21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954</v>
      </c>
      <c r="D225" s="21" t="s">
        <v>27</v>
      </c>
      <c r="E225" s="21" t="s">
        <v>976</v>
      </c>
      <c r="F225" s="25" t="str">
        <f>IF(ISBLANK(Table2[[#This Row],[unique_id]]), "", Table2[[#This Row],[unique_id]])</f>
        <v>kitchen_coffee_machine_power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1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954</v>
      </c>
      <c r="D226" s="21" t="s">
        <v>27</v>
      </c>
      <c r="E226" s="21" t="s">
        <v>955</v>
      </c>
      <c r="F226" s="25" t="str">
        <f>IF(ISBLANK(Table2[[#This Row],[unique_id]]), "", Table2[[#This Row],[unique_id]])</f>
        <v>study_battery_charger_power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1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954</v>
      </c>
      <c r="D227" s="21" t="s">
        <v>27</v>
      </c>
      <c r="E227" s="21" t="s">
        <v>956</v>
      </c>
      <c r="F227" s="25" t="str">
        <f>IF(ISBLANK(Table2[[#This Row],[unique_id]]), "", Table2[[#This Row],[unique_id]])</f>
        <v>laundry_vacuum_charger_power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1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954</v>
      </c>
      <c r="D228" s="21" t="s">
        <v>27</v>
      </c>
      <c r="E228" s="21" t="s">
        <v>533</v>
      </c>
      <c r="F228" s="25" t="str">
        <f>IF(ISBLANK(Table2[[#This Row],[unique_id]]), "", Table2[[#This Row],[unique_id]])</f>
        <v>outdoor_pool_filter_power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1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954</v>
      </c>
      <c r="D229" s="21" t="s">
        <v>27</v>
      </c>
      <c r="E229" s="21" t="s">
        <v>1213</v>
      </c>
      <c r="F229" s="25" t="str">
        <f>IF(ISBLANK(Table2[[#This Row],[unique_id]]), "", Table2[[#This Row],[unique_id]])</f>
        <v>roof_water_booster_power</v>
      </c>
      <c r="G229" s="21" t="s">
        <v>535</v>
      </c>
      <c r="H229" s="21" t="s">
        <v>250</v>
      </c>
      <c r="I229" s="21" t="s">
        <v>141</v>
      </c>
      <c r="M229" s="21" t="s">
        <v>136</v>
      </c>
      <c r="T229" s="21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954</v>
      </c>
      <c r="D230" s="21" t="s">
        <v>27</v>
      </c>
      <c r="E230" s="21" t="s">
        <v>957</v>
      </c>
      <c r="F230" s="25" t="str">
        <f>IF(ISBLANK(Table2[[#This Row],[unique_id]]), "", Table2[[#This Row],[unique_id]])</f>
        <v>kitchen_dish_washer_power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1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954</v>
      </c>
      <c r="D231" s="21" t="s">
        <v>27</v>
      </c>
      <c r="E231" s="21" t="s">
        <v>958</v>
      </c>
      <c r="F231" s="25" t="str">
        <f>IF(ISBLANK(Table2[[#This Row],[unique_id]]), "", Table2[[#This Row],[unique_id]])</f>
        <v>laundry_clothes_dryer_power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1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954</v>
      </c>
      <c r="D232" s="21" t="s">
        <v>27</v>
      </c>
      <c r="E232" s="21" t="s">
        <v>952</v>
      </c>
      <c r="F232" s="25" t="str">
        <f>IF(ISBLANK(Table2[[#This Row],[unique_id]]), "", Table2[[#This Row],[unique_id]])</f>
        <v>laundry_washing_machine_power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1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954</v>
      </c>
      <c r="D233" s="21" t="s">
        <v>27</v>
      </c>
      <c r="E233" s="21" t="s">
        <v>959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1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954</v>
      </c>
      <c r="D234" s="21" t="s">
        <v>27</v>
      </c>
      <c r="E234" s="21" t="s">
        <v>960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1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954</v>
      </c>
      <c r="D235" s="21" t="s">
        <v>27</v>
      </c>
      <c r="E235" s="21" t="s">
        <v>972</v>
      </c>
      <c r="F235" s="25" t="str">
        <f>IF(ISBLANK(Table2[[#This Row],[unique_id]]), "", Table2[[#This Row],[unique_id]])</f>
        <v>bathroom_towel_rails_power</v>
      </c>
      <c r="G235" s="21" t="s">
        <v>538</v>
      </c>
      <c r="H235" s="21" t="s">
        <v>250</v>
      </c>
      <c r="I235" s="21" t="s">
        <v>141</v>
      </c>
      <c r="M235" s="21" t="s">
        <v>136</v>
      </c>
      <c r="T235" s="21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954</v>
      </c>
      <c r="D236" s="21" t="s">
        <v>27</v>
      </c>
      <c r="E236" s="21" t="s">
        <v>961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1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954</v>
      </c>
      <c r="D237" s="21" t="s">
        <v>27</v>
      </c>
      <c r="E237" s="21" t="s">
        <v>962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1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954</v>
      </c>
      <c r="D238" s="21" t="s">
        <v>27</v>
      </c>
      <c r="E238" s="21" t="s">
        <v>983</v>
      </c>
      <c r="F238" s="25" t="str">
        <f>IF(ISBLANK(Table2[[#This Row],[unique_id]]), "", Table2[[#This Row],[unique_id]])</f>
        <v>audio_visual_devices_power</v>
      </c>
      <c r="G238" s="21" t="s">
        <v>984</v>
      </c>
      <c r="H238" s="21" t="s">
        <v>250</v>
      </c>
      <c r="I238" s="21" t="s">
        <v>141</v>
      </c>
      <c r="M238" s="21" t="s">
        <v>136</v>
      </c>
      <c r="T238" s="21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954</v>
      </c>
      <c r="D239" s="21" t="s">
        <v>27</v>
      </c>
      <c r="E239" s="21" t="s">
        <v>941</v>
      </c>
      <c r="F239" s="25" t="str">
        <f>IF(ISBLANK(Table2[[#This Row],[unique_id]]), "", Table2[[#This Row],[unique_id]])</f>
        <v>servers_network_power</v>
      </c>
      <c r="G239" s="21" t="s">
        <v>935</v>
      </c>
      <c r="H239" s="21" t="s">
        <v>250</v>
      </c>
      <c r="I239" s="21" t="s">
        <v>141</v>
      </c>
      <c r="M239" s="21" t="s">
        <v>136</v>
      </c>
      <c r="T239" s="21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1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954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1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954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1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954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1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1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954</v>
      </c>
      <c r="D245" s="21" t="s">
        <v>27</v>
      </c>
      <c r="E245" s="21" t="s">
        <v>938</v>
      </c>
      <c r="F245" s="25" t="str">
        <f>IF(ISBLANK(Table2[[#This Row],[unique_id]]), "", Table2[[#This Row],[unique_id]])</f>
        <v>lights_energy_daily</v>
      </c>
      <c r="G245" s="21" t="s">
        <v>979</v>
      </c>
      <c r="H245" s="21" t="s">
        <v>229</v>
      </c>
      <c r="I245" s="21" t="s">
        <v>141</v>
      </c>
      <c r="M245" s="21" t="s">
        <v>136</v>
      </c>
      <c r="T245" s="21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954</v>
      </c>
      <c r="D246" s="21" t="s">
        <v>27</v>
      </c>
      <c r="E246" s="21" t="s">
        <v>939</v>
      </c>
      <c r="F246" s="25" t="str">
        <f>IF(ISBLANK(Table2[[#This Row],[unique_id]]), "", Table2[[#This Row],[unique_id]])</f>
        <v>fans_energy_daily</v>
      </c>
      <c r="G246" s="21" t="s">
        <v>978</v>
      </c>
      <c r="H246" s="21" t="s">
        <v>229</v>
      </c>
      <c r="I246" s="21" t="s">
        <v>141</v>
      </c>
      <c r="M246" s="21" t="s">
        <v>136</v>
      </c>
      <c r="T246" s="21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954</v>
      </c>
      <c r="D247" s="21" t="s">
        <v>27</v>
      </c>
      <c r="E247" s="21" t="s">
        <v>1025</v>
      </c>
      <c r="F247" s="25" t="str">
        <f>IF(ISBLANK(Table2[[#This Row],[unique_id]]), "", Table2[[#This Row],[unique_id]])</f>
        <v>all_standby_energy_daily</v>
      </c>
      <c r="G247" s="21" t="s">
        <v>1050</v>
      </c>
      <c r="H247" s="21" t="s">
        <v>229</v>
      </c>
      <c r="I247" s="21" t="s">
        <v>141</v>
      </c>
      <c r="M247" s="21" t="s">
        <v>136</v>
      </c>
      <c r="T247" s="21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954</v>
      </c>
      <c r="D248" s="21" t="s">
        <v>27</v>
      </c>
      <c r="E248" s="21" t="s">
        <v>977</v>
      </c>
      <c r="F248" s="25" t="str">
        <f>IF(ISBLANK(Table2[[#This Row],[unique_id]]), "", Table2[[#This Row],[unique_id]])</f>
        <v>kitchen_coffee_machine_energy_daily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1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954</v>
      </c>
      <c r="D249" s="21" t="s">
        <v>27</v>
      </c>
      <c r="E249" s="21" t="s">
        <v>963</v>
      </c>
      <c r="F249" s="25" t="str">
        <f>IF(ISBLANK(Table2[[#This Row],[unique_id]]), "", Table2[[#This Row],[unique_id]])</f>
        <v>study_battery_charger_energy_daily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1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954</v>
      </c>
      <c r="D250" s="21" t="s">
        <v>27</v>
      </c>
      <c r="E250" s="21" t="s">
        <v>964</v>
      </c>
      <c r="F250" s="25" t="str">
        <f>IF(ISBLANK(Table2[[#This Row],[unique_id]]), "", Table2[[#This Row],[unique_id]])</f>
        <v>laundry_vacuum_charger_energy_daily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1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954</v>
      </c>
      <c r="D251" s="21" t="s">
        <v>27</v>
      </c>
      <c r="E251" s="21" t="s">
        <v>534</v>
      </c>
      <c r="F251" s="25" t="str">
        <f>IF(ISBLANK(Table2[[#This Row],[unique_id]]), "", Table2[[#This Row],[unique_id]])</f>
        <v>outdoor_pool_filter_energy_daily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1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954</v>
      </c>
      <c r="D252" s="21" t="s">
        <v>27</v>
      </c>
      <c r="E252" s="21" t="s">
        <v>1214</v>
      </c>
      <c r="F252" s="25" t="str">
        <f>IF(ISBLANK(Table2[[#This Row],[unique_id]]), "", Table2[[#This Row],[unique_id]])</f>
        <v>roof_water_booster_energy_daily</v>
      </c>
      <c r="G252" s="21" t="s">
        <v>535</v>
      </c>
      <c r="H252" s="21" t="s">
        <v>229</v>
      </c>
      <c r="I252" s="21" t="s">
        <v>141</v>
      </c>
      <c r="M252" s="21" t="s">
        <v>136</v>
      </c>
      <c r="T252" s="21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954</v>
      </c>
      <c r="D253" s="21" t="s">
        <v>27</v>
      </c>
      <c r="E253" s="21" t="s">
        <v>965</v>
      </c>
      <c r="F253" s="25" t="str">
        <f>IF(ISBLANK(Table2[[#This Row],[unique_id]]), "", Table2[[#This Row],[unique_id]])</f>
        <v>kitchen_dish_washer_energy_daily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1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954</v>
      </c>
      <c r="D254" s="21" t="s">
        <v>27</v>
      </c>
      <c r="E254" s="21" t="s">
        <v>966</v>
      </c>
      <c r="F254" s="25" t="str">
        <f>IF(ISBLANK(Table2[[#This Row],[unique_id]]), "", Table2[[#This Row],[unique_id]])</f>
        <v>laundry_clothes_dryer_energy_daily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1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954</v>
      </c>
      <c r="D255" s="21" t="s">
        <v>27</v>
      </c>
      <c r="E255" s="21" t="s">
        <v>953</v>
      </c>
      <c r="F255" s="25" t="str">
        <f>IF(ISBLANK(Table2[[#This Row],[unique_id]]), "", Table2[[#This Row],[unique_id]])</f>
        <v>laundry_washing_machine_energy_daily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1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954</v>
      </c>
      <c r="D256" s="21" t="s">
        <v>27</v>
      </c>
      <c r="E256" s="21" t="s">
        <v>967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1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954</v>
      </c>
      <c r="D257" s="21" t="s">
        <v>27</v>
      </c>
      <c r="E257" s="21" t="s">
        <v>968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1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954</v>
      </c>
      <c r="D258" s="21" t="s">
        <v>27</v>
      </c>
      <c r="E258" s="21" t="s">
        <v>971</v>
      </c>
      <c r="F258" s="25" t="str">
        <f>IF(ISBLANK(Table2[[#This Row],[unique_id]]), "", Table2[[#This Row],[unique_id]])</f>
        <v>bathroom_towel_rails_energy_daily</v>
      </c>
      <c r="G258" s="21" t="s">
        <v>538</v>
      </c>
      <c r="H258" s="21" t="s">
        <v>229</v>
      </c>
      <c r="I258" s="21" t="s">
        <v>141</v>
      </c>
      <c r="M258" s="21" t="s">
        <v>136</v>
      </c>
      <c r="T258" s="21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954</v>
      </c>
      <c r="D259" s="21" t="s">
        <v>27</v>
      </c>
      <c r="E259" s="21" t="s">
        <v>969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1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954</v>
      </c>
      <c r="D260" s="21" t="s">
        <v>27</v>
      </c>
      <c r="E260" s="21" t="s">
        <v>970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1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954</v>
      </c>
      <c r="D261" s="21" t="s">
        <v>27</v>
      </c>
      <c r="E261" s="21" t="s">
        <v>985</v>
      </c>
      <c r="F261" s="25" t="str">
        <f>IF(ISBLANK(Table2[[#This Row],[unique_id]]), "", Table2[[#This Row],[unique_id]])</f>
        <v>audio_visual_devices_energy_daily</v>
      </c>
      <c r="G261" s="21" t="s">
        <v>984</v>
      </c>
      <c r="H261" s="21" t="s">
        <v>229</v>
      </c>
      <c r="I261" s="21" t="s">
        <v>141</v>
      </c>
      <c r="M261" s="21" t="s">
        <v>136</v>
      </c>
      <c r="T261" s="21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954</v>
      </c>
      <c r="D262" s="21" t="s">
        <v>27</v>
      </c>
      <c r="E262" s="21" t="s">
        <v>942</v>
      </c>
      <c r="F262" s="25" t="str">
        <f>IF(ISBLANK(Table2[[#This Row],[unique_id]]), "", Table2[[#This Row],[unique_id]])</f>
        <v>servers_network_energy_daily</v>
      </c>
      <c r="G262" s="21" t="s">
        <v>935</v>
      </c>
      <c r="H262" s="21" t="s">
        <v>229</v>
      </c>
      <c r="I262" s="21" t="s">
        <v>141</v>
      </c>
      <c r="M262" s="21" t="s">
        <v>136</v>
      </c>
      <c r="T262" s="21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1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1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1286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679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890</v>
      </c>
      <c r="I265" s="21" t="s">
        <v>307</v>
      </c>
      <c r="M265" s="21" t="s">
        <v>136</v>
      </c>
      <c r="T265" s="21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883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1347</v>
      </c>
      <c r="BA265" s="21" t="s">
        <v>1312</v>
      </c>
      <c r="BB265" s="21" t="s">
        <v>294</v>
      </c>
      <c r="BC265" s="21" t="s">
        <v>1241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890</v>
      </c>
      <c r="I266" s="21" t="s">
        <v>307</v>
      </c>
      <c r="M266" s="21" t="s">
        <v>136</v>
      </c>
      <c r="T266" s="21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884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883</v>
      </c>
      <c r="AR266" s="45" t="s">
        <v>886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1347</v>
      </c>
      <c r="BA266" s="21" t="s">
        <v>1312</v>
      </c>
      <c r="BB266" s="21" t="s">
        <v>294</v>
      </c>
      <c r="BC266" s="21" t="s">
        <v>1241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890</v>
      </c>
      <c r="I267" s="21" t="s">
        <v>307</v>
      </c>
      <c r="M267" s="21" t="s">
        <v>136</v>
      </c>
      <c r="T267" s="21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885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883</v>
      </c>
      <c r="AR267" s="45" t="s">
        <v>887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1347</v>
      </c>
      <c r="BA267" s="21" t="s">
        <v>1312</v>
      </c>
      <c r="BB267" s="21" t="s">
        <v>294</v>
      </c>
      <c r="BC267" s="21" t="s">
        <v>1241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890</v>
      </c>
      <c r="I268" s="21" t="s">
        <v>307</v>
      </c>
      <c r="M268" s="21" t="s">
        <v>136</v>
      </c>
      <c r="T268" s="21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885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883</v>
      </c>
      <c r="AR268" s="45" t="s">
        <v>888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1347</v>
      </c>
      <c r="BA268" s="21" t="s">
        <v>1312</v>
      </c>
      <c r="BB268" s="21" t="s">
        <v>294</v>
      </c>
      <c r="BC268" s="21" t="s">
        <v>1241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879</v>
      </c>
      <c r="F269" s="25" t="str">
        <f>IF(ISBLANK(Table2[[#This Row],[unique_id]]), "", Table2[[#This Row],[unique_id]])</f>
        <v>network_certifcate_expiry</v>
      </c>
      <c r="G269" s="21" t="s">
        <v>880</v>
      </c>
      <c r="H269" s="21" t="s">
        <v>890</v>
      </c>
      <c r="I269" s="21" t="s">
        <v>307</v>
      </c>
      <c r="M269" s="21" t="s">
        <v>136</v>
      </c>
      <c r="T269" s="21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881</v>
      </c>
      <c r="AF269" s="21">
        <v>200</v>
      </c>
      <c r="AG269" s="22" t="s">
        <v>34</v>
      </c>
      <c r="AH269" s="22"/>
      <c r="AI269" s="21" t="s">
        <v>882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883</v>
      </c>
      <c r="AR269" s="45" t="s">
        <v>889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1347</v>
      </c>
      <c r="BA269" s="21" t="s">
        <v>1312</v>
      </c>
      <c r="BB269" s="21" t="s">
        <v>294</v>
      </c>
      <c r="BC269" s="21" t="s">
        <v>1241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679</v>
      </c>
      <c r="C270" s="21" t="s">
        <v>151</v>
      </c>
      <c r="D270" s="21" t="s">
        <v>330</v>
      </c>
      <c r="E270" s="21" t="s">
        <v>876</v>
      </c>
      <c r="F270" s="25" t="str">
        <f>IF(ISBLANK(Table2[[#This Row],[unique_id]]), "", Table2[[#This Row],[unique_id]])</f>
        <v>network_refresh_zigbee_router_lqi</v>
      </c>
      <c r="G270" s="21" t="s">
        <v>877</v>
      </c>
      <c r="H270" s="21" t="s">
        <v>874</v>
      </c>
      <c r="I270" s="21" t="s">
        <v>307</v>
      </c>
      <c r="M270" s="21" t="s">
        <v>268</v>
      </c>
      <c r="T270" s="21"/>
      <c r="V270" s="22"/>
      <c r="W270" s="22"/>
      <c r="X270" s="22"/>
      <c r="Y270" s="22"/>
      <c r="AE270" s="21" t="s">
        <v>878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540</v>
      </c>
      <c r="D271" s="21" t="s">
        <v>27</v>
      </c>
      <c r="E271" s="21" t="s">
        <v>868</v>
      </c>
      <c r="F271" s="25" t="str">
        <f>IF(ISBLANK(Table2[[#This Row],[unique_id]]), "", Table2[[#This Row],[unique_id]])</f>
        <v>template_driveway_repeater_linkquality_percentage</v>
      </c>
      <c r="G271" s="21" t="s">
        <v>861</v>
      </c>
      <c r="H271" s="21" t="s">
        <v>874</v>
      </c>
      <c r="I271" s="21" t="s">
        <v>307</v>
      </c>
      <c r="M271" s="21" t="s">
        <v>268</v>
      </c>
      <c r="T271" s="21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540</v>
      </c>
      <c r="D272" s="21" t="s">
        <v>27</v>
      </c>
      <c r="E272" s="21" t="s">
        <v>869</v>
      </c>
      <c r="F272" s="25" t="str">
        <f>IF(ISBLANK(Table2[[#This Row],[unique_id]]), "", Table2[[#This Row],[unique_id]])</f>
        <v>template_landing_repeater_linkquality_percentage</v>
      </c>
      <c r="G272" s="21" t="s">
        <v>862</v>
      </c>
      <c r="H272" s="21" t="s">
        <v>874</v>
      </c>
      <c r="I272" s="21" t="s">
        <v>307</v>
      </c>
      <c r="M272" s="21" t="s">
        <v>268</v>
      </c>
      <c r="T272" s="21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540</v>
      </c>
      <c r="D273" s="21" t="s">
        <v>27</v>
      </c>
      <c r="E273" s="21" t="s">
        <v>870</v>
      </c>
      <c r="F273" s="25" t="str">
        <f>IF(ISBLANK(Table2[[#This Row],[unique_id]]), "", Table2[[#This Row],[unique_id]])</f>
        <v>template_garden_repeater_linkquality_percentage</v>
      </c>
      <c r="G273" s="21" t="s">
        <v>860</v>
      </c>
      <c r="H273" s="21" t="s">
        <v>874</v>
      </c>
      <c r="I273" s="21" t="s">
        <v>307</v>
      </c>
      <c r="M273" s="21" t="s">
        <v>268</v>
      </c>
      <c r="T273" s="21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872</v>
      </c>
      <c r="F274" s="25" t="str">
        <f>IF(ISBLANK(Table2[[#This Row],[unique_id]]), "", Table2[[#This Row],[unique_id]])</f>
        <v>template_kitchen_fan_outlet_linkquality_percentage</v>
      </c>
      <c r="G274" s="21" t="s">
        <v>764</v>
      </c>
      <c r="H274" s="21" t="s">
        <v>874</v>
      </c>
      <c r="I274" s="21" t="s">
        <v>307</v>
      </c>
      <c r="M274" s="21" t="s">
        <v>268</v>
      </c>
      <c r="T274" s="21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871</v>
      </c>
      <c r="F275" s="25" t="str">
        <f>IF(ISBLANK(Table2[[#This Row],[unique_id]]), "", Table2[[#This Row],[unique_id]])</f>
        <v>template_deck_fans_outlet_linkquality_percentage</v>
      </c>
      <c r="G275" s="21" t="s">
        <v>765</v>
      </c>
      <c r="H275" s="21" t="s">
        <v>874</v>
      </c>
      <c r="I275" s="21" t="s">
        <v>307</v>
      </c>
      <c r="M275" s="21" t="s">
        <v>268</v>
      </c>
      <c r="T275" s="21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873</v>
      </c>
      <c r="F276" s="25" t="str">
        <f>IF(ISBLANK(Table2[[#This Row],[unique_id]]), "", Table2[[#This Row],[unique_id]])</f>
        <v>template_edwin_wardrobe_outlet_linkquality_percentage</v>
      </c>
      <c r="G276" s="21" t="s">
        <v>866</v>
      </c>
      <c r="H276" s="21" t="s">
        <v>874</v>
      </c>
      <c r="I276" s="21" t="s">
        <v>307</v>
      </c>
      <c r="M276" s="21" t="s">
        <v>268</v>
      </c>
      <c r="T276" s="21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809</v>
      </c>
      <c r="H277" s="21" t="s">
        <v>875</v>
      </c>
      <c r="I277" s="21" t="s">
        <v>307</v>
      </c>
      <c r="T277" s="21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1360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867</v>
      </c>
      <c r="F278" s="25" t="str">
        <f>IF(ISBLANK(Table2[[#This Row],[unique_id]]), "", Table2[[#This Row],[unique_id]])</f>
        <v>template_weatherstation_coms_signal_quality_percentage</v>
      </c>
      <c r="G278" s="21" t="s">
        <v>809</v>
      </c>
      <c r="H278" s="21" t="s">
        <v>875</v>
      </c>
      <c r="I278" s="21" t="s">
        <v>307</v>
      </c>
      <c r="M278" s="21" t="s">
        <v>136</v>
      </c>
      <c r="T278" s="21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875</v>
      </c>
      <c r="I279" s="21" t="s">
        <v>307</v>
      </c>
      <c r="M279" s="21" t="s">
        <v>361</v>
      </c>
      <c r="N279" s="21" t="s">
        <v>362</v>
      </c>
      <c r="T279" s="21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773</v>
      </c>
      <c r="D280" s="21" t="s">
        <v>27</v>
      </c>
      <c r="E280" s="21" t="s">
        <v>814</v>
      </c>
      <c r="F280" s="25" t="str">
        <f>IF(ISBLANK(Table2[[#This Row],[unique_id]]), "", Table2[[#This Row],[unique_id]])</f>
        <v>back_door_lock_battery</v>
      </c>
      <c r="G280" s="21" t="s">
        <v>800</v>
      </c>
      <c r="H280" s="21" t="s">
        <v>621</v>
      </c>
      <c r="I280" s="21" t="s">
        <v>307</v>
      </c>
      <c r="M280" s="21" t="s">
        <v>136</v>
      </c>
      <c r="T280" s="21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773</v>
      </c>
      <c r="D281" s="21" t="s">
        <v>27</v>
      </c>
      <c r="E281" s="21" t="s">
        <v>815</v>
      </c>
      <c r="F281" s="25" t="str">
        <f>IF(ISBLANK(Table2[[#This Row],[unique_id]]), "", Table2[[#This Row],[unique_id]])</f>
        <v>front_door_lock_battery</v>
      </c>
      <c r="G281" s="21" t="s">
        <v>799</v>
      </c>
      <c r="H281" s="21" t="s">
        <v>621</v>
      </c>
      <c r="I281" s="21" t="s">
        <v>307</v>
      </c>
      <c r="M281" s="21" t="s">
        <v>136</v>
      </c>
      <c r="T281" s="21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817</v>
      </c>
      <c r="F282" s="25" t="str">
        <f>IF(ISBLANK(Table2[[#This Row],[unique_id]]), "", Table2[[#This Row],[unique_id]])</f>
        <v>template_back_door_sensor_battery_last</v>
      </c>
      <c r="G282" s="21" t="s">
        <v>802</v>
      </c>
      <c r="H282" s="21" t="s">
        <v>621</v>
      </c>
      <c r="I282" s="21" t="s">
        <v>307</v>
      </c>
      <c r="M282" s="21" t="s">
        <v>136</v>
      </c>
      <c r="T282" s="21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816</v>
      </c>
      <c r="F283" s="25" t="str">
        <f>IF(ISBLANK(Table2[[#This Row],[unique_id]]), "", Table2[[#This Row],[unique_id]])</f>
        <v>template_front_door_sensor_battery_last</v>
      </c>
      <c r="G283" s="21" t="s">
        <v>801</v>
      </c>
      <c r="H283" s="21" t="s">
        <v>621</v>
      </c>
      <c r="I283" s="21" t="s">
        <v>307</v>
      </c>
      <c r="M283" s="21" t="s">
        <v>136</v>
      </c>
      <c r="T283" s="21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679</v>
      </c>
      <c r="C284" s="21" t="s">
        <v>547</v>
      </c>
      <c r="D284" s="21" t="s">
        <v>27</v>
      </c>
      <c r="E284" s="21" t="s">
        <v>580</v>
      </c>
      <c r="F284" s="25" t="str">
        <f>IF(ISBLANK(Table2[[#This Row],[unique_id]]), "", Table2[[#This Row],[unique_id]])</f>
        <v>home_cube_remote_battery</v>
      </c>
      <c r="G284" s="21" t="s">
        <v>555</v>
      </c>
      <c r="H284" s="21" t="s">
        <v>621</v>
      </c>
      <c r="I284" s="21" t="s">
        <v>307</v>
      </c>
      <c r="M284" s="21" t="s">
        <v>136</v>
      </c>
      <c r="T284" s="21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811</v>
      </c>
      <c r="F285" s="25" t="str">
        <f>IF(ISBLANK(Table2[[#This Row],[unique_id]]), "", Table2[[#This Row],[unique_id]])</f>
        <v>template_weatherstation_console_battery_percent_int</v>
      </c>
      <c r="G285" s="21" t="s">
        <v>809</v>
      </c>
      <c r="H285" s="21" t="s">
        <v>621</v>
      </c>
      <c r="I285" s="21" t="s">
        <v>307</v>
      </c>
      <c r="M285" s="21" t="s">
        <v>136</v>
      </c>
      <c r="T285" s="21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810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554</v>
      </c>
      <c r="H286" s="21" t="s">
        <v>621</v>
      </c>
      <c r="I286" s="21" t="s">
        <v>307</v>
      </c>
      <c r="T286" s="21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1360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733</v>
      </c>
      <c r="F287" s="25" t="str">
        <f>IF(ISBLANK(Table2[[#This Row],[unique_id]]), "", Table2[[#This Row],[unique_id]])</f>
        <v>bertram_2_office_pantry_battery_percent</v>
      </c>
      <c r="G287" s="21" t="s">
        <v>548</v>
      </c>
      <c r="H287" s="21" t="s">
        <v>621</v>
      </c>
      <c r="I287" s="21" t="s">
        <v>307</v>
      </c>
      <c r="M287" s="21" t="s">
        <v>136</v>
      </c>
      <c r="T287" s="21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1243</v>
      </c>
      <c r="BA287" s="21" t="s">
        <v>1245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734</v>
      </c>
      <c r="F288" s="25" t="str">
        <f>IF(ISBLANK(Table2[[#This Row],[unique_id]]), "", Table2[[#This Row],[unique_id]])</f>
        <v>bertram_2_office_lounge_battery_percent</v>
      </c>
      <c r="G288" s="21" t="s">
        <v>549</v>
      </c>
      <c r="H288" s="21" t="s">
        <v>621</v>
      </c>
      <c r="I288" s="21" t="s">
        <v>307</v>
      </c>
      <c r="M288" s="21" t="s">
        <v>136</v>
      </c>
      <c r="T288" s="21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1243</v>
      </c>
      <c r="BA288" s="21" t="s">
        <v>1245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735</v>
      </c>
      <c r="F289" s="25" t="str">
        <f>IF(ISBLANK(Table2[[#This Row],[unique_id]]), "", Table2[[#This Row],[unique_id]])</f>
        <v>bertram_2_office_dining_battery_percent</v>
      </c>
      <c r="G289" s="21" t="s">
        <v>550</v>
      </c>
      <c r="H289" s="21" t="s">
        <v>621</v>
      </c>
      <c r="I289" s="21" t="s">
        <v>307</v>
      </c>
      <c r="M289" s="21" t="s">
        <v>136</v>
      </c>
      <c r="T289" s="21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1243</v>
      </c>
      <c r="BA289" s="21" t="s">
        <v>1245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736</v>
      </c>
      <c r="F290" s="25" t="str">
        <f>IF(ISBLANK(Table2[[#This Row],[unique_id]]), "", Table2[[#This Row],[unique_id]])</f>
        <v>bertram_2_office_basement_battery_percent</v>
      </c>
      <c r="G290" s="21" t="s">
        <v>551</v>
      </c>
      <c r="H290" s="21" t="s">
        <v>621</v>
      </c>
      <c r="I290" s="21" t="s">
        <v>307</v>
      </c>
      <c r="M290" s="21" t="s">
        <v>136</v>
      </c>
      <c r="T290" s="21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1243</v>
      </c>
      <c r="BA290" s="21" t="s">
        <v>1245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909</v>
      </c>
      <c r="F291" s="25" t="str">
        <f>IF(ISBLANK(Table2[[#This Row],[unique_id]]), "", Table2[[#This Row],[unique_id]])</f>
        <v>parents_move_battery</v>
      </c>
      <c r="G291" s="21" t="s">
        <v>552</v>
      </c>
      <c r="H291" s="21" t="s">
        <v>621</v>
      </c>
      <c r="I291" s="21" t="s">
        <v>307</v>
      </c>
      <c r="M291" s="21" t="s">
        <v>136</v>
      </c>
      <c r="T291" s="21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908</v>
      </c>
      <c r="F292" s="25" t="str">
        <f>IF(ISBLANK(Table2[[#This Row],[unique_id]]), "", Table2[[#This Row],[unique_id]])</f>
        <v>kitchen_move_battery</v>
      </c>
      <c r="G292" s="21" t="s">
        <v>553</v>
      </c>
      <c r="H292" s="21" t="s">
        <v>621</v>
      </c>
      <c r="I292" s="21" t="s">
        <v>307</v>
      </c>
      <c r="M292" s="21" t="s">
        <v>136</v>
      </c>
      <c r="T292" s="21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621</v>
      </c>
      <c r="I293" s="21" t="s">
        <v>307</v>
      </c>
      <c r="M293" s="21" t="s">
        <v>361</v>
      </c>
      <c r="N293" s="21" t="s">
        <v>362</v>
      </c>
      <c r="T293" s="21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954</v>
      </c>
      <c r="D294" s="21" t="s">
        <v>27</v>
      </c>
      <c r="E294" s="21" t="s">
        <v>1023</v>
      </c>
      <c r="F294" s="25" t="str">
        <f>IF(ISBLANK(Table2[[#This Row],[unique_id]]), "", Table2[[#This Row],[unique_id]])</f>
        <v>all_standby</v>
      </c>
      <c r="G294" s="21" t="s">
        <v>1024</v>
      </c>
      <c r="H294" s="21" t="s">
        <v>622</v>
      </c>
      <c r="I294" s="21" t="s">
        <v>307</v>
      </c>
      <c r="O294" s="22" t="s">
        <v>975</v>
      </c>
      <c r="R294" s="46"/>
      <c r="T294" s="27" t="s">
        <v>1022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1000</v>
      </c>
      <c r="D295" s="21" t="s">
        <v>149</v>
      </c>
      <c r="E295" s="27" t="s">
        <v>1189</v>
      </c>
      <c r="F295" s="25" t="str">
        <f>IF(ISBLANK(Table2[[#This Row],[unique_id]]), "", Table2[[#This Row],[unique_id]])</f>
        <v>template_lounge_tv_outlet_plug_proxy</v>
      </c>
      <c r="G295" s="21" t="s">
        <v>187</v>
      </c>
      <c r="H295" s="21" t="s">
        <v>622</v>
      </c>
      <c r="I295" s="21" t="s">
        <v>307</v>
      </c>
      <c r="O295" s="22" t="s">
        <v>975</v>
      </c>
      <c r="P295" s="21" t="s">
        <v>172</v>
      </c>
      <c r="Q295" s="21" t="s">
        <v>933</v>
      </c>
      <c r="R295" s="46" t="s">
        <v>918</v>
      </c>
      <c r="S295" s="21" t="str">
        <f>_xlfn.CONCAT( "", "",Table2[[#This Row],[friendly_name]])</f>
        <v>Lounge TV</v>
      </c>
      <c r="T295" s="27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1231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1032</v>
      </c>
      <c r="F296" s="25" t="str">
        <f>IF(ISBLANK(Table2[[#This Row],[unique_id]]), "", Table2[[#This Row],[unique_id]])</f>
        <v>lounge_tv_outlet_plug</v>
      </c>
      <c r="G296" s="21" t="s">
        <v>187</v>
      </c>
      <c r="H296" s="21" t="s">
        <v>622</v>
      </c>
      <c r="I296" s="21" t="s">
        <v>307</v>
      </c>
      <c r="M296" s="21" t="s">
        <v>268</v>
      </c>
      <c r="O296" s="22" t="s">
        <v>975</v>
      </c>
      <c r="P296" s="21" t="s">
        <v>172</v>
      </c>
      <c r="Q296" s="21" t="s">
        <v>933</v>
      </c>
      <c r="R296" s="46" t="s">
        <v>918</v>
      </c>
      <c r="S296" s="21" t="str">
        <f>_xlfn.CONCAT( "", "",Table2[[#This Row],[friendly_name]])</f>
        <v>Lounge TV</v>
      </c>
      <c r="T296" s="27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1231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1222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1000</v>
      </c>
      <c r="D297" s="21" t="s">
        <v>149</v>
      </c>
      <c r="E297" s="27" t="s">
        <v>1190</v>
      </c>
      <c r="F297" s="25" t="str">
        <f>IF(ISBLANK(Table2[[#This Row],[unique_id]]), "", Table2[[#This Row],[unique_id]])</f>
        <v>template_lounge_sub_plug_proxy</v>
      </c>
      <c r="G297" s="21" t="s">
        <v>981</v>
      </c>
      <c r="H297" s="21" t="s">
        <v>622</v>
      </c>
      <c r="I297" s="21" t="s">
        <v>307</v>
      </c>
      <c r="O297" s="22" t="s">
        <v>975</v>
      </c>
      <c r="P297" s="21" t="s">
        <v>172</v>
      </c>
      <c r="Q297" s="21" t="s">
        <v>933</v>
      </c>
      <c r="R297" s="46" t="s">
        <v>918</v>
      </c>
      <c r="S297" s="21" t="str">
        <f>_xlfn.CONCAT( "", "",Table2[[#This Row],[friendly_name]])</f>
        <v>Lounge Sub</v>
      </c>
      <c r="T297" s="27" t="str">
        <f>_xlfn.CONCAT("standby_power: 1.54", CHAR(10), "unavailable_power: 0", CHAR(10), "fixed:", CHAR(10), "  power: 2.19", CHAR(10))</f>
        <v xml:space="preserve">standby_power: 1.54
unavailable_power: 0
fixed:
  power: 2.19
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1274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1033</v>
      </c>
      <c r="F298" s="25" t="str">
        <f>IF(ISBLANK(Table2[[#This Row],[unique_id]]), "", Table2[[#This Row],[unique_id]])</f>
        <v>lounge_sub_plug</v>
      </c>
      <c r="G298" s="21" t="s">
        <v>981</v>
      </c>
      <c r="H298" s="21" t="s">
        <v>622</v>
      </c>
      <c r="I298" s="21" t="s">
        <v>307</v>
      </c>
      <c r="M298" s="21" t="s">
        <v>268</v>
      </c>
      <c r="O298" s="22" t="s">
        <v>975</v>
      </c>
      <c r="P298" s="21" t="s">
        <v>172</v>
      </c>
      <c r="Q298" s="21" t="s">
        <v>933</v>
      </c>
      <c r="R298" s="46" t="s">
        <v>918</v>
      </c>
      <c r="S298" s="21" t="str">
        <f>_xlfn.CONCAT( "", "",Table2[[#This Row],[friendly_name]])</f>
        <v>Lounge Sub</v>
      </c>
      <c r="T298" s="27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982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1274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1222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1000</v>
      </c>
      <c r="D299" s="21" t="s">
        <v>149</v>
      </c>
      <c r="E299" s="27" t="s">
        <v>1191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622</v>
      </c>
      <c r="I299" s="21" t="s">
        <v>307</v>
      </c>
      <c r="O299" s="22" t="s">
        <v>975</v>
      </c>
      <c r="P299" s="21" t="s">
        <v>172</v>
      </c>
      <c r="Q299" s="21" t="s">
        <v>933</v>
      </c>
      <c r="R299" s="21" t="s">
        <v>622</v>
      </c>
      <c r="S299" s="21" t="str">
        <f>_xlfn.CONCAT( "", "",Table2[[#This Row],[friendly_name]])</f>
        <v>Study Outlet</v>
      </c>
      <c r="T299" s="27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1271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1034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622</v>
      </c>
      <c r="I300" s="21" t="s">
        <v>307</v>
      </c>
      <c r="M300" s="21" t="s">
        <v>268</v>
      </c>
      <c r="O300" s="22" t="s">
        <v>975</v>
      </c>
      <c r="P300" s="21" t="s">
        <v>172</v>
      </c>
      <c r="Q300" s="21" t="s">
        <v>933</v>
      </c>
      <c r="R300" s="21" t="s">
        <v>622</v>
      </c>
      <c r="S300" s="21" t="str">
        <f>_xlfn.CONCAT( "", "",Table2[[#This Row],[friendly_name]])</f>
        <v>Study Outlet</v>
      </c>
      <c r="T300" s="27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1271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1222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1000</v>
      </c>
      <c r="D301" s="21" t="s">
        <v>149</v>
      </c>
      <c r="E301" s="27" t="s">
        <v>1192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622</v>
      </c>
      <c r="I301" s="21" t="s">
        <v>307</v>
      </c>
      <c r="O301" s="22" t="s">
        <v>975</v>
      </c>
      <c r="P301" s="21" t="s">
        <v>172</v>
      </c>
      <c r="Q301" s="21" t="s">
        <v>933</v>
      </c>
      <c r="R301" s="21" t="s">
        <v>622</v>
      </c>
      <c r="S301" s="21" t="str">
        <f>_xlfn.CONCAT( "", "",Table2[[#This Row],[friendly_name]])</f>
        <v>Office Outlet</v>
      </c>
      <c r="T301" s="27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1271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1035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622</v>
      </c>
      <c r="I302" s="21" t="s">
        <v>307</v>
      </c>
      <c r="M302" s="21" t="s">
        <v>268</v>
      </c>
      <c r="O302" s="22" t="s">
        <v>975</v>
      </c>
      <c r="P302" s="21" t="s">
        <v>172</v>
      </c>
      <c r="Q302" s="21" t="s">
        <v>933</v>
      </c>
      <c r="R302" s="21" t="s">
        <v>622</v>
      </c>
      <c r="S302" s="21" t="str">
        <f>_xlfn.CONCAT( "", "",Table2[[#This Row],[friendly_name]])</f>
        <v>Office Outlet</v>
      </c>
      <c r="T302" s="27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1271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1223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1000</v>
      </c>
      <c r="D303" s="21" t="s">
        <v>149</v>
      </c>
      <c r="E303" s="27" t="s">
        <v>1193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622</v>
      </c>
      <c r="I303" s="21" t="s">
        <v>307</v>
      </c>
      <c r="O303" s="22" t="s">
        <v>975</v>
      </c>
      <c r="P303" s="21" t="s">
        <v>172</v>
      </c>
      <c r="Q303" s="21" t="s">
        <v>934</v>
      </c>
      <c r="R303" s="21" t="s">
        <v>944</v>
      </c>
      <c r="S303" s="21" t="str">
        <f>_xlfn.CONCAT( Table2[[#This Row],[device_suggested_area]], " ",Table2[[#This Row],[friendly_name]])</f>
        <v>Kitchen Dish Washer</v>
      </c>
      <c r="T303" s="27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1036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622</v>
      </c>
      <c r="I304" s="21" t="s">
        <v>307</v>
      </c>
      <c r="M304" s="21" t="s">
        <v>268</v>
      </c>
      <c r="O304" s="22" t="s">
        <v>975</v>
      </c>
      <c r="P304" s="21" t="s">
        <v>172</v>
      </c>
      <c r="Q304" s="21" t="s">
        <v>934</v>
      </c>
      <c r="R304" s="21" t="s">
        <v>944</v>
      </c>
      <c r="S304" s="21" t="str">
        <f>_xlfn.CONCAT( Table2[[#This Row],[device_suggested_area]], " ",Table2[[#This Row],[friendly_name]])</f>
        <v>Kitchen Dish Washer</v>
      </c>
      <c r="T304" s="2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1222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1000</v>
      </c>
      <c r="D305" s="21" t="s">
        <v>149</v>
      </c>
      <c r="E305" s="27" t="s">
        <v>1194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622</v>
      </c>
      <c r="I305" s="21" t="s">
        <v>307</v>
      </c>
      <c r="O305" s="22" t="s">
        <v>975</v>
      </c>
      <c r="P305" s="21" t="s">
        <v>172</v>
      </c>
      <c r="Q305" s="21" t="s">
        <v>934</v>
      </c>
      <c r="R305" s="21" t="s">
        <v>944</v>
      </c>
      <c r="S305" s="21" t="str">
        <f>_xlfn.CONCAT( Table2[[#This Row],[device_suggested_area]], " ",Table2[[#This Row],[friendly_name]])</f>
        <v>Laundry Clothes Dryer</v>
      </c>
      <c r="T305" s="27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1037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622</v>
      </c>
      <c r="I306" s="21" t="s">
        <v>307</v>
      </c>
      <c r="M306" s="21" t="s">
        <v>268</v>
      </c>
      <c r="O306" s="22" t="s">
        <v>975</v>
      </c>
      <c r="P306" s="21" t="s">
        <v>172</v>
      </c>
      <c r="Q306" s="21" t="s">
        <v>934</v>
      </c>
      <c r="R306" s="21" t="s">
        <v>944</v>
      </c>
      <c r="S306" s="21" t="str">
        <f>_xlfn.CONCAT( Table2[[#This Row],[device_suggested_area]], " ",Table2[[#This Row],[friendly_name]])</f>
        <v>Laundry Clothes Dryer</v>
      </c>
      <c r="T306" s="27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1222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1000</v>
      </c>
      <c r="D307" s="21" t="s">
        <v>149</v>
      </c>
      <c r="E307" s="27" t="s">
        <v>1195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622</v>
      </c>
      <c r="I307" s="21" t="s">
        <v>307</v>
      </c>
      <c r="O307" s="22" t="s">
        <v>975</v>
      </c>
      <c r="P307" s="21" t="s">
        <v>172</v>
      </c>
      <c r="Q307" s="21" t="s">
        <v>934</v>
      </c>
      <c r="R307" s="21" t="s">
        <v>944</v>
      </c>
      <c r="S307" s="21" t="str">
        <f>_xlfn.CONCAT( Table2[[#This Row],[device_suggested_area]], " ",Table2[[#This Row],[friendly_name]])</f>
        <v>Laundry Washing Machine</v>
      </c>
      <c r="T307" s="27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1038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622</v>
      </c>
      <c r="I308" s="21" t="s">
        <v>307</v>
      </c>
      <c r="M308" s="21" t="s">
        <v>268</v>
      </c>
      <c r="O308" s="22" t="s">
        <v>975</v>
      </c>
      <c r="P308" s="21" t="s">
        <v>172</v>
      </c>
      <c r="Q308" s="21" t="s">
        <v>934</v>
      </c>
      <c r="R308" s="21" t="s">
        <v>944</v>
      </c>
      <c r="S308" s="21" t="str">
        <f>_xlfn.CONCAT( Table2[[#This Row],[device_suggested_area]], " ",Table2[[#This Row],[friendly_name]])</f>
        <v>Laundry Washing Machine</v>
      </c>
      <c r="T308" s="27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1222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1000</v>
      </c>
      <c r="D309" s="21" t="s">
        <v>149</v>
      </c>
      <c r="E309" s="27" t="s">
        <v>1196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622</v>
      </c>
      <c r="I309" s="21" t="s">
        <v>307</v>
      </c>
      <c r="O309" s="22" t="s">
        <v>975</v>
      </c>
      <c r="P309" s="21" t="s">
        <v>172</v>
      </c>
      <c r="Q309" s="21" t="s">
        <v>934</v>
      </c>
      <c r="R309" s="21" t="s">
        <v>944</v>
      </c>
      <c r="S309" s="21" t="str">
        <f>_xlfn.CONCAT( Table2[[#This Row],[device_suggested_area]], " ",Table2[[#This Row],[friendly_name]])</f>
        <v>Kitchen Coffee Machine</v>
      </c>
      <c r="T309" s="27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1039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622</v>
      </c>
      <c r="I310" s="21" t="s">
        <v>307</v>
      </c>
      <c r="M310" s="21" t="s">
        <v>268</v>
      </c>
      <c r="O310" s="22" t="s">
        <v>975</v>
      </c>
      <c r="P310" s="21" t="s">
        <v>172</v>
      </c>
      <c r="Q310" s="21" t="s">
        <v>934</v>
      </c>
      <c r="R310" s="21" t="s">
        <v>944</v>
      </c>
      <c r="S310" s="21" t="str">
        <f>_xlfn.CONCAT( Table2[[#This Row],[device_suggested_area]], " ",Table2[[#This Row],[friendly_name]])</f>
        <v>Kitchen Coffee Machine</v>
      </c>
      <c r="T310" s="2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1222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1000</v>
      </c>
      <c r="D311" s="21" t="s">
        <v>149</v>
      </c>
      <c r="E311" s="27" t="s">
        <v>1197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622</v>
      </c>
      <c r="I311" s="21" t="s">
        <v>307</v>
      </c>
      <c r="O311" s="22" t="s">
        <v>975</v>
      </c>
      <c r="P311" s="21" t="s">
        <v>172</v>
      </c>
      <c r="Q311" s="21" t="s">
        <v>933</v>
      </c>
      <c r="R311" s="21" t="s">
        <v>945</v>
      </c>
      <c r="S311" s="21" t="str">
        <f>Table2[[#This Row],[friendly_name]]</f>
        <v>Kitchen Fridge</v>
      </c>
      <c r="T311" s="27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1275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1040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622</v>
      </c>
      <c r="I312" s="21" t="s">
        <v>307</v>
      </c>
      <c r="M312" s="21" t="s">
        <v>268</v>
      </c>
      <c r="O312" s="22" t="s">
        <v>975</v>
      </c>
      <c r="P312" s="21" t="s">
        <v>172</v>
      </c>
      <c r="Q312" s="21" t="s">
        <v>933</v>
      </c>
      <c r="R312" s="21" t="s">
        <v>945</v>
      </c>
      <c r="S312" s="21" t="str">
        <f>Table2[[#This Row],[friendly_name]]</f>
        <v>Kitchen Fridge</v>
      </c>
      <c r="T312" s="27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1275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1222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1000</v>
      </c>
      <c r="D313" s="21" t="s">
        <v>149</v>
      </c>
      <c r="E313" s="27" t="s">
        <v>1198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622</v>
      </c>
      <c r="I313" s="21" t="s">
        <v>307</v>
      </c>
      <c r="O313" s="22" t="s">
        <v>975</v>
      </c>
      <c r="P313" s="21" t="s">
        <v>172</v>
      </c>
      <c r="Q313" s="21" t="s">
        <v>933</v>
      </c>
      <c r="R313" s="21" t="s">
        <v>945</v>
      </c>
      <c r="S313" s="21" t="str">
        <f>Table2[[#This Row],[friendly_name]]</f>
        <v>Deck Freezer</v>
      </c>
      <c r="T313" s="27" t="str">
        <f>_xlfn.CONCAT("standby_power: 1.54", CHAR(10), "unavailable_power: 0", CHAR(10), "fixed:", CHAR(10), "  power: 2.19", CHAR(10))</f>
        <v xml:space="preserve">standby_power: 1.54
unavailable_power: 0
fixed:
  power: 2.19
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1276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1041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622</v>
      </c>
      <c r="I314" s="21" t="s">
        <v>307</v>
      </c>
      <c r="M314" s="21" t="s">
        <v>268</v>
      </c>
      <c r="O314" s="22" t="s">
        <v>975</v>
      </c>
      <c r="P314" s="21" t="s">
        <v>172</v>
      </c>
      <c r="Q314" s="21" t="s">
        <v>933</v>
      </c>
      <c r="R314" s="21" t="s">
        <v>945</v>
      </c>
      <c r="S314" s="21" t="str">
        <f>Table2[[#This Row],[friendly_name]]</f>
        <v>Deck Freezer</v>
      </c>
      <c r="T314" s="27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1276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1222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1000</v>
      </c>
      <c r="D315" s="21" t="s">
        <v>149</v>
      </c>
      <c r="E315" s="27" t="s">
        <v>1199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622</v>
      </c>
      <c r="I315" s="21" t="s">
        <v>307</v>
      </c>
      <c r="O315" s="22" t="s">
        <v>975</v>
      </c>
      <c r="P315" s="21" t="s">
        <v>172</v>
      </c>
      <c r="Q315" s="21" t="s">
        <v>933</v>
      </c>
      <c r="R315" s="21" t="s">
        <v>622</v>
      </c>
      <c r="S315" s="21" t="str">
        <f>_xlfn.CONCAT( Table2[[#This Row],[device_suggested_area]], " ",Table2[[#This Row],[friendly_name]])</f>
        <v>Study Battery Charger</v>
      </c>
      <c r="T315" s="27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1042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622</v>
      </c>
      <c r="I316" s="21" t="s">
        <v>307</v>
      </c>
      <c r="M316" s="21" t="s">
        <v>268</v>
      </c>
      <c r="O316" s="22" t="s">
        <v>975</v>
      </c>
      <c r="P316" s="21" t="s">
        <v>172</v>
      </c>
      <c r="Q316" s="21" t="s">
        <v>933</v>
      </c>
      <c r="R316" s="21" t="s">
        <v>622</v>
      </c>
      <c r="S316" s="21" t="str">
        <f>_xlfn.CONCAT( Table2[[#This Row],[device_suggested_area]], " ",Table2[[#This Row],[friendly_name]])</f>
        <v>Study Battery Charger</v>
      </c>
      <c r="T316" s="27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1222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1000</v>
      </c>
      <c r="D317" s="21" t="s">
        <v>149</v>
      </c>
      <c r="E317" s="27" t="s">
        <v>1200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622</v>
      </c>
      <c r="I317" s="21" t="s">
        <v>307</v>
      </c>
      <c r="O317" s="22" t="s">
        <v>975</v>
      </c>
      <c r="P317" s="21" t="s">
        <v>172</v>
      </c>
      <c r="Q317" s="21" t="s">
        <v>933</v>
      </c>
      <c r="R317" s="21" t="s">
        <v>622</v>
      </c>
      <c r="S317" s="21" t="str">
        <f>_xlfn.CONCAT( Table2[[#This Row],[device_suggested_area]], " ",Table2[[#This Row],[friendly_name]])</f>
        <v>Laundry Vacuum Charger</v>
      </c>
      <c r="T317" s="27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1043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622</v>
      </c>
      <c r="I318" s="21" t="s">
        <v>307</v>
      </c>
      <c r="M318" s="21" t="s">
        <v>268</v>
      </c>
      <c r="O318" s="22" t="s">
        <v>975</v>
      </c>
      <c r="P318" s="21" t="s">
        <v>172</v>
      </c>
      <c r="Q318" s="21" t="s">
        <v>933</v>
      </c>
      <c r="R318" s="21" t="s">
        <v>622</v>
      </c>
      <c r="S318" s="21" t="str">
        <f>_xlfn.CONCAT( Table2[[#This Row],[device_suggested_area]], " ",Table2[[#This Row],[friendly_name]])</f>
        <v>Laundry Vacuum Charger</v>
      </c>
      <c r="T318" s="27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1223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1000</v>
      </c>
      <c r="D319" s="21" t="s">
        <v>149</v>
      </c>
      <c r="E319" s="27" t="s">
        <v>1201</v>
      </c>
      <c r="F319" s="25" t="str">
        <f>IF(ISBLANK(Table2[[#This Row],[unique_id]]), "", Table2[[#This Row],[unique_id]])</f>
        <v>template_ada_tablet_outlet_plug_proxy</v>
      </c>
      <c r="G319" s="21" t="s">
        <v>1013</v>
      </c>
      <c r="H319" s="21" t="s">
        <v>622</v>
      </c>
      <c r="I319" s="21" t="s">
        <v>307</v>
      </c>
      <c r="O319" s="22" t="s">
        <v>975</v>
      </c>
      <c r="P319" s="21" t="s">
        <v>172</v>
      </c>
      <c r="Q319" s="21" t="s">
        <v>933</v>
      </c>
      <c r="R319" s="46" t="s">
        <v>918</v>
      </c>
      <c r="S319" s="21" t="str">
        <f>_xlfn.CONCAT( "", "",Table2[[#This Row],[friendly_name]])</f>
        <v>Ada Tablet</v>
      </c>
      <c r="T319" s="27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1013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1044</v>
      </c>
      <c r="F320" s="25" t="str">
        <f>IF(ISBLANK(Table2[[#This Row],[unique_id]]), "", Table2[[#This Row],[unique_id]])</f>
        <v>ada_tablet_outlet_plug</v>
      </c>
      <c r="G320" s="21" t="s">
        <v>1013</v>
      </c>
      <c r="H320" s="21" t="s">
        <v>622</v>
      </c>
      <c r="I320" s="21" t="s">
        <v>307</v>
      </c>
      <c r="M320" s="21" t="s">
        <v>268</v>
      </c>
      <c r="O320" s="22" t="s">
        <v>975</v>
      </c>
      <c r="P320" s="21" t="s">
        <v>172</v>
      </c>
      <c r="Q320" s="21" t="s">
        <v>933</v>
      </c>
      <c r="R320" s="46" t="s">
        <v>918</v>
      </c>
      <c r="S320" s="21" t="str">
        <f>_xlfn.CONCAT( "", "",Table2[[#This Row],[friendly_name]])</f>
        <v>Ada Tablet</v>
      </c>
      <c r="T320" s="27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0" s="22"/>
      <c r="W320" s="22"/>
      <c r="X320" s="22"/>
      <c r="Y320" s="22"/>
      <c r="AE320" s="21" t="s">
        <v>1014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1013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1222</v>
      </c>
      <c r="BG320" s="21" t="s">
        <v>472</v>
      </c>
      <c r="BH320" s="21" t="s">
        <v>989</v>
      </c>
      <c r="BI320" s="21" t="s">
        <v>694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1000</v>
      </c>
      <c r="D321" s="21" t="s">
        <v>149</v>
      </c>
      <c r="E321" s="27" t="s">
        <v>1202</v>
      </c>
      <c r="F321" s="25" t="str">
        <f>IF(ISBLANK(Table2[[#This Row],[unique_id]]), "", Table2[[#This Row],[unique_id]])</f>
        <v>template_server_flo_outlet_plug_proxy</v>
      </c>
      <c r="G321" s="21" t="s">
        <v>997</v>
      </c>
      <c r="H321" s="21" t="s">
        <v>622</v>
      </c>
      <c r="I321" s="21" t="s">
        <v>307</v>
      </c>
      <c r="O321" s="22" t="s">
        <v>975</v>
      </c>
      <c r="R321" s="21" t="s">
        <v>992</v>
      </c>
      <c r="S321" s="21" t="str">
        <f>_xlfn.CONCAT( "", "",Table2[[#This Row],[friendly_name]])</f>
        <v>Server Flo</v>
      </c>
      <c r="T321" s="27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1351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1045</v>
      </c>
      <c r="F322" s="25" t="str">
        <f>IF(ISBLANK(Table2[[#This Row],[unique_id]]), "", Table2[[#This Row],[unique_id]])</f>
        <v>server_flo_outlet_plug</v>
      </c>
      <c r="G322" s="21" t="s">
        <v>997</v>
      </c>
      <c r="H322" s="21" t="s">
        <v>622</v>
      </c>
      <c r="I322" s="21" t="s">
        <v>307</v>
      </c>
      <c r="M322" s="21" t="s">
        <v>268</v>
      </c>
      <c r="O322" s="22" t="s">
        <v>975</v>
      </c>
      <c r="R322" s="21" t="s">
        <v>992</v>
      </c>
      <c r="S322" s="21" t="str">
        <f>_xlfn.CONCAT( "", "",Table2[[#This Row],[friendly_name]])</f>
        <v>Server Flo</v>
      </c>
      <c r="T322" s="27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1351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1223</v>
      </c>
      <c r="BG322" s="21" t="s">
        <v>472</v>
      </c>
      <c r="BH322" s="21" t="s">
        <v>995</v>
      </c>
      <c r="BI322" s="21" t="s">
        <v>990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1000</v>
      </c>
      <c r="D323" s="21" t="s">
        <v>149</v>
      </c>
      <c r="E323" s="27" t="s">
        <v>1140</v>
      </c>
      <c r="F323" s="25" t="str">
        <f>IF(ISBLANK(Table2[[#This Row],[unique_id]]), "", Table2[[#This Row],[unique_id]])</f>
        <v>template_server_meg_outlet_plug_proxy</v>
      </c>
      <c r="G323" s="24" t="s">
        <v>996</v>
      </c>
      <c r="H323" s="21" t="s">
        <v>622</v>
      </c>
      <c r="I323" s="21" t="s">
        <v>307</v>
      </c>
      <c r="O323" s="22" t="s">
        <v>975</v>
      </c>
      <c r="R323" s="21" t="s">
        <v>992</v>
      </c>
      <c r="S323" s="21" t="str">
        <f>_xlfn.CONCAT( "", "",Table2[[#This Row],[friendly_name]])</f>
        <v>Server Meg</v>
      </c>
      <c r="T323" s="27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1352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1046</v>
      </c>
      <c r="F324" s="25" t="str">
        <f>IF(ISBLANK(Table2[[#This Row],[unique_id]]), "", Table2[[#This Row],[unique_id]])</f>
        <v>server_meg_outlet_plug</v>
      </c>
      <c r="G324" s="24" t="s">
        <v>996</v>
      </c>
      <c r="H324" s="21" t="s">
        <v>622</v>
      </c>
      <c r="I324" s="21" t="s">
        <v>307</v>
      </c>
      <c r="M324" s="21" t="s">
        <v>268</v>
      </c>
      <c r="O324" s="22" t="s">
        <v>975</v>
      </c>
      <c r="R324" s="21" t="s">
        <v>992</v>
      </c>
      <c r="S324" s="21" t="str">
        <f>_xlfn.CONCAT( "", "",Table2[[#This Row],[friendly_name]])</f>
        <v>Server Meg</v>
      </c>
      <c r="T324" s="27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1352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1223</v>
      </c>
      <c r="BG324" s="21" t="s">
        <v>472</v>
      </c>
      <c r="BH324" s="21" t="s">
        <v>994</v>
      </c>
      <c r="BI324" s="21" t="s">
        <v>991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1000</v>
      </c>
      <c r="D325" s="32" t="s">
        <v>149</v>
      </c>
      <c r="E325" s="33" t="s">
        <v>1141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622</v>
      </c>
      <c r="I325" s="32" t="s">
        <v>307</v>
      </c>
      <c r="O325" s="35" t="s">
        <v>975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1271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1138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622</v>
      </c>
      <c r="I326" s="32" t="s">
        <v>307</v>
      </c>
      <c r="O326" s="35" t="s">
        <v>975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1271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1223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1000</v>
      </c>
      <c r="D327" s="37" t="s">
        <v>149</v>
      </c>
      <c r="E327" s="38" t="s">
        <v>1203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622</v>
      </c>
      <c r="I327" s="37" t="s">
        <v>307</v>
      </c>
      <c r="O327" s="40" t="s">
        <v>975</v>
      </c>
      <c r="P327" s="37" t="s">
        <v>172</v>
      </c>
      <c r="Q327" s="37" t="s">
        <v>933</v>
      </c>
      <c r="R327" s="37" t="s">
        <v>935</v>
      </c>
      <c r="S327" s="37" t="s">
        <v>232</v>
      </c>
      <c r="T327" s="38" t="str">
        <f>_xlfn.CONCAT("standby_power: 1.5", CHAR(10), "unavailable_power: 0", CHAR(10), "fixed:", CHAR(10), "  power: 2", CHAR(10))</f>
        <v xml:space="preserve">standby_power: 1.5
unavailable_power: 0
fixed:
  power: 2
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1271</v>
      </c>
      <c r="BA327" s="37" t="s">
        <v>1131</v>
      </c>
      <c r="BB327" s="37" t="s">
        <v>365</v>
      </c>
      <c r="BC327" s="37" t="s">
        <v>1098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856</v>
      </c>
      <c r="D328" s="37" t="s">
        <v>134</v>
      </c>
      <c r="E328" s="37" t="s">
        <v>1047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622</v>
      </c>
      <c r="I328" s="37" t="s">
        <v>307</v>
      </c>
      <c r="M328" s="37" t="s">
        <v>268</v>
      </c>
      <c r="O328" s="40" t="s">
        <v>975</v>
      </c>
      <c r="P328" s="37" t="s">
        <v>172</v>
      </c>
      <c r="Q328" s="37" t="s">
        <v>933</v>
      </c>
      <c r="R328" s="37" t="s">
        <v>935</v>
      </c>
      <c r="S328" s="37" t="s">
        <v>232</v>
      </c>
      <c r="T328" s="38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1315</v>
      </c>
      <c r="AE328" s="37" t="s">
        <v>263</v>
      </c>
      <c r="AG328" s="40" t="s">
        <v>34</v>
      </c>
      <c r="AH328" s="40" t="s">
        <v>1110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1132</v>
      </c>
      <c r="AO328" s="37" t="s">
        <v>1133</v>
      </c>
      <c r="AP328" s="37" t="s">
        <v>1121</v>
      </c>
      <c r="AQ328" s="37" t="s">
        <v>1122</v>
      </c>
      <c r="AR328" s="37" t="s">
        <v>1208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1271</v>
      </c>
      <c r="BA328" s="37" t="s">
        <v>1131</v>
      </c>
      <c r="BB328" s="37" t="s">
        <v>365</v>
      </c>
      <c r="BC328" s="37" t="s">
        <v>1098</v>
      </c>
      <c r="BD328" s="37" t="s">
        <v>28</v>
      </c>
      <c r="BG328" s="37" t="s">
        <v>472</v>
      </c>
      <c r="BH328" s="37" t="s">
        <v>1130</v>
      </c>
      <c r="BI328" s="37" t="s">
        <v>1129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856</v>
      </c>
      <c r="D329" s="37" t="s">
        <v>27</v>
      </c>
      <c r="E329" s="37" t="s">
        <v>1204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622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1111</v>
      </c>
      <c r="AG329" s="40" t="s">
        <v>34</v>
      </c>
      <c r="AH329" s="40" t="s">
        <v>1110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1112</v>
      </c>
      <c r="AS329" s="37">
        <v>1</v>
      </c>
      <c r="AT329" s="42" t="str">
        <f>AT328</f>
        <v>http://10.0.6.102/?</v>
      </c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1271</v>
      </c>
      <c r="BA329" s="37" t="s">
        <v>1131</v>
      </c>
      <c r="BB329" s="37" t="s">
        <v>365</v>
      </c>
      <c r="BC329" s="37" t="s">
        <v>1098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856</v>
      </c>
      <c r="D330" s="37" t="s">
        <v>27</v>
      </c>
      <c r="E330" s="37" t="s">
        <v>1205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622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1113</v>
      </c>
      <c r="AG330" s="40" t="s">
        <v>34</v>
      </c>
      <c r="AH330" s="40" t="s">
        <v>1110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1114</v>
      </c>
      <c r="AS330" s="37">
        <v>1</v>
      </c>
      <c r="AT330" s="42" t="str">
        <f>AT328</f>
        <v>http://10.0.6.102/?</v>
      </c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1271</v>
      </c>
      <c r="BA330" s="37" t="s">
        <v>1131</v>
      </c>
      <c r="BB330" s="37" t="s">
        <v>365</v>
      </c>
      <c r="BC330" s="37" t="s">
        <v>1098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1000</v>
      </c>
      <c r="D331" s="32" t="s">
        <v>149</v>
      </c>
      <c r="E331" s="33" t="s">
        <v>1225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622</v>
      </c>
      <c r="I331" s="32" t="s">
        <v>307</v>
      </c>
      <c r="O331" s="35" t="s">
        <v>975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tplink-roof-network-switch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Roof Network Switch</v>
      </c>
      <c r="AY331" s="32" t="str">
        <f>_xlfn.CONCAT(Table2[[#This Row],[device_manufacturer]], " ", Table2[[#This Row],[device_suggested_area]])</f>
        <v>TPLink Roof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38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1226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622</v>
      </c>
      <c r="I332" s="32" t="s">
        <v>307</v>
      </c>
      <c r="O332" s="35" t="s">
        <v>975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tplink-roof-network-switch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Roof Network Switch</v>
      </c>
      <c r="AY332" s="32" t="str">
        <f>_xlfn.CONCAT(Table2[[#This Row],[device_manufacturer]], " ", Table2[[#This Row],[device_suggested_area]])</f>
        <v>TPLink Roof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38</v>
      </c>
      <c r="BF332" s="32" t="s">
        <v>1222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1000</v>
      </c>
      <c r="D333" s="37" t="s">
        <v>149</v>
      </c>
      <c r="E333" s="38" t="s">
        <v>1206</v>
      </c>
      <c r="F333" s="39" t="str">
        <f>IF(ISBLANK(Table2[[#This Row],[unique_id]]), "", Table2[[#This Row],[unique_id]])</f>
        <v>template_roof_network_switch_plug_proxy</v>
      </c>
      <c r="G333" s="37" t="s">
        <v>230</v>
      </c>
      <c r="H333" s="37" t="s">
        <v>622</v>
      </c>
      <c r="I333" s="37" t="s">
        <v>307</v>
      </c>
      <c r="O333" s="40" t="s">
        <v>975</v>
      </c>
      <c r="P333" s="37" t="s">
        <v>172</v>
      </c>
      <c r="Q333" s="37" t="s">
        <v>933</v>
      </c>
      <c r="R333" s="37" t="s">
        <v>935</v>
      </c>
      <c r="S333" s="37" t="s">
        <v>230</v>
      </c>
      <c r="T333" s="38" t="str">
        <f>_xlfn.CONCAT("standby_power: 1.5", CHAR(10), "unavailable_power: 0", CHAR(10), "fixed:", CHAR(10), "  power: 2", CHAR(10))</f>
        <v xml:space="preserve">standby_power: 1.5
unavailable_power: 0
fixed:
  power: 2
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sonoff-roof-network-switch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Roof Network Switch</v>
      </c>
      <c r="AY333" s="37" t="str">
        <f>_xlfn.CONCAT(Table2[[#This Row],[device_manufacturer]], " ", Table2[[#This Row],[device_suggested_area]])</f>
        <v>Sonoff Roof</v>
      </c>
      <c r="AZ333" s="37" t="s">
        <v>230</v>
      </c>
      <c r="BA333" s="37" t="s">
        <v>1131</v>
      </c>
      <c r="BB333" s="37" t="s">
        <v>365</v>
      </c>
      <c r="BC333" s="37" t="s">
        <v>1098</v>
      </c>
      <c r="BD333" s="37" t="s">
        <v>38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856</v>
      </c>
      <c r="D334" s="37" t="s">
        <v>134</v>
      </c>
      <c r="E334" s="37" t="s">
        <v>1048</v>
      </c>
      <c r="F334" s="39" t="str">
        <f>IF(ISBLANK(Table2[[#This Row],[unique_id]]), "", Table2[[#This Row],[unique_id]])</f>
        <v>roof_network_switch_plug</v>
      </c>
      <c r="G334" s="37" t="s">
        <v>230</v>
      </c>
      <c r="H334" s="37" t="s">
        <v>622</v>
      </c>
      <c r="I334" s="37" t="s">
        <v>307</v>
      </c>
      <c r="M334" s="37" t="s">
        <v>268</v>
      </c>
      <c r="O334" s="40" t="s">
        <v>975</v>
      </c>
      <c r="P334" s="37" t="s">
        <v>172</v>
      </c>
      <c r="Q334" s="37" t="s">
        <v>933</v>
      </c>
      <c r="R334" s="37" t="s">
        <v>935</v>
      </c>
      <c r="S334" s="37" t="s">
        <v>230</v>
      </c>
      <c r="T334" s="38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V334" s="40"/>
      <c r="W334" s="40"/>
      <c r="X334" s="40"/>
      <c r="Y334" s="40"/>
      <c r="Z334" s="40"/>
      <c r="AA334" s="56" t="s">
        <v>1315</v>
      </c>
      <c r="AE334" s="37" t="s">
        <v>264</v>
      </c>
      <c r="AG334" s="40" t="s">
        <v>34</v>
      </c>
      <c r="AH334" s="40" t="s">
        <v>1110</v>
      </c>
      <c r="AJ334" s="37" t="str">
        <f>_xlfn.CONCAT("haas/entity/", Table2[[#This Row],[entity_namespace]], "/tasmota/",Table2[[#This Row],[unique_id]], "/config")</f>
        <v>haas/entity/switch/tasmota/roof_network_switch_plug/config</v>
      </c>
      <c r="AK334" s="37" t="str">
        <f>_xlfn.CONCAT("tasmota/device/",Table2[[#This Row],[unique_id]], "/stat/POWER")</f>
        <v>tasmota/device/roof_network_switch_plug/stat/POWER</v>
      </c>
      <c r="AL334" s="37" t="str">
        <f>_xlfn.CONCAT("tasmota/device/",Table2[[#This Row],[unique_id]], "/cmnd/POWER")</f>
        <v>tasmota/device/roof_network_switch_plug/cmnd/POWER</v>
      </c>
      <c r="AM334" s="37" t="str">
        <f>_xlfn.CONCAT("tasmota/device/",Table2[[#This Row],[unique_id]], "/tele/LWT")</f>
        <v>tasmota/device/roof_network_switch_plug/tele/LWT</v>
      </c>
      <c r="AN334" s="37" t="s">
        <v>1132</v>
      </c>
      <c r="AO334" s="37" t="s">
        <v>1133</v>
      </c>
      <c r="AP334" s="37" t="s">
        <v>1121</v>
      </c>
      <c r="AQ334" s="37" t="s">
        <v>1122</v>
      </c>
      <c r="AR334" s="37" t="s">
        <v>1208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sonoff-roof-network-switch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Roof Network Switch</v>
      </c>
      <c r="AY334" s="37" t="str">
        <f>_xlfn.CONCAT(Table2[[#This Row],[device_manufacturer]], " ", Table2[[#This Row],[device_suggested_area]])</f>
        <v>Sonoff Roof</v>
      </c>
      <c r="AZ334" s="37" t="s">
        <v>230</v>
      </c>
      <c r="BA334" s="37" t="s">
        <v>1131</v>
      </c>
      <c r="BB334" s="37" t="s">
        <v>365</v>
      </c>
      <c r="BC334" s="37" t="s">
        <v>1098</v>
      </c>
      <c r="BD334" s="37" t="s">
        <v>38</v>
      </c>
      <c r="BG334" s="37" t="s">
        <v>472</v>
      </c>
      <c r="BH334" s="57" t="s">
        <v>1230</v>
      </c>
      <c r="BI334" s="37" t="s">
        <v>1229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856</v>
      </c>
      <c r="D335" s="37" t="s">
        <v>27</v>
      </c>
      <c r="E335" s="37" t="s">
        <v>1227</v>
      </c>
      <c r="F335" s="39" t="str">
        <f>IF(ISBLANK(Table2[[#This Row],[unique_id]]), "", Table2[[#This Row],[unique_id]])</f>
        <v>roof_network_switch_plug_energy_power</v>
      </c>
      <c r="G335" s="37" t="s">
        <v>230</v>
      </c>
      <c r="H335" s="37" t="s">
        <v>622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1111</v>
      </c>
      <c r="AG335" s="40" t="s">
        <v>34</v>
      </c>
      <c r="AH335" s="40" t="s">
        <v>1110</v>
      </c>
      <c r="AJ335" s="37" t="str">
        <f>_xlfn.CONCAT("haas/entity/", Table2[[#This Row],[entity_namespace]], "/tasmota/",Table2[[#This Row],[unique_id]], "/config")</f>
        <v>haas/entity/sensor/tasmota/roof_network_switch_plug_energy_power/config</v>
      </c>
      <c r="AK335" s="37" t="str">
        <f>_xlfn.CONCAT("tasmota/device/",E334, "/tele/SENSOR")</f>
        <v>tasmota/device/roof_network_switch_plug/tele/SENSOR</v>
      </c>
      <c r="AR335" s="37" t="s">
        <v>1112</v>
      </c>
      <c r="AS335" s="37">
        <v>1</v>
      </c>
      <c r="AT335" s="42" t="str">
        <f>AT334</f>
        <v>http://10.0.6.105/?</v>
      </c>
      <c r="AV335" s="37" t="str">
        <f>LOWER(SUBSTITUTE(SUBSTITUTE(Table2[[#This Row],[device_name]], " ", "-"), "_", "-"))</f>
        <v>sonoff-roof-network-switch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Roof Network Switch</v>
      </c>
      <c r="AY335" s="37" t="str">
        <f>_xlfn.CONCAT(Table2[[#This Row],[device_manufacturer]], " ", Table2[[#This Row],[device_suggested_area]])</f>
        <v>Sonoff Roof</v>
      </c>
      <c r="AZ335" s="37" t="s">
        <v>230</v>
      </c>
      <c r="BA335" s="37" t="s">
        <v>1131</v>
      </c>
      <c r="BB335" s="37" t="s">
        <v>365</v>
      </c>
      <c r="BC335" s="37" t="s">
        <v>1098</v>
      </c>
      <c r="BD335" s="37" t="s">
        <v>38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856</v>
      </c>
      <c r="D336" s="37" t="s">
        <v>27</v>
      </c>
      <c r="E336" s="37" t="s">
        <v>1228</v>
      </c>
      <c r="F336" s="39" t="str">
        <f>IF(ISBLANK(Table2[[#This Row],[unique_id]]), "", Table2[[#This Row],[unique_id]])</f>
        <v>roof_network_switch_plug_energy_total</v>
      </c>
      <c r="G336" s="37" t="s">
        <v>230</v>
      </c>
      <c r="H336" s="37" t="s">
        <v>622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1113</v>
      </c>
      <c r="AG336" s="40" t="s">
        <v>34</v>
      </c>
      <c r="AH336" s="40" t="s">
        <v>1110</v>
      </c>
      <c r="AJ336" s="37" t="str">
        <f>_xlfn.CONCAT("haas/entity/", Table2[[#This Row],[entity_namespace]], "/tasmota/",Table2[[#This Row],[unique_id]], "/config")</f>
        <v>haas/entity/sensor/tasmota/roof_network_switch_plug_energy_total/config</v>
      </c>
      <c r="AK336" s="37" t="str">
        <f>_xlfn.CONCAT("tasmota/device/",E334, "/tele/SENSOR")</f>
        <v>tasmota/device/roof_network_switch_plug/tele/SENSOR</v>
      </c>
      <c r="AR336" s="37" t="s">
        <v>1114</v>
      </c>
      <c r="AS336" s="37">
        <v>1</v>
      </c>
      <c r="AT336" s="42" t="str">
        <f>AT334</f>
        <v>http://10.0.6.105/?</v>
      </c>
      <c r="AV336" s="37" t="str">
        <f>LOWER(SUBSTITUTE(SUBSTITUTE(Table2[[#This Row],[device_name]], " ", "-"), "_", "-"))</f>
        <v>sonoff-roof-network-switch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Roof Network Switch</v>
      </c>
      <c r="AY336" s="37" t="str">
        <f>_xlfn.CONCAT(Table2[[#This Row],[device_manufacturer]], " ", Table2[[#This Row],[device_suggested_area]])</f>
        <v>Sonoff Roof</v>
      </c>
      <c r="AZ336" s="37" t="s">
        <v>230</v>
      </c>
      <c r="BA336" s="37" t="s">
        <v>1131</v>
      </c>
      <c r="BB336" s="37" t="s">
        <v>365</v>
      </c>
      <c r="BC336" s="37" t="s">
        <v>1098</v>
      </c>
      <c r="BD336" s="37" t="s">
        <v>38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1000</v>
      </c>
      <c r="D337" s="21" t="s">
        <v>149</v>
      </c>
      <c r="E337" s="27" t="s">
        <v>1207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622</v>
      </c>
      <c r="I337" s="21" t="s">
        <v>307</v>
      </c>
      <c r="O337" s="22" t="s">
        <v>975</v>
      </c>
      <c r="R337" s="21" t="s">
        <v>993</v>
      </c>
      <c r="S337" s="21" t="str">
        <f>_xlfn.CONCAT( "", "",Table2[[#This Row],[friendly_name]])</f>
        <v>Internet Modem</v>
      </c>
      <c r="T337" s="27" t="str">
        <f>_xlfn.CONCAT("standby_power: 0.5", CHAR(10), "unavailable_power: 0", CHAR(10), "fixed:", CHAR(10), "  power: 0.9", CHAR(10))</f>
        <v xml:space="preserve">standby_power: 0.5
unavailable_power: 0
fixed:
  power: 0.9
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1277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1049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622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975</v>
      </c>
      <c r="P338" s="21"/>
      <c r="Q338" s="21"/>
      <c r="R338" s="21" t="s">
        <v>993</v>
      </c>
      <c r="S338" s="21" t="str">
        <f>_xlfn.CONCAT( "", "",Table2[[#This Row],[friendly_name]])</f>
        <v>Internet Modem</v>
      </c>
      <c r="T338" s="27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1277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1222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856</v>
      </c>
      <c r="D339" s="37" t="s">
        <v>129</v>
      </c>
      <c r="E339" s="37" t="s">
        <v>1100</v>
      </c>
      <c r="F339" s="39" t="str">
        <f>IF(ISBLANK(Table2[[#This Row],[unique_id]]), "", Table2[[#This Row],[unique_id]])</f>
        <v>rack_fans_plug</v>
      </c>
      <c r="G339" s="37" t="s">
        <v>691</v>
      </c>
      <c r="H339" s="37" t="s">
        <v>622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975</v>
      </c>
      <c r="P339" s="37"/>
      <c r="Q339" s="37"/>
      <c r="R339" s="37"/>
      <c r="S339" s="37"/>
      <c r="T339" s="38" t="s">
        <v>1215</v>
      </c>
      <c r="U339" s="37"/>
      <c r="V339" s="40"/>
      <c r="W339" s="40"/>
      <c r="X339" s="40"/>
      <c r="Y339" s="40"/>
      <c r="Z339" s="40"/>
      <c r="AA339" s="40" t="s">
        <v>1314</v>
      </c>
      <c r="AB339" s="37"/>
      <c r="AC339" s="37"/>
      <c r="AD339" s="37"/>
      <c r="AE339" s="37" t="s">
        <v>693</v>
      </c>
      <c r="AF339" s="37">
        <v>0</v>
      </c>
      <c r="AG339" s="40" t="s">
        <v>34</v>
      </c>
      <c r="AH339" s="40" t="s">
        <v>1110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1132</v>
      </c>
      <c r="AO339" s="37" t="s">
        <v>1133</v>
      </c>
      <c r="AP339" s="37" t="s">
        <v>1121</v>
      </c>
      <c r="AQ339" s="37" t="s">
        <v>1122</v>
      </c>
      <c r="AR339" s="37" t="s">
        <v>1208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940</v>
      </c>
      <c r="BB339" s="37" t="s">
        <v>365</v>
      </c>
      <c r="BC339" s="37" t="s">
        <v>1098</v>
      </c>
      <c r="BD339" s="37" t="s">
        <v>28</v>
      </c>
      <c r="BE339" s="37"/>
      <c r="BF339" s="37"/>
      <c r="BG339" s="37" t="s">
        <v>472</v>
      </c>
      <c r="BH339" s="37" t="s">
        <v>692</v>
      </c>
      <c r="BI339" s="37" t="s">
        <v>1101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762</v>
      </c>
      <c r="F340" s="25" t="str">
        <f>IF(ISBLANK(Table2[[#This Row],[unique_id]]), "", Table2[[#This Row],[unique_id]])</f>
        <v>deck_fans_outlet</v>
      </c>
      <c r="G340" s="21" t="s">
        <v>765</v>
      </c>
      <c r="H340" s="21" t="s">
        <v>622</v>
      </c>
      <c r="I340" s="21" t="s">
        <v>307</v>
      </c>
      <c r="M340" s="21" t="s">
        <v>268</v>
      </c>
      <c r="O340" s="22" t="s">
        <v>975</v>
      </c>
      <c r="P340" s="21" t="s">
        <v>172</v>
      </c>
      <c r="Q340" s="21" t="s">
        <v>933</v>
      </c>
      <c r="R340" s="21" t="s">
        <v>935</v>
      </c>
      <c r="S340" s="21" t="s">
        <v>1011</v>
      </c>
      <c r="T340" s="27" t="s">
        <v>1010</v>
      </c>
      <c r="V340" s="22"/>
      <c r="W340" s="22" t="s">
        <v>584</v>
      </c>
      <c r="X340" s="22"/>
      <c r="Y340" s="30" t="s">
        <v>930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1266</v>
      </c>
      <c r="BA340" s="27" t="s">
        <v>767</v>
      </c>
      <c r="BB340" s="21" t="s">
        <v>409</v>
      </c>
      <c r="BC340" s="27" t="s">
        <v>768</v>
      </c>
      <c r="BD340" s="21" t="s">
        <v>389</v>
      </c>
      <c r="BH340" s="21" t="s">
        <v>769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763</v>
      </c>
      <c r="F341" s="25" t="str">
        <f>IF(ISBLANK(Table2[[#This Row],[unique_id]]), "", Table2[[#This Row],[unique_id]])</f>
        <v>kitchen_fan_outlet</v>
      </c>
      <c r="G341" s="21" t="s">
        <v>764</v>
      </c>
      <c r="H341" s="21" t="s">
        <v>622</v>
      </c>
      <c r="I341" s="21" t="s">
        <v>307</v>
      </c>
      <c r="M341" s="21" t="s">
        <v>268</v>
      </c>
      <c r="O341" s="22" t="s">
        <v>975</v>
      </c>
      <c r="P341" s="21" t="s">
        <v>172</v>
      </c>
      <c r="Q341" s="21" t="s">
        <v>933</v>
      </c>
      <c r="R341" s="21" t="s">
        <v>935</v>
      </c>
      <c r="S341" s="21" t="s">
        <v>1011</v>
      </c>
      <c r="T341" s="27" t="s">
        <v>1010</v>
      </c>
      <c r="V341" s="22"/>
      <c r="W341" s="22" t="s">
        <v>584</v>
      </c>
      <c r="X341" s="22"/>
      <c r="Y341" s="30" t="s">
        <v>930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1267</v>
      </c>
      <c r="BA341" s="27" t="s">
        <v>767</v>
      </c>
      <c r="BB341" s="21" t="s">
        <v>409</v>
      </c>
      <c r="BC341" s="27" t="s">
        <v>768</v>
      </c>
      <c r="BD341" s="21" t="s">
        <v>215</v>
      </c>
      <c r="BH341" s="21" t="s">
        <v>770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761</v>
      </c>
      <c r="F342" s="25" t="str">
        <f>IF(ISBLANK(Table2[[#This Row],[unique_id]]), "", Table2[[#This Row],[unique_id]])</f>
        <v>edwin_wardrobe_outlet</v>
      </c>
      <c r="G342" s="21" t="s">
        <v>771</v>
      </c>
      <c r="H342" s="21" t="s">
        <v>622</v>
      </c>
      <c r="I342" s="21" t="s">
        <v>307</v>
      </c>
      <c r="M342" s="21" t="s">
        <v>268</v>
      </c>
      <c r="O342" s="22" t="s">
        <v>975</v>
      </c>
      <c r="P342" s="21" t="s">
        <v>172</v>
      </c>
      <c r="Q342" s="21" t="s">
        <v>933</v>
      </c>
      <c r="R342" s="21" t="s">
        <v>935</v>
      </c>
      <c r="S342" s="21" t="s">
        <v>1011</v>
      </c>
      <c r="T342" s="27" t="s">
        <v>1010</v>
      </c>
      <c r="V342" s="22"/>
      <c r="W342" s="22" t="s">
        <v>584</v>
      </c>
      <c r="X342" s="22"/>
      <c r="Y342" s="30" t="s">
        <v>930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1268</v>
      </c>
      <c r="BA342" s="27" t="s">
        <v>767</v>
      </c>
      <c r="BB342" s="21" t="s">
        <v>409</v>
      </c>
      <c r="BC342" s="27" t="s">
        <v>768</v>
      </c>
      <c r="BD342" s="21" t="s">
        <v>127</v>
      </c>
      <c r="BH342" s="21" t="s">
        <v>766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540</v>
      </c>
      <c r="D343" s="21" t="s">
        <v>27</v>
      </c>
      <c r="E343" s="21" t="s">
        <v>1006</v>
      </c>
      <c r="F343" s="25" t="str">
        <f>IF(ISBLANK(Table2[[#This Row],[unique_id]]), "", Table2[[#This Row],[unique_id]])</f>
        <v>garden_repeater_linkquality</v>
      </c>
      <c r="G343" s="21" t="s">
        <v>860</v>
      </c>
      <c r="H343" s="21" t="s">
        <v>622</v>
      </c>
      <c r="I343" s="21" t="s">
        <v>307</v>
      </c>
      <c r="O343" s="22" t="s">
        <v>975</v>
      </c>
      <c r="P343" s="21" t="s">
        <v>172</v>
      </c>
      <c r="Q343" s="21" t="s">
        <v>933</v>
      </c>
      <c r="R343" s="21" t="s">
        <v>935</v>
      </c>
      <c r="S343" s="21" t="s">
        <v>1011</v>
      </c>
      <c r="T343" s="27" t="s">
        <v>1009</v>
      </c>
      <c r="V343" s="22"/>
      <c r="W343" s="22" t="s">
        <v>584</v>
      </c>
      <c r="X343" s="22"/>
      <c r="Y343" s="30" t="s">
        <v>930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1240</v>
      </c>
      <c r="BA343" s="24" t="s">
        <v>858</v>
      </c>
      <c r="BB343" s="21" t="s">
        <v>540</v>
      </c>
      <c r="BC343" s="21" t="s">
        <v>857</v>
      </c>
      <c r="BD343" s="21" t="s">
        <v>675</v>
      </c>
      <c r="BH343" s="21" t="s">
        <v>859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540</v>
      </c>
      <c r="D344" s="21" t="s">
        <v>27</v>
      </c>
      <c r="E344" s="21" t="s">
        <v>1007</v>
      </c>
      <c r="F344" s="25" t="str">
        <f>IF(ISBLANK(Table2[[#This Row],[unique_id]]), "", Table2[[#This Row],[unique_id]])</f>
        <v>landing_repeater_linkquality</v>
      </c>
      <c r="G344" s="21" t="s">
        <v>862</v>
      </c>
      <c r="H344" s="21" t="s">
        <v>622</v>
      </c>
      <c r="I344" s="21" t="s">
        <v>307</v>
      </c>
      <c r="O344" s="22" t="s">
        <v>975</v>
      </c>
      <c r="P344" s="21" t="s">
        <v>172</v>
      </c>
      <c r="Q344" s="21" t="s">
        <v>933</v>
      </c>
      <c r="R344" s="21" t="s">
        <v>935</v>
      </c>
      <c r="S344" s="21" t="s">
        <v>1011</v>
      </c>
      <c r="T344" s="27" t="s">
        <v>1009</v>
      </c>
      <c r="V344" s="22"/>
      <c r="W344" s="22" t="s">
        <v>584</v>
      </c>
      <c r="X344" s="22"/>
      <c r="Y344" s="30" t="s">
        <v>930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1240</v>
      </c>
      <c r="BA344" s="24" t="s">
        <v>858</v>
      </c>
      <c r="BB344" s="21" t="s">
        <v>540</v>
      </c>
      <c r="BC344" s="21" t="s">
        <v>857</v>
      </c>
      <c r="BD344" s="21" t="s">
        <v>656</v>
      </c>
      <c r="BH344" s="21" t="s">
        <v>864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540</v>
      </c>
      <c r="D345" s="21" t="s">
        <v>27</v>
      </c>
      <c r="E345" s="21" t="s">
        <v>1008</v>
      </c>
      <c r="F345" s="25" t="str">
        <f>IF(ISBLANK(Table2[[#This Row],[unique_id]]), "", Table2[[#This Row],[unique_id]])</f>
        <v>driveway_repeater_linkquality</v>
      </c>
      <c r="G345" s="21" t="s">
        <v>861</v>
      </c>
      <c r="H345" s="21" t="s">
        <v>622</v>
      </c>
      <c r="I345" s="21" t="s">
        <v>307</v>
      </c>
      <c r="O345" s="22" t="s">
        <v>975</v>
      </c>
      <c r="P345" s="21" t="s">
        <v>172</v>
      </c>
      <c r="Q345" s="21" t="s">
        <v>933</v>
      </c>
      <c r="R345" s="21" t="s">
        <v>935</v>
      </c>
      <c r="S345" s="21" t="s">
        <v>1011</v>
      </c>
      <c r="T345" s="27" t="s">
        <v>1009</v>
      </c>
      <c r="V345" s="22"/>
      <c r="W345" s="22" t="s">
        <v>584</v>
      </c>
      <c r="X345" s="22"/>
      <c r="Y345" s="30" t="s">
        <v>930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1240</v>
      </c>
      <c r="BA345" s="24" t="s">
        <v>858</v>
      </c>
      <c r="BB345" s="21" t="s">
        <v>540</v>
      </c>
      <c r="BC345" s="21" t="s">
        <v>857</v>
      </c>
      <c r="BD345" s="21" t="s">
        <v>863</v>
      </c>
      <c r="BH345" s="21" t="s">
        <v>865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622</v>
      </c>
      <c r="I346" s="21" t="s">
        <v>307</v>
      </c>
      <c r="M346" s="21" t="s">
        <v>361</v>
      </c>
      <c r="N346" s="21" t="s">
        <v>362</v>
      </c>
      <c r="T346" s="21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1097</v>
      </c>
      <c r="F347" s="25" t="str">
        <f>IF(ISBLANK(Table2[[#This Row],[unique_id]]), "", Table2[[#This Row],[unique_id]])</f>
        <v>lighting_reset_adaptive_lighting_all</v>
      </c>
      <c r="G347" s="21" t="s">
        <v>979</v>
      </c>
      <c r="H347" s="21" t="s">
        <v>641</v>
      </c>
      <c r="I347" s="21" t="s">
        <v>307</v>
      </c>
      <c r="M347" s="21" t="s">
        <v>268</v>
      </c>
      <c r="T347" s="21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627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641</v>
      </c>
      <c r="I348" s="21" t="s">
        <v>307</v>
      </c>
      <c r="J348" s="21" t="s">
        <v>626</v>
      </c>
      <c r="M348" s="21" t="s">
        <v>268</v>
      </c>
      <c r="T348" s="21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843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620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641</v>
      </c>
      <c r="I349" s="21" t="s">
        <v>307</v>
      </c>
      <c r="J349" s="21" t="s">
        <v>626</v>
      </c>
      <c r="M349" s="21" t="s">
        <v>268</v>
      </c>
      <c r="T349" s="21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843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628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641</v>
      </c>
      <c r="I350" s="21" t="s">
        <v>307</v>
      </c>
      <c r="J350" s="21" t="s">
        <v>639</v>
      </c>
      <c r="M350" s="21" t="s">
        <v>268</v>
      </c>
      <c r="T350" s="21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843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629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641</v>
      </c>
      <c r="I351" s="21" t="s">
        <v>307</v>
      </c>
      <c r="J351" s="21" t="s">
        <v>648</v>
      </c>
      <c r="M351" s="21" t="s">
        <v>268</v>
      </c>
      <c r="T351" s="21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1081</v>
      </c>
      <c r="F352" s="25" t="str">
        <f>IF(ISBLANK(Table2[[#This Row],[unique_id]]), "", Table2[[#This Row],[unique_id]])</f>
        <v>lighting_reset_adaptive_lighting_hallway_sconces</v>
      </c>
      <c r="G352" t="s">
        <v>1066</v>
      </c>
      <c r="H352" s="21" t="s">
        <v>641</v>
      </c>
      <c r="I352" s="21" t="s">
        <v>307</v>
      </c>
      <c r="J352" s="21" t="s">
        <v>1082</v>
      </c>
      <c r="M352" s="21" t="s">
        <v>268</v>
      </c>
      <c r="T352" s="21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630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641</v>
      </c>
      <c r="I353" s="21" t="s">
        <v>307</v>
      </c>
      <c r="J353" s="21" t="s">
        <v>648</v>
      </c>
      <c r="M353" s="21" t="s">
        <v>268</v>
      </c>
      <c r="T353" s="21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631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641</v>
      </c>
      <c r="I354" s="21" t="s">
        <v>307</v>
      </c>
      <c r="J354" s="21" t="s">
        <v>648</v>
      </c>
      <c r="M354" s="21" t="s">
        <v>268</v>
      </c>
      <c r="T354" s="21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688</v>
      </c>
      <c r="F355" s="25" t="str">
        <f>IF(ISBLANK(Table2[[#This Row],[unique_id]]), "", Table2[[#This Row],[unique_id]])</f>
        <v>lighting_reset_adaptive_lighting_lounge_lamp</v>
      </c>
      <c r="G355" t="s">
        <v>653</v>
      </c>
      <c r="H355" s="21" t="s">
        <v>641</v>
      </c>
      <c r="I355" s="21" t="s">
        <v>307</v>
      </c>
      <c r="J355" s="21" t="s">
        <v>626</v>
      </c>
      <c r="M355" s="21" t="s">
        <v>268</v>
      </c>
      <c r="T355" s="21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843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632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641</v>
      </c>
      <c r="I356" s="21" t="s">
        <v>307</v>
      </c>
      <c r="J356" s="21" t="s">
        <v>648</v>
      </c>
      <c r="M356" s="21" t="s">
        <v>268</v>
      </c>
      <c r="T356" s="21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1083</v>
      </c>
      <c r="F357" s="25" t="str">
        <f>IF(ISBLANK(Table2[[#This Row],[unique_id]]), "", Table2[[#This Row],[unique_id]])</f>
        <v>lighting_reset_adaptive_lighting_parents_jane_bedside</v>
      </c>
      <c r="G357" t="s">
        <v>1075</v>
      </c>
      <c r="H357" s="21" t="s">
        <v>641</v>
      </c>
      <c r="I357" s="21" t="s">
        <v>307</v>
      </c>
      <c r="J357" s="21" t="s">
        <v>1085</v>
      </c>
      <c r="M357" s="21" t="s">
        <v>268</v>
      </c>
      <c r="T357" s="21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1084</v>
      </c>
      <c r="F358" s="25" t="str">
        <f>IF(ISBLANK(Table2[[#This Row],[unique_id]]), "", Table2[[#This Row],[unique_id]])</f>
        <v>lighting_reset_adaptive_lighting_parents_graham_bedside</v>
      </c>
      <c r="G358" t="s">
        <v>1076</v>
      </c>
      <c r="H358" s="21" t="s">
        <v>641</v>
      </c>
      <c r="I358" s="21" t="s">
        <v>307</v>
      </c>
      <c r="J358" s="21" t="s">
        <v>1086</v>
      </c>
      <c r="M358" s="21" t="s">
        <v>268</v>
      </c>
      <c r="T358" s="21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1087</v>
      </c>
      <c r="F359" s="25" t="str">
        <f>IF(ISBLANK(Table2[[#This Row],[unique_id]]), "", Table2[[#This Row],[unique_id]])</f>
        <v>lighting_reset_adaptive_lighting_study_lamp</v>
      </c>
      <c r="G359" t="s">
        <v>915</v>
      </c>
      <c r="H359" s="21" t="s">
        <v>641</v>
      </c>
      <c r="I359" s="21" t="s">
        <v>307</v>
      </c>
      <c r="J359" s="21" t="s">
        <v>626</v>
      </c>
      <c r="M359" s="21" t="s">
        <v>268</v>
      </c>
      <c r="T359" s="21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633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641</v>
      </c>
      <c r="I360" s="21" t="s">
        <v>307</v>
      </c>
      <c r="J360" s="21" t="s">
        <v>648</v>
      </c>
      <c r="M360" s="21" t="s">
        <v>268</v>
      </c>
      <c r="T360" s="21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634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641</v>
      </c>
      <c r="I361" s="21" t="s">
        <v>307</v>
      </c>
      <c r="J361" s="21" t="s">
        <v>648</v>
      </c>
      <c r="M361" s="21" t="s">
        <v>268</v>
      </c>
      <c r="T361" s="21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635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641</v>
      </c>
      <c r="I362" s="21" t="s">
        <v>307</v>
      </c>
      <c r="J362" s="21" t="s">
        <v>648</v>
      </c>
      <c r="M362" s="21" t="s">
        <v>268</v>
      </c>
      <c r="T362" s="21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649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641</v>
      </c>
      <c r="I363" s="21" t="s">
        <v>307</v>
      </c>
      <c r="J363" s="21" t="s">
        <v>648</v>
      </c>
      <c r="M363" s="21" t="s">
        <v>268</v>
      </c>
      <c r="T363" s="21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636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641</v>
      </c>
      <c r="I364" s="21" t="s">
        <v>307</v>
      </c>
      <c r="J364" s="21" t="s">
        <v>648</v>
      </c>
      <c r="M364" s="21" t="s">
        <v>268</v>
      </c>
      <c r="T364" s="21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1088</v>
      </c>
      <c r="F365" s="25" t="str">
        <f>IF(ISBLANK(Table2[[#This Row],[unique_id]]), "", Table2[[#This Row],[unique_id]])</f>
        <v>lighting_reset_adaptive_lighting_bathroom_sconces</v>
      </c>
      <c r="G365" t="s">
        <v>1072</v>
      </c>
      <c r="H365" s="21" t="s">
        <v>641</v>
      </c>
      <c r="I365" s="21" t="s">
        <v>307</v>
      </c>
      <c r="J365" s="21" t="s">
        <v>1082</v>
      </c>
      <c r="M365" s="21" t="s">
        <v>268</v>
      </c>
      <c r="T365" s="21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637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641</v>
      </c>
      <c r="I366" s="21" t="s">
        <v>307</v>
      </c>
      <c r="J366" s="21" t="s">
        <v>648</v>
      </c>
      <c r="M366" s="21" t="s">
        <v>268</v>
      </c>
      <c r="T366" s="21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1089</v>
      </c>
      <c r="F367" s="25" t="str">
        <f>IF(ISBLANK(Table2[[#This Row],[unique_id]]), "", Table2[[#This Row],[unique_id]])</f>
        <v>lighting_reset_adaptive_lighting_ensuite_sconces</v>
      </c>
      <c r="G367" t="s">
        <v>1055</v>
      </c>
      <c r="H367" s="21" t="s">
        <v>641</v>
      </c>
      <c r="I367" s="21" t="s">
        <v>307</v>
      </c>
      <c r="J367" s="21" t="s">
        <v>1082</v>
      </c>
      <c r="M367" s="21" t="s">
        <v>268</v>
      </c>
      <c r="T367" s="21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638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641</v>
      </c>
      <c r="I368" s="21" t="s">
        <v>307</v>
      </c>
      <c r="J368" s="21" t="s">
        <v>648</v>
      </c>
      <c r="M368" s="21" t="s">
        <v>268</v>
      </c>
      <c r="T368" s="21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590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641</v>
      </c>
      <c r="I369" s="21" t="s">
        <v>307</v>
      </c>
      <c r="M369" s="21" t="s">
        <v>361</v>
      </c>
      <c r="N369" s="21" t="s">
        <v>362</v>
      </c>
      <c r="T369" s="21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752</v>
      </c>
      <c r="E370" s="21" t="s">
        <v>753</v>
      </c>
      <c r="F370" s="25" t="str">
        <f>IF(ISBLANK(Table2[[#This Row],[unique_id]]), "", Table2[[#This Row],[unique_id]])</f>
        <v>synchronize_devices</v>
      </c>
      <c r="G370" s="21" t="s">
        <v>755</v>
      </c>
      <c r="H370" s="21" t="s">
        <v>754</v>
      </c>
      <c r="I370" s="21" t="s">
        <v>307</v>
      </c>
      <c r="M370" s="21" t="s">
        <v>268</v>
      </c>
      <c r="T370" s="21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918</v>
      </c>
      <c r="I371" s="21" t="s">
        <v>144</v>
      </c>
      <c r="M371" s="21" t="s">
        <v>136</v>
      </c>
      <c r="N371" s="21" t="s">
        <v>281</v>
      </c>
      <c r="O371" s="22" t="s">
        <v>975</v>
      </c>
      <c r="P371" s="21" t="s">
        <v>172</v>
      </c>
      <c r="Q371" s="21" t="s">
        <v>933</v>
      </c>
      <c r="R371" s="46" t="s">
        <v>918</v>
      </c>
      <c r="S371" s="21" t="str">
        <f>_xlfn.CONCAT( Table2[[#This Row],[device_suggested_area]], " ",Table2[[#This Row],[powercalc_group_3]])</f>
        <v>Ada Audio Visual Devices</v>
      </c>
      <c r="T371" s="21" t="str">
        <f>_xlfn.CONCAT("name: ", Table2[[#This Row],[friendly_name]])</f>
        <v>name: Ada Home</v>
      </c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1309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918</v>
      </c>
      <c r="I372" s="21" t="s">
        <v>144</v>
      </c>
      <c r="M372" s="21" t="s">
        <v>136</v>
      </c>
      <c r="N372" s="21" t="s">
        <v>281</v>
      </c>
      <c r="O372" s="22" t="s">
        <v>975</v>
      </c>
      <c r="P372" s="21" t="s">
        <v>172</v>
      </c>
      <c r="Q372" s="21" t="s">
        <v>933</v>
      </c>
      <c r="R372" s="46" t="s">
        <v>918</v>
      </c>
      <c r="S372" s="21" t="str">
        <f>_xlfn.CONCAT( Table2[[#This Row],[device_suggested_area]], " ",Table2[[#This Row],[powercalc_group_3]])</f>
        <v>Edwin Audio Visual Devices</v>
      </c>
      <c r="T372" s="21" t="str">
        <f>_xlfn.CONCAT("name: ", Table2[[#This Row],[friendly_name]])</f>
        <v>name: Edwin Home</v>
      </c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1309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918</v>
      </c>
      <c r="I373" s="21" t="s">
        <v>144</v>
      </c>
      <c r="M373" s="21" t="s">
        <v>136</v>
      </c>
      <c r="N373" s="21" t="s">
        <v>281</v>
      </c>
      <c r="O373" s="22" t="s">
        <v>975</v>
      </c>
      <c r="P373" s="21" t="s">
        <v>172</v>
      </c>
      <c r="Q373" s="21" t="s">
        <v>933</v>
      </c>
      <c r="R373" s="46" t="s">
        <v>918</v>
      </c>
      <c r="S373" s="21" t="str">
        <f>_xlfn.CONCAT( Table2[[#This Row],[device_suggested_area]], " ",Table2[[#This Row],[powercalc_group_3]])</f>
        <v>Parents Audio Visual Devices</v>
      </c>
      <c r="T373" s="21" t="s">
        <v>943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1303</v>
      </c>
      <c r="BB373" s="21" t="s">
        <v>245</v>
      </c>
      <c r="BC373" s="21" t="s">
        <v>1310</v>
      </c>
      <c r="BD373" s="21" t="s">
        <v>201</v>
      </c>
      <c r="BG373" s="21" t="s">
        <v>452</v>
      </c>
      <c r="BH373" s="28" t="s">
        <v>789</v>
      </c>
      <c r="BI373" s="24" t="s">
        <v>788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918</v>
      </c>
      <c r="I374" s="21" t="s">
        <v>144</v>
      </c>
      <c r="M374" s="21" t="s">
        <v>136</v>
      </c>
      <c r="N374" s="21" t="s">
        <v>281</v>
      </c>
      <c r="O374" s="22" t="s">
        <v>975</v>
      </c>
      <c r="P374" s="21" t="s">
        <v>172</v>
      </c>
      <c r="Q374" s="21" t="s">
        <v>933</v>
      </c>
      <c r="R374" s="46" t="s">
        <v>918</v>
      </c>
      <c r="S374" s="21" t="str">
        <f>_xlfn.CONCAT( Table2[[#This Row],[device_suggested_area]], " ",Table2[[#This Row],[powercalc_group_3]])</f>
        <v>Kitchen Audio Visual Devices</v>
      </c>
      <c r="T374" s="21" t="s">
        <v>943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1303</v>
      </c>
      <c r="BB374" s="21" t="s">
        <v>245</v>
      </c>
      <c r="BC374" s="21" t="s">
        <v>1310</v>
      </c>
      <c r="BD374" s="21" t="s">
        <v>215</v>
      </c>
      <c r="BG374" s="21" t="s">
        <v>452</v>
      </c>
      <c r="BH374" s="28" t="s">
        <v>903</v>
      </c>
      <c r="BI374" s="24" t="s">
        <v>902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756</v>
      </c>
      <c r="F375" s="25" t="str">
        <f>IF(ISBLANK(Table2[[#This Row],[unique_id]]), "", Table2[[#This Row],[unique_id]])</f>
        <v>office_home</v>
      </c>
      <c r="G375" s="21" t="s">
        <v>757</v>
      </c>
      <c r="H375" s="21" t="s">
        <v>918</v>
      </c>
      <c r="I375" s="21" t="s">
        <v>144</v>
      </c>
      <c r="M375" s="21" t="s">
        <v>136</v>
      </c>
      <c r="N375" s="21" t="s">
        <v>281</v>
      </c>
      <c r="O375" s="22" t="s">
        <v>975</v>
      </c>
      <c r="P375" s="21" t="s">
        <v>172</v>
      </c>
      <c r="Q375" s="21" t="s">
        <v>933</v>
      </c>
      <c r="R375" s="46" t="s">
        <v>918</v>
      </c>
      <c r="S375" s="21" t="str">
        <f>_xlfn.CONCAT( Table2[[#This Row],[device_suggested_area]], " ",Table2[[#This Row],[powercalc_group_3]])</f>
        <v>Office Audio Visual Devices</v>
      </c>
      <c r="T375" s="21" t="str">
        <f>_xlfn.CONCAT("name: ", Table2[[#This Row],[friendly_name]])</f>
        <v>name: Office Home</v>
      </c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1309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794</v>
      </c>
      <c r="F376" s="25" t="str">
        <f>IF(ISBLANK(Table2[[#This Row],[unique_id]]), "", Table2[[#This Row],[unique_id]])</f>
        <v>lounge_home</v>
      </c>
      <c r="G376" s="21" t="s">
        <v>795</v>
      </c>
      <c r="H376" s="21" t="s">
        <v>918</v>
      </c>
      <c r="I376" s="21" t="s">
        <v>144</v>
      </c>
      <c r="M376" s="21" t="s">
        <v>136</v>
      </c>
      <c r="N376" s="21" t="s">
        <v>281</v>
      </c>
      <c r="O376" s="22" t="s">
        <v>975</v>
      </c>
      <c r="P376" s="21" t="s">
        <v>172</v>
      </c>
      <c r="Q376" s="21" t="s">
        <v>933</v>
      </c>
      <c r="R376" s="46" t="s">
        <v>918</v>
      </c>
      <c r="S376" s="21" t="str">
        <f>_xlfn.CONCAT( Table2[[#This Row],[device_suggested_area]], " ",Table2[[#This Row],[powercalc_group_3]])</f>
        <v>Lounge Audio Visual Devices</v>
      </c>
      <c r="T376" s="21" t="str">
        <f>_xlfn.CONCAT("name: ", Table2[[#This Row],[friendly_name]])</f>
        <v>name: Lounge Home</v>
      </c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1309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1012</v>
      </c>
      <c r="F377" s="25" t="str">
        <f>IF(ISBLANK(Table2[[#This Row],[unique_id]]), "", Table2[[#This Row],[unique_id]])</f>
        <v>ada_tablet</v>
      </c>
      <c r="G377" s="21" t="s">
        <v>1013</v>
      </c>
      <c r="H377" s="21" t="s">
        <v>918</v>
      </c>
      <c r="I377" s="21" t="s">
        <v>144</v>
      </c>
      <c r="M377" s="21" t="s">
        <v>136</v>
      </c>
      <c r="N377" s="21" t="s">
        <v>281</v>
      </c>
      <c r="R377" s="46"/>
      <c r="T377" s="21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1013</v>
      </c>
      <c r="BA377" s="21" t="s">
        <v>1311</v>
      </c>
      <c r="BB377" s="21" t="s">
        <v>245</v>
      </c>
      <c r="BC377" s="21" t="s">
        <v>1018</v>
      </c>
      <c r="BD377" s="21" t="s">
        <v>203</v>
      </c>
      <c r="BG377" s="21" t="s">
        <v>452</v>
      </c>
      <c r="BH377" s="28" t="s">
        <v>1015</v>
      </c>
      <c r="BI377" s="24" t="s">
        <v>1016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918</v>
      </c>
      <c r="I378" s="21" t="s">
        <v>144</v>
      </c>
      <c r="M378" s="21" t="s">
        <v>361</v>
      </c>
      <c r="N378" s="21" t="s">
        <v>362</v>
      </c>
      <c r="O378" s="47"/>
      <c r="T378" s="21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680</v>
      </c>
      <c r="D379" s="21" t="s">
        <v>145</v>
      </c>
      <c r="E379" s="21" t="s">
        <v>751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918</v>
      </c>
      <c r="I379" s="21" t="s">
        <v>144</v>
      </c>
      <c r="M379" s="21" t="s">
        <v>136</v>
      </c>
      <c r="N379" s="21" t="s">
        <v>281</v>
      </c>
      <c r="R379" s="46"/>
      <c r="T379" s="21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1231</v>
      </c>
      <c r="BA379" s="21" t="s">
        <v>684</v>
      </c>
      <c r="BB379" s="21" t="s">
        <v>680</v>
      </c>
      <c r="BC379" s="21" t="s">
        <v>683</v>
      </c>
      <c r="BD379" s="21" t="s">
        <v>203</v>
      </c>
      <c r="BG379" s="21" t="s">
        <v>452</v>
      </c>
      <c r="BH379" s="28" t="s">
        <v>681</v>
      </c>
      <c r="BI379" s="24" t="s">
        <v>682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679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918</v>
      </c>
      <c r="I380" s="21" t="s">
        <v>144</v>
      </c>
      <c r="M380" s="21" t="s">
        <v>136</v>
      </c>
      <c r="N380" s="21" t="s">
        <v>281</v>
      </c>
      <c r="T380" s="21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1231</v>
      </c>
      <c r="BA380" s="21" t="s">
        <v>1304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1019</v>
      </c>
      <c r="F381" s="25" t="str">
        <f>IF(ISBLANK(Table2[[#This Row],[unique_id]]), "", Table2[[#This Row],[unique_id]])</f>
        <v>edwin_tablet</v>
      </c>
      <c r="G381" s="21" t="s">
        <v>1020</v>
      </c>
      <c r="H381" s="21" t="s">
        <v>918</v>
      </c>
      <c r="I381" s="21" t="s">
        <v>144</v>
      </c>
      <c r="M381" s="21" t="s">
        <v>136</v>
      </c>
      <c r="N381" s="21" t="s">
        <v>281</v>
      </c>
      <c r="R381" s="46"/>
      <c r="T381" s="21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1020</v>
      </c>
      <c r="BA381" s="21" t="s">
        <v>1311</v>
      </c>
      <c r="BB381" s="21" t="s">
        <v>245</v>
      </c>
      <c r="BC381" s="21" t="s">
        <v>1018</v>
      </c>
      <c r="BD381" s="21" t="s">
        <v>215</v>
      </c>
      <c r="BG381" s="21" t="s">
        <v>452</v>
      </c>
      <c r="BH381" s="28" t="s">
        <v>1026</v>
      </c>
      <c r="BI381" s="24" t="s">
        <v>1017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679</v>
      </c>
      <c r="C382" s="21" t="s">
        <v>245</v>
      </c>
      <c r="D382" s="21" t="s">
        <v>145</v>
      </c>
      <c r="E382" s="21" t="s">
        <v>841</v>
      </c>
      <c r="F382" s="25" t="str">
        <f>IF(ISBLANK(Table2[[#This Row],[unique_id]]), "", Table2[[#This Row],[unique_id]])</f>
        <v>office_tv</v>
      </c>
      <c r="G382" s="21" t="s">
        <v>842</v>
      </c>
      <c r="H382" s="21" t="s">
        <v>918</v>
      </c>
      <c r="I382" s="21" t="s">
        <v>144</v>
      </c>
      <c r="M382" s="21" t="s">
        <v>136</v>
      </c>
      <c r="N382" s="21" t="s">
        <v>281</v>
      </c>
      <c r="T382" s="21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1231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918</v>
      </c>
      <c r="I383" s="21" t="s">
        <v>144</v>
      </c>
      <c r="M383" s="21" t="s">
        <v>361</v>
      </c>
      <c r="N383" s="21" t="s">
        <v>362</v>
      </c>
      <c r="T383" s="21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907</v>
      </c>
      <c r="F384" s="25" t="str">
        <f>IF(ISBLANK(Table2[[#This Row],[unique_id]]), "", Table2[[#This Row],[unique_id]])</f>
        <v>lounge_arc</v>
      </c>
      <c r="G384" s="21" t="s">
        <v>910</v>
      </c>
      <c r="H384" s="21" t="s">
        <v>918</v>
      </c>
      <c r="I384" s="21" t="s">
        <v>144</v>
      </c>
      <c r="M384" s="21" t="s">
        <v>136</v>
      </c>
      <c r="N384" s="21" t="s">
        <v>281</v>
      </c>
      <c r="O384" s="22" t="s">
        <v>975</v>
      </c>
      <c r="R384" s="46"/>
      <c r="T384" s="21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685</v>
      </c>
      <c r="BA384" s="21" t="s">
        <v>1307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686</v>
      </c>
      <c r="BI384" s="24" t="s">
        <v>687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679</v>
      </c>
      <c r="C385" s="21" t="s">
        <v>1000</v>
      </c>
      <c r="D385" s="21" t="s">
        <v>149</v>
      </c>
      <c r="E385" s="21" t="s">
        <v>1002</v>
      </c>
      <c r="F385" s="25" t="str">
        <f>IF(ISBLANK(Table2[[#This Row],[unique_id]]), "", Table2[[#This Row],[unique_id]])</f>
        <v>template_kitchen_move_proxy</v>
      </c>
      <c r="G385" s="21" t="s">
        <v>911</v>
      </c>
      <c r="H385" s="21" t="s">
        <v>918</v>
      </c>
      <c r="I385" s="21" t="s">
        <v>144</v>
      </c>
      <c r="O385" s="22" t="s">
        <v>975</v>
      </c>
      <c r="P385" s="21" t="s">
        <v>172</v>
      </c>
      <c r="Q385" s="21" t="s">
        <v>933</v>
      </c>
      <c r="R385" s="46" t="s">
        <v>918</v>
      </c>
      <c r="S385" s="21" t="str">
        <f>_xlfn.CONCAT( Table2[[#This Row],[device_suggested_area]], " ",Table2[[#This Row],[powercalc_group_3]])</f>
        <v>Kitchen Audio Visual Devices</v>
      </c>
      <c r="T385" s="27" t="s">
        <v>1005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1305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906</v>
      </c>
      <c r="F386" s="25" t="str">
        <f>IF(ISBLANK(Table2[[#This Row],[unique_id]]), "", Table2[[#This Row],[unique_id]])</f>
        <v>kitchen_move</v>
      </c>
      <c r="G386" s="21" t="s">
        <v>911</v>
      </c>
      <c r="H386" s="21" t="s">
        <v>918</v>
      </c>
      <c r="I386" s="21" t="s">
        <v>144</v>
      </c>
      <c r="M386" s="21" t="s">
        <v>136</v>
      </c>
      <c r="N386" s="21" t="s">
        <v>281</v>
      </c>
      <c r="O386" s="22" t="s">
        <v>975</v>
      </c>
      <c r="P386" s="21" t="s">
        <v>172</v>
      </c>
      <c r="Q386" s="21" t="s">
        <v>933</v>
      </c>
      <c r="R386" s="46" t="s">
        <v>918</v>
      </c>
      <c r="S386" s="21" t="str">
        <f>_xlfn.CONCAT( Table2[[#This Row],[device_suggested_area]], " ",Table2[[#This Row],[powercalc_group_3]])</f>
        <v>Kitchen Audio Visual Devices</v>
      </c>
      <c r="T386" s="21" t="str">
        <f>_xlfn.CONCAT("name: ", Table2[[#This Row],[friendly_name]])</f>
        <v>name: Kitchen Move</v>
      </c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1305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905</v>
      </c>
      <c r="F387" s="25" t="str">
        <f>IF(ISBLANK(Table2[[#This Row],[unique_id]]), "", Table2[[#This Row],[unique_id]])</f>
        <v>kitchen_five</v>
      </c>
      <c r="G387" s="21" t="s">
        <v>912</v>
      </c>
      <c r="H387" s="21" t="s">
        <v>918</v>
      </c>
      <c r="I387" s="21" t="s">
        <v>144</v>
      </c>
      <c r="M387" s="21" t="s">
        <v>136</v>
      </c>
      <c r="N387" s="21" t="s">
        <v>281</v>
      </c>
      <c r="O387" s="22" t="s">
        <v>975</v>
      </c>
      <c r="P387" s="21" t="s">
        <v>172</v>
      </c>
      <c r="Q387" s="21" t="s">
        <v>933</v>
      </c>
      <c r="R387" s="46" t="s">
        <v>918</v>
      </c>
      <c r="S387" s="21" t="str">
        <f>_xlfn.CONCAT( Table2[[#This Row],[device_suggested_area]], " ",Table2[[#This Row],[powercalc_group_3]])</f>
        <v>Kitchen Audio Visual Devices</v>
      </c>
      <c r="T387" s="21" t="str">
        <f>_xlfn.CONCAT("name: ", Table2[[#This Row],[friendly_name]])</f>
        <v>name: Kitchen Five</v>
      </c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1004</v>
      </c>
      <c r="BA387" s="21" t="s">
        <v>1306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679</v>
      </c>
      <c r="C388" s="21" t="s">
        <v>1000</v>
      </c>
      <c r="D388" s="21" t="s">
        <v>149</v>
      </c>
      <c r="E388" s="21" t="s">
        <v>1003</v>
      </c>
      <c r="F388" s="25" t="str">
        <f>IF(ISBLANK(Table2[[#This Row],[unique_id]]), "", Table2[[#This Row],[unique_id]])</f>
        <v>template_parents_move_proxy</v>
      </c>
      <c r="G388" s="21" t="s">
        <v>913</v>
      </c>
      <c r="H388" s="21" t="s">
        <v>918</v>
      </c>
      <c r="I388" s="21" t="s">
        <v>144</v>
      </c>
      <c r="O388" s="22" t="s">
        <v>975</v>
      </c>
      <c r="P388" s="21" t="s">
        <v>172</v>
      </c>
      <c r="Q388" s="21" t="s">
        <v>933</v>
      </c>
      <c r="R388" s="46" t="s">
        <v>918</v>
      </c>
      <c r="S388" s="21" t="str">
        <f>_xlfn.CONCAT( Table2[[#This Row],[device_suggested_area]], " ",Table2[[#This Row],[powercalc_group_3]])</f>
        <v>Parents Audio Visual Devices</v>
      </c>
      <c r="T388" s="27" t="s">
        <v>1005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1305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904</v>
      </c>
      <c r="F389" s="25" t="str">
        <f>IF(ISBLANK(Table2[[#This Row],[unique_id]]), "", Table2[[#This Row],[unique_id]])</f>
        <v>parents_move</v>
      </c>
      <c r="G389" s="21" t="s">
        <v>913</v>
      </c>
      <c r="H389" s="21" t="s">
        <v>918</v>
      </c>
      <c r="I389" s="21" t="s">
        <v>144</v>
      </c>
      <c r="M389" s="21" t="s">
        <v>136</v>
      </c>
      <c r="N389" s="21" t="s">
        <v>281</v>
      </c>
      <c r="O389" s="22" t="s">
        <v>975</v>
      </c>
      <c r="P389" s="21" t="s">
        <v>172</v>
      </c>
      <c r="Q389" s="21" t="s">
        <v>933</v>
      </c>
      <c r="R389" s="46" t="s">
        <v>918</v>
      </c>
      <c r="S389" s="21" t="str">
        <f>_xlfn.CONCAT( Table2[[#This Row],[device_suggested_area]], " ",Table2[[#This Row],[powercalc_group_3]])</f>
        <v>Parents Audio Visual Devices</v>
      </c>
      <c r="T389" s="21" t="str">
        <f>_xlfn.CONCAT("name: ", Table2[[#This Row],[friendly_name]])</f>
        <v>name: Parents Move</v>
      </c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1305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679</v>
      </c>
      <c r="C390" s="21" t="s">
        <v>275</v>
      </c>
      <c r="D390" s="21" t="s">
        <v>145</v>
      </c>
      <c r="E390" s="21" t="s">
        <v>790</v>
      </c>
      <c r="F390" s="25" t="str">
        <f>IF(ISBLANK(Table2[[#This Row],[unique_id]]), "", Table2[[#This Row],[unique_id]])</f>
        <v>parents_tv_speaker</v>
      </c>
      <c r="G390" s="21" t="s">
        <v>791</v>
      </c>
      <c r="H390" s="21" t="s">
        <v>918</v>
      </c>
      <c r="I390" s="21" t="s">
        <v>144</v>
      </c>
      <c r="M390" s="21" t="s">
        <v>136</v>
      </c>
      <c r="N390" s="21" t="s">
        <v>281</v>
      </c>
      <c r="T390" s="21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1234</v>
      </c>
      <c r="BA390" s="21" t="s">
        <v>1308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807</v>
      </c>
      <c r="F391" s="25" t="str">
        <f>IF(ISBLANK(Table2[[#This Row],[unique_id]]), "", Table2[[#This Row],[unique_id]])</f>
        <v>back_door_lock_security</v>
      </c>
      <c r="G391" s="21" t="s">
        <v>803</v>
      </c>
      <c r="H391" s="21" t="s">
        <v>782</v>
      </c>
      <c r="I391" s="21" t="s">
        <v>219</v>
      </c>
      <c r="M391" s="21" t="s">
        <v>136</v>
      </c>
      <c r="T391" s="21"/>
      <c r="V391" s="22"/>
      <c r="W391" s="22"/>
      <c r="X391" s="22"/>
      <c r="Y391" s="22"/>
      <c r="AE391" s="21" t="s">
        <v>818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820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782</v>
      </c>
      <c r="I392" s="21" t="s">
        <v>219</v>
      </c>
      <c r="T392" s="21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773</v>
      </c>
      <c r="D393" s="21" t="s">
        <v>776</v>
      </c>
      <c r="E393" s="21" t="s">
        <v>777</v>
      </c>
      <c r="F393" s="25" t="str">
        <f>IF(ISBLANK(Table2[[#This Row],[unique_id]]), "", Table2[[#This Row],[unique_id]])</f>
        <v>back_door_lock</v>
      </c>
      <c r="G393" s="21" t="s">
        <v>822</v>
      </c>
      <c r="H393" s="21" t="s">
        <v>782</v>
      </c>
      <c r="I393" s="21" t="s">
        <v>219</v>
      </c>
      <c r="M393" s="21" t="s">
        <v>136</v>
      </c>
      <c r="T393" s="21"/>
      <c r="V393" s="22"/>
      <c r="W393" s="22" t="s">
        <v>584</v>
      </c>
      <c r="X393" s="22"/>
      <c r="Y393" s="30" t="s">
        <v>929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1288</v>
      </c>
      <c r="BA393" s="21" t="s">
        <v>774</v>
      </c>
      <c r="BB393" s="21" t="s">
        <v>773</v>
      </c>
      <c r="BC393" s="21" t="s">
        <v>775</v>
      </c>
      <c r="BD393" s="21" t="s">
        <v>782</v>
      </c>
      <c r="BH393" s="21" t="s">
        <v>772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813</v>
      </c>
      <c r="F394" s="25" t="str">
        <f>IF(ISBLANK(Table2[[#This Row],[unique_id]]), "", Table2[[#This Row],[unique_id]])</f>
        <v>template_back_door_sensor_contact_last</v>
      </c>
      <c r="G394" s="21" t="s">
        <v>821</v>
      </c>
      <c r="H394" s="21" t="s">
        <v>782</v>
      </c>
      <c r="I394" s="21" t="s">
        <v>219</v>
      </c>
      <c r="M394" s="21" t="s">
        <v>136</v>
      </c>
      <c r="T394" s="21"/>
      <c r="V394" s="22"/>
      <c r="W394" s="22" t="s">
        <v>584</v>
      </c>
      <c r="X394" s="22"/>
      <c r="Y394" s="30" t="s">
        <v>929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1301</v>
      </c>
      <c r="BA394" s="27" t="s">
        <v>796</v>
      </c>
      <c r="BB394" s="21" t="s">
        <v>365</v>
      </c>
      <c r="BC394" s="21" t="s">
        <v>775</v>
      </c>
      <c r="BD394" s="21" t="s">
        <v>782</v>
      </c>
      <c r="BH394" s="21" t="s">
        <v>798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679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782</v>
      </c>
      <c r="H395" s="21" t="s">
        <v>793</v>
      </c>
      <c r="I395" s="21" t="s">
        <v>219</v>
      </c>
      <c r="T395" s="21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808</v>
      </c>
      <c r="F396" s="25" t="str">
        <f>IF(ISBLANK(Table2[[#This Row],[unique_id]]), "", Table2[[#This Row],[unique_id]])</f>
        <v>front_door_lock_security</v>
      </c>
      <c r="G396" s="21" t="s">
        <v>803</v>
      </c>
      <c r="H396" s="21" t="s">
        <v>781</v>
      </c>
      <c r="I396" s="21" t="s">
        <v>219</v>
      </c>
      <c r="M396" s="21" t="s">
        <v>136</v>
      </c>
      <c r="T396" s="21"/>
      <c r="V396" s="22"/>
      <c r="W396" s="22"/>
      <c r="X396" s="22"/>
      <c r="Y396" s="22"/>
      <c r="AE396" s="21" t="s">
        <v>818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819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781</v>
      </c>
      <c r="I397" s="21" t="s">
        <v>219</v>
      </c>
      <c r="T397" s="21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773</v>
      </c>
      <c r="D398" s="21" t="s">
        <v>776</v>
      </c>
      <c r="E398" s="21" t="s">
        <v>778</v>
      </c>
      <c r="F398" s="25" t="str">
        <f>IF(ISBLANK(Table2[[#This Row],[unique_id]]), "", Table2[[#This Row],[unique_id]])</f>
        <v>front_door_lock</v>
      </c>
      <c r="G398" s="21" t="s">
        <v>822</v>
      </c>
      <c r="H398" s="21" t="s">
        <v>781</v>
      </c>
      <c r="I398" s="21" t="s">
        <v>219</v>
      </c>
      <c r="M398" s="21" t="s">
        <v>136</v>
      </c>
      <c r="T398" s="21"/>
      <c r="V398" s="22"/>
      <c r="W398" s="22" t="s">
        <v>584</v>
      </c>
      <c r="X398" s="22"/>
      <c r="Y398" s="30" t="s">
        <v>929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1288</v>
      </c>
      <c r="BA398" s="21" t="s">
        <v>774</v>
      </c>
      <c r="BB398" s="21" t="s">
        <v>773</v>
      </c>
      <c r="BC398" s="21" t="s">
        <v>775</v>
      </c>
      <c r="BD398" s="21" t="s">
        <v>781</v>
      </c>
      <c r="BH398" s="21" t="s">
        <v>779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812</v>
      </c>
      <c r="F399" s="25" t="str">
        <f>IF(ISBLANK(Table2[[#This Row],[unique_id]]), "", Table2[[#This Row],[unique_id]])</f>
        <v>template_front_door_sensor_contact_last</v>
      </c>
      <c r="G399" s="21" t="s">
        <v>821</v>
      </c>
      <c r="H399" s="21" t="s">
        <v>781</v>
      </c>
      <c r="I399" s="21" t="s">
        <v>219</v>
      </c>
      <c r="M399" s="21" t="s">
        <v>136</v>
      </c>
      <c r="T399" s="21"/>
      <c r="V399" s="22"/>
      <c r="W399" s="22" t="s">
        <v>584</v>
      </c>
      <c r="X399" s="22"/>
      <c r="Y399" s="30" t="s">
        <v>929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1301</v>
      </c>
      <c r="BA399" s="27" t="s">
        <v>796</v>
      </c>
      <c r="BB399" s="21" t="s">
        <v>365</v>
      </c>
      <c r="BC399" s="21" t="s">
        <v>775</v>
      </c>
      <c r="BD399" s="21" t="s">
        <v>781</v>
      </c>
      <c r="BH399" s="21" t="s">
        <v>797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679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781</v>
      </c>
      <c r="H400" s="21" t="s">
        <v>792</v>
      </c>
      <c r="I400" s="21" t="s">
        <v>219</v>
      </c>
      <c r="T400" s="21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784</v>
      </c>
      <c r="I401" s="21" t="s">
        <v>219</v>
      </c>
      <c r="M401" s="21" t="s">
        <v>361</v>
      </c>
      <c r="N401" s="21" t="s">
        <v>362</v>
      </c>
      <c r="T401" s="21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780</v>
      </c>
      <c r="H402" s="21" t="s">
        <v>784</v>
      </c>
      <c r="I402" s="21" t="s">
        <v>219</v>
      </c>
      <c r="M402" s="21" t="s">
        <v>136</v>
      </c>
      <c r="T402" s="21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786</v>
      </c>
      <c r="I403" s="21" t="s">
        <v>219</v>
      </c>
      <c r="M403" s="21" t="s">
        <v>136</v>
      </c>
      <c r="N403" s="21" t="s">
        <v>282</v>
      </c>
      <c r="T403" s="21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786</v>
      </c>
      <c r="I404" s="21" t="s">
        <v>219</v>
      </c>
      <c r="M404" s="21" t="s">
        <v>361</v>
      </c>
      <c r="N404" s="21" t="s">
        <v>362</v>
      </c>
      <c r="T404" s="21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780</v>
      </c>
      <c r="H405" s="21" t="s">
        <v>783</v>
      </c>
      <c r="I405" s="21" t="s">
        <v>219</v>
      </c>
      <c r="M405" s="21" t="s">
        <v>136</v>
      </c>
      <c r="T405" s="21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785</v>
      </c>
      <c r="I406" s="21" t="s">
        <v>219</v>
      </c>
      <c r="M406" s="21" t="s">
        <v>136</v>
      </c>
      <c r="N406" s="21" t="s">
        <v>282</v>
      </c>
      <c r="T406" s="21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785</v>
      </c>
      <c r="I407" s="21" t="s">
        <v>219</v>
      </c>
      <c r="M407" s="21" t="s">
        <v>361</v>
      </c>
      <c r="N407" s="21" t="s">
        <v>362</v>
      </c>
      <c r="T407" s="21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746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787</v>
      </c>
      <c r="I408" s="21" t="s">
        <v>219</v>
      </c>
      <c r="M408" s="21" t="s">
        <v>136</v>
      </c>
      <c r="T408" s="21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745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787</v>
      </c>
      <c r="I409" s="21" t="s">
        <v>219</v>
      </c>
      <c r="M409" s="21" t="s">
        <v>136</v>
      </c>
      <c r="T409" s="21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747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787</v>
      </c>
      <c r="I410" s="21" t="s">
        <v>219</v>
      </c>
      <c r="M410" s="21" t="s">
        <v>136</v>
      </c>
      <c r="T410" s="21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748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787</v>
      </c>
      <c r="I411" s="21" t="s">
        <v>219</v>
      </c>
      <c r="M411" s="21" t="s">
        <v>136</v>
      </c>
      <c r="T411" s="21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749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787</v>
      </c>
      <c r="I412" s="21" t="s">
        <v>219</v>
      </c>
      <c r="M412" s="21" t="s">
        <v>136</v>
      </c>
      <c r="T412" s="21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750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787</v>
      </c>
      <c r="I413" s="21" t="s">
        <v>219</v>
      </c>
      <c r="M413" s="21" t="s">
        <v>136</v>
      </c>
      <c r="T413" s="21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1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1283</v>
      </c>
      <c r="AY414" s="21" t="str">
        <f>_xlfn.CONCAT(Table2[[#This Row],[device_manufacturer]], " ", Table2[[#This Row],[device_suggested_area]])</f>
        <v>UniFi Rack</v>
      </c>
      <c r="AZ414" s="21" t="s">
        <v>1356</v>
      </c>
      <c r="BA414" s="21" t="s">
        <v>1282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1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1284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1278</v>
      </c>
      <c r="BB415" s="21" t="s">
        <v>244</v>
      </c>
      <c r="BC415" s="21" t="s">
        <v>759</v>
      </c>
      <c r="BD415" s="21" t="s">
        <v>28</v>
      </c>
      <c r="BG415" s="21" t="s">
        <v>439</v>
      </c>
      <c r="BH415" s="21" t="s">
        <v>760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1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1284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1279</v>
      </c>
      <c r="BB416" s="21" t="s">
        <v>244</v>
      </c>
      <c r="BC416" s="21" t="s">
        <v>1362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1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1285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1280</v>
      </c>
      <c r="BB417" s="21" t="s">
        <v>244</v>
      </c>
      <c r="BC417" s="21" t="s">
        <v>1361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1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1285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1281</v>
      </c>
      <c r="BB418" s="21" t="s">
        <v>244</v>
      </c>
      <c r="BC418" s="21" t="s">
        <v>1361</v>
      </c>
      <c r="BD418" s="21" t="s">
        <v>443</v>
      </c>
      <c r="BG418" s="21" t="s">
        <v>439</v>
      </c>
      <c r="BH418" s="21" t="s">
        <v>451</v>
      </c>
      <c r="BI418" s="21" t="s">
        <v>758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1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1283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1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1344</v>
      </c>
      <c r="AY420" s="21" t="str">
        <f>_xlfn.CONCAT(Table2[[#This Row],[device_manufacturer]], " ", Table2[[#This Row],[device_suggested_area]])</f>
        <v>Apple Rack</v>
      </c>
      <c r="AZ420" s="21" t="s">
        <v>1290</v>
      </c>
      <c r="BA420" s="21" t="s">
        <v>1289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695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1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1344</v>
      </c>
      <c r="AY421" s="21" t="str">
        <f>_xlfn.CONCAT(Table2[[#This Row],[device_manufacturer]], " ", Table2[[#This Row],[device_suggested_area]])</f>
        <v>Apple Rack</v>
      </c>
      <c r="AZ421" s="21" t="s">
        <v>1290</v>
      </c>
      <c r="BA421" s="21" t="s">
        <v>1289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951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1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1344</v>
      </c>
      <c r="AY422" s="21" t="str">
        <f>_xlfn.CONCAT(Table2[[#This Row],[device_manufacturer]], " ", Table2[[#This Row],[device_suggested_area]])</f>
        <v>Apple Rack</v>
      </c>
      <c r="AZ422" s="21" t="s">
        <v>1290</v>
      </c>
      <c r="BA422" s="21" t="s">
        <v>1289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679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1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1345</v>
      </c>
      <c r="AY423" s="21" t="str">
        <f>_xlfn.CONCAT(Table2[[#This Row],[device_manufacturer]], " ", Table2[[#This Row],[device_suggested_area]])</f>
        <v>Apple Rack</v>
      </c>
      <c r="AZ423" s="21" t="s">
        <v>1292</v>
      </c>
      <c r="BA423" s="21" t="s">
        <v>1291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679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1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1345</v>
      </c>
      <c r="AY424" s="21" t="str">
        <f>_xlfn.CONCAT(Table2[[#This Row],[device_manufacturer]], " ", Table2[[#This Row],[device_suggested_area]])</f>
        <v>Apple Rack</v>
      </c>
      <c r="AZ424" s="21" t="s">
        <v>1294</v>
      </c>
      <c r="BA424" s="21" t="s">
        <v>1293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679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1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1345</v>
      </c>
      <c r="AY425" s="21" t="str">
        <f>_xlfn.CONCAT(Table2[[#This Row],[device_manufacturer]], " ", Table2[[#This Row],[device_suggested_area]])</f>
        <v>Apple Rack</v>
      </c>
      <c r="AZ425" s="21" t="s">
        <v>1298</v>
      </c>
      <c r="BA425" s="21" t="s">
        <v>1295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690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1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1345</v>
      </c>
      <c r="AY426" s="21" t="str">
        <f>_xlfn.CONCAT(Table2[[#This Row],[device_manufacturer]], " ", Table2[[#This Row],[device_suggested_area]])</f>
        <v>Apple Rack</v>
      </c>
      <c r="AZ426" s="21" t="s">
        <v>1297</v>
      </c>
      <c r="BA426" s="21" t="s">
        <v>1296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689</v>
      </c>
      <c r="BI426" s="24" t="s">
        <v>950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1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1346</v>
      </c>
      <c r="AY427" s="21" t="str">
        <f>_xlfn.CONCAT(Table2[[#This Row],[device_manufacturer]], " ", Table2[[#This Row],[device_suggested_area]])</f>
        <v>Broardcom Rack</v>
      </c>
      <c r="AZ427" s="21" t="s">
        <v>1300</v>
      </c>
      <c r="BA427" s="21" t="s">
        <v>1299</v>
      </c>
      <c r="BB427" s="21" t="s">
        <v>651</v>
      </c>
      <c r="BC427" s="21">
        <v>12.1</v>
      </c>
      <c r="BD427" s="21" t="s">
        <v>28</v>
      </c>
      <c r="BG427" s="21" t="s">
        <v>440</v>
      </c>
      <c r="BH427" s="21" t="s">
        <v>650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1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949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547</v>
      </c>
      <c r="E429" s="24"/>
      <c r="F429" s="25" t="str">
        <f>IF(ISBLANK(Table2[[#This Row],[unique_id]]), "", Table2[[#This Row],[unique_id]])</f>
        <v/>
      </c>
      <c r="I429" s="24"/>
      <c r="T429" s="21"/>
      <c r="V429" s="22"/>
      <c r="W429" s="22" t="s">
        <v>584</v>
      </c>
      <c r="X429" s="22"/>
      <c r="Y429" s="30" t="s">
        <v>929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1287</v>
      </c>
      <c r="BA429" s="27" t="s">
        <v>576</v>
      </c>
      <c r="BB429" s="21" t="s">
        <v>547</v>
      </c>
      <c r="BC429" s="27" t="s">
        <v>577</v>
      </c>
      <c r="BD429" s="21" t="s">
        <v>172</v>
      </c>
      <c r="BH429" s="21" t="s">
        <v>575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640</v>
      </c>
      <c r="F430" s="25" t="str">
        <f>IF(ISBLANK(Table2[[#This Row],[unique_id]]), "", Table2[[#This Row],[unique_id]])</f>
        <v/>
      </c>
      <c r="T430" s="21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1353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1354</v>
      </c>
      <c r="BB430" s="21" t="s">
        <v>275</v>
      </c>
      <c r="BC430" s="22" t="s">
        <v>1355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2023-07-25T01:58:35Z</dcterms:modified>
</cp:coreProperties>
</file>