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0A70BAB-AD75-0B43-A17D-FA2B1C5BE3CD}" xr6:coauthVersionLast="47" xr6:coauthVersionMax="47" xr10:uidLastSave="{00000000-0000-0000-0000-000000000000}"/>
  <bookViews>
    <workbookView xWindow="9160" yWindow="68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85" i="1" l="1"/>
  <c r="BA384" i="1"/>
  <c r="AW384" i="1" s="1"/>
  <c r="AV384" i="1" s="1"/>
  <c r="AW385" i="1"/>
  <c r="AV385" i="1"/>
  <c r="S379" i="1"/>
  <c r="S378" i="1"/>
  <c r="BN467" i="1"/>
  <c r="BB467" i="1"/>
  <c r="AW467" i="1" s="1"/>
  <c r="BA467" i="1"/>
  <c r="F467" i="1"/>
  <c r="BN479" i="1"/>
  <c r="BA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BA476" i="1"/>
  <c r="BA475" i="1"/>
  <c r="BN475" i="1"/>
  <c r="AW475" i="1"/>
  <c r="AX475" i="1" s="1"/>
  <c r="AK475" i="1"/>
  <c r="AJ475" i="1"/>
  <c r="F475" i="1"/>
  <c r="BN474" i="1"/>
  <c r="BA474" i="1"/>
  <c r="AW474" i="1"/>
  <c r="AX474" i="1" s="1"/>
  <c r="AK474" i="1"/>
  <c r="AJ474" i="1"/>
  <c r="F474" i="1"/>
  <c r="AV461" i="1"/>
  <c r="AV446" i="1"/>
  <c r="AV451" i="1"/>
  <c r="AV459" i="1"/>
  <c r="BB468" i="1"/>
  <c r="AW468" i="1" s="1"/>
  <c r="AV468" i="1" s="1"/>
  <c r="BN468" i="1"/>
  <c r="BA468" i="1"/>
  <c r="F468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0" i="1"/>
  <c r="BA470" i="1"/>
  <c r="AW470" i="1"/>
  <c r="AX470" i="1" s="1"/>
  <c r="F470" i="1"/>
  <c r="BN472" i="1"/>
  <c r="BA472" i="1"/>
  <c r="AW472" i="1"/>
  <c r="AX472" i="1" s="1"/>
  <c r="F472" i="1"/>
  <c r="AW471" i="1"/>
  <c r="AX471" i="1" s="1"/>
  <c r="BN471" i="1"/>
  <c r="BA471" i="1"/>
  <c r="F471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7" i="1"/>
  <c r="AW476" i="1"/>
  <c r="AX476" i="1" s="1"/>
  <c r="AW477" i="1"/>
  <c r="AX477" i="1" s="1"/>
  <c r="F476" i="1"/>
  <c r="AJ476" i="1"/>
  <c r="AK476" i="1"/>
  <c r="BN476" i="1"/>
  <c r="F477" i="1"/>
  <c r="AJ477" i="1"/>
  <c r="AK477" i="1"/>
  <c r="BN477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69" i="1"/>
  <c r="F473" i="1"/>
  <c r="F480" i="1"/>
  <c r="F481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X467" i="1" l="1"/>
  <c r="AV467" i="1"/>
  <c r="AY467" i="1"/>
  <c r="AY479" i="1"/>
  <c r="AV479" i="1"/>
  <c r="AY474" i="1"/>
  <c r="AV474" i="1"/>
  <c r="AY478" i="1"/>
  <c r="AV478" i="1"/>
  <c r="AY475" i="1"/>
  <c r="AV475" i="1"/>
  <c r="AV470" i="1"/>
  <c r="AY127" i="1"/>
  <c r="AY468" i="1"/>
  <c r="AX468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0" i="1"/>
  <c r="AY472" i="1"/>
  <c r="AY471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7" i="1"/>
  <c r="AV477" i="1"/>
  <c r="AV476" i="1"/>
  <c r="AY476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1" i="1"/>
  <c r="AK228" i="1"/>
  <c r="AK224" i="1"/>
  <c r="AK206" i="1"/>
  <c r="AK201" i="1"/>
  <c r="AK178" i="1"/>
  <c r="AK114" i="1"/>
  <c r="AK389" i="1"/>
  <c r="AK388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3" i="1"/>
  <c r="AW480" i="1"/>
  <c r="AX480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1" i="1"/>
  <c r="BA279" i="1"/>
  <c r="AW279" i="1" s="1"/>
  <c r="AX279" i="1" s="1"/>
  <c r="BA469" i="1"/>
  <c r="BA466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3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0" i="1"/>
  <c r="BA441" i="1"/>
  <c r="BA432" i="1"/>
  <c r="AW432" i="1" s="1"/>
  <c r="AX432" i="1" s="1"/>
  <c r="S363" i="1"/>
  <c r="S362" i="1"/>
  <c r="S361" i="1"/>
  <c r="S357" i="1"/>
  <c r="S387" i="1"/>
  <c r="S386" i="1"/>
  <c r="S381" i="1"/>
  <c r="S380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1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69" i="1"/>
  <c r="AW469" i="1" s="1"/>
  <c r="BB466" i="1"/>
  <c r="AW466" i="1" s="1"/>
  <c r="BB465" i="1"/>
  <c r="AW465" i="1" s="1"/>
  <c r="BB462" i="1"/>
  <c r="AW462" i="1" s="1"/>
  <c r="BB460" i="1"/>
  <c r="AW460" i="1" s="1"/>
  <c r="AZ481" i="1"/>
  <c r="AW481" i="1" s="1"/>
  <c r="AX481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69" i="1"/>
  <c r="BN473" i="1"/>
  <c r="BN480" i="1"/>
  <c r="BN481" i="1"/>
  <c r="AT387" i="1"/>
  <c r="AL387" i="1"/>
  <c r="R114" i="1"/>
  <c r="S114" i="1" s="1"/>
  <c r="R113" i="1"/>
  <c r="S113" i="1" s="1"/>
  <c r="AT114" i="1"/>
  <c r="AL114" i="1"/>
  <c r="AT381" i="1"/>
  <c r="AL381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1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3" i="1"/>
  <c r="AV473" i="1"/>
  <c r="AX460" i="1"/>
  <c r="AV460" i="1"/>
  <c r="AX469" i="1"/>
  <c r="AV469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0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1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9" i="1"/>
  <c r="AY439" i="1"/>
  <c r="AY362" i="1"/>
  <c r="AY372" i="1"/>
  <c r="AY62" i="1"/>
  <c r="AY398" i="1"/>
  <c r="AY462" i="1"/>
  <c r="AY473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2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69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1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1" i="1"/>
  <c r="AV228" i="1"/>
  <c r="AV14" i="1"/>
  <c r="AV480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<sst xmlns="http://schemas.openxmlformats.org/spreadsheetml/2006/main" count="7679" uniqueCount="1533">
  <si>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</si>
  <si>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</si>
  <si>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</si>
  <si>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</si>
  <si>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</si>
  <si>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</si>
  <si>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</si>
  <si>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</si>
  <si>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</si>
  <si>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</si>
  <si>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</si>
  <si>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</si>
  <si>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</si>
  <si>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</si>
  <si>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</si>
  <si>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</si>
  <si>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</si>
  <si>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</si>
  <si>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</si>
  <si>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</si>
  <si>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</si>
  <si>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</si>
  <si>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</si>
  <si>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</si>
  <si>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</si>
  <si>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</si>
  <si>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</si>
  <si>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</si>
  <si>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</si>
  <si>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</si>
  <si>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</si>
  <si>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</si>
  <si>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</si>
  <si>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</si>
  <si>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</si>
  <si>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</si>
  <si>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</si>
  <si>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</si>
  <si>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</si>
  <si>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</si>
  <si>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</si>
  <si>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</si>
  <si>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</si>
  <si>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</si>
  <si>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</si>
  <si>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</si>
  <si>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</si>
  <si>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</si>
  <si>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</si>
  <si>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</si>
  <si>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</si>
  <si>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</si>
  <si>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</si>
  <si>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</si>
  <si>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</si>
  <si>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</si>
  <si>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</si>
  <si>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</si>
  <si>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</si>
  <si>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</si>
  <si>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</si>
  <si>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</si>
  <si>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</si>
  <si>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</si>
  <si>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</si>
  <si>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</si>
  <si>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</si>
  <si>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</si>
  <si>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</si>
  <si>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</si>
  <si>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</si>
  <si>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</si>
  <si>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</si>
  <si>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</si>
  <si>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</si>
  <si>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</si>
  <si>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</si>
  <si>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</si>
  <si>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</si>
  <si>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</si>
  <si>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</si>
  <si>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</si>
  <si>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</si>
  <si>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</si>
  <si>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</si>
  <si>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</si>
  <si>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</si>
  <si>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</si>
  <si>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</si>
  <si>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</si>
  <si>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</si>
  <si>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</si>
  <si>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</si>
  <si>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</si>
  <si>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</si>
  <si>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</si>
  <si>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</si>
  <si>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</si>
  <si>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</si>
  <si>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</si>
  <si>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</si>
  <si>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</si>
  <si>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</si>
  <si>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</si>
  <si>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</si>
  <si>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</si>
  <si>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</si>
  <si>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</si>
  <si>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</si>
  <si>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</si>
  <si>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</si>
  <si>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</si>
  <si>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</si>
  <si>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</si>
  <si>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</si>
  <si>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</si>
  <si>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</si>
  <si>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</si>
  <si>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</si>
  <si>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</si>
  <si>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</si>
  <si>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</si>
  <si>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</si>
  <si>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</si>
  <si>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</si>
  <si>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</si>
  <si>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</si>
  <si>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</si>
  <si>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</si>
  <si>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</si>
  <si>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</si>
  <si>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</si>
  <si>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</si>
  <si>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</si>
  <si>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</si>
  <si>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</si>
  <si>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</si>
  <si>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</si>
  <si>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</si>
  <si>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</si>
  <si>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</si>
  <si>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</si>
  <si>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</si>
  <si>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</si>
  <si>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</si>
  <si>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</si>
  <si>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</si>
  <si>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</si>
  <si>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</si>
  <si>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</si>
  <si>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</si>
  <si>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</si>
  <si>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</si>
  <si>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</si>
  <si>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</si>
  <si>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</si>
  <si>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</si>
  <si>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</si>
  <si>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</si>
  <si>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</si>
  <si>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</si>
  <si>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</si>
  <si>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</si>
  <si>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</si>
  <si>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</si>
  <si>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</si>
  <si>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</si>
  <si>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</si>
  <si>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</si>
  <si>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</si>
  <si>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</si>
  <si>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</si>
  <si>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</si>
  <si>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</si>
  <si>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</si>
  <si>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</si>
  <si>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</si>
  <si>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</si>
  <si>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</si>
  <si>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</si>
  <si>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</si>
  <si>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</si>
  <si>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</si>
  <si>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</si>
  <si>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</si>
  <si>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</si>
  <si>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</si>
  <si>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</si>
  <si>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</si>
  <si>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</si>
  <si>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</si>
  <si>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</si>
  <si>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</si>
  <si>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</si>
  <si>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</si>
  <si>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</si>
  <si>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</si>
  <si>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</si>
  <si>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</si>
  <si>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</si>
  <si>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</si>
  <si>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</si>
  <si>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</si>
  <si>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</si>
  <si>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</si>
  <si>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</si>
  <si>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</si>
  <si>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</si>
  <si>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</si>
  <si>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</si>
  <si>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</si>
  <si>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</si>
  <si>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</si>
  <si>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</si>
  <si>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</si>
  <si>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</si>
  <si>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</si>
  <si>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</si>
  <si>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</si>
  <si>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</si>
  <si>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</si>
  <si>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</si>
  <si>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</si>
  <si>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</si>
  <si>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</si>
  <si>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</si>
  <si>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</si>
  <si>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</si>
  <si>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</si>
  <si>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</si>
  <si>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</si>
  <si>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</si>
  <si>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</si>
  <si>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</si>
  <si>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</si>
  <si>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</si>
  <si>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</si>
  <si>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</si>
  <si>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</si>
  <si>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</si>
  <si>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</si>
  <si>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</si>
  <si>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</si>
  <si>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</si>
  <si>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</si>
  <si>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</si>
  <si>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</si>
  <si>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</si>
  <si>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</si>
  <si>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</si>
  <si>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</si>
  <si>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</si>
  <si>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</si>
  <si>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</si>
  <si>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</si>
  <si>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</si>
  <si>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</si>
  <si>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</si>
  <si>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</si>
  <si>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</si>
  <si>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</si>
  <si>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</si>
  <si>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</si>
  <si>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</si>
  <si>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</si>
  <si>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</si>
  <si>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</si>
  <si>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</si>
  <si>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</si>
  <si>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</si>
  <si>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</si>
  <si>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</si>
  <si>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</si>
  <si>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</si>
  <si>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</si>
  <si>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</si>
  <si>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</si>
  <si>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</si>
  <si>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</si>
  <si>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</si>
  <si>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</si>
  <si>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</si>
  <si>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</si>
  <si>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</si>
  <si>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</si>
  <si>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</si>
  <si>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</si>
  <si>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</si>
  <si>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</si>
  <si>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</si>
  <si>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</si>
  <si>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</si>
  <si>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</si>
  <si>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</si>
  <si>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</si>
  <si>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</si>
  <si>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</si>
  <si>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</si>
  <si>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</si>
  <si>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</si>
  <si>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</si>
  <si>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</si>
  <si>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</si>
  <si>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</si>
  <si>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</si>
  <si>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</si>
  <si>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</si>
  <si>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</si>
  <si>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</si>
  <si>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</si>
  <si>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</si>
  <si>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</si>
  <si>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</si>
  <si>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</si>
  <si>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</si>
  <si>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</si>
  <si>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</si>
  <si>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</si>
  <si>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</si>
  <si>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</si>
  <si>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</si>
  <si>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</si>
  <si>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</si>
  <si>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</si>
  <si>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</si>
  <si>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</si>
  <si>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</si>
  <si>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</si>
  <si>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</si>
  <si>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</si>
  <si>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</si>
  <si>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</si>
  <si>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</si>
  <si>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</si>
  <si>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</si>
  <si>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</si>
  <si>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</si>
  <si>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</si>
  <si>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</si>
  <si>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</si>
  <si>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</si>
  <si>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</si>
  <si>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</si>
  <si>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</si>
  <si>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</si>
  <si>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</si>
  <si>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</si>
  <si>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</si>
  <si>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</si>
  <si>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</si>
  <si>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</si>
  <si>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</si>
  <si>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</si>
  <si>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</si>
  <si>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</si>
  <si>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</si>
  <si>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</si>
  <si>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</si>
  <si>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</si>
  <si>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</si>
  <si>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</si>
  <si>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</si>
  <si>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</si>
  <si>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</si>
  <si>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</si>
  <si>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</si>
  <si>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</si>
  <si>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</si>
  <si>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</si>
  <si>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</si>
  <si>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</si>
  <si>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</si>
  <si>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</si>
  <si>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</si>
  <si>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</si>
  <si>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</si>
  <si>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</si>
  <si>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</si>
  <si>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</si>
  <si>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</si>
  <si>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</si>
  <si>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</si>
  <si>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</si>
  <si>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</si>
  <si>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</si>
  <si>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</si>
  <si>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</si>
  <si>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</si>
  <si>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</si>
  <si>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</si>
  <si>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</si>
  <si>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</si>
  <si>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</si>
  <si>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</si>
  <si>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</si>
  <si>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</si>
  <si>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</si>
  <si>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</si>
  <si>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</si>
  <si>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</si>
  <si>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</si>
  <si>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</si>
  <si>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</si>
  <si>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</si>
  <si>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</si>
  <si>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</si>
  <si>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</si>
  <si>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</si>
  <si>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</si>
  <si>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</si>
  <si>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</si>
  <si>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</si>
  <si>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</si>
  <si>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</si>
  <si>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</si>
  <si>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</si>
  <si>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</si>
  <si>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</si>
  <si>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</si>
  <si>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</si>
  <si>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</si>
  <si>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</si>
  <si>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</si>
  <si>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</si>
  <si>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</si>
  <si>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</si>
  <si>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</si>
  <si>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</si>
  <si>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</si>
  <si>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</si>
  <si>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</si>
  <si>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</si>
  <si>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</si>
  <si>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</si>
  <si>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</si>
  <si>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</si>
  <si>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</si>
  <si>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</si>
  <si>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</si>
  <si>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</si>
  <si>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</si>
  <si>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</si>
  <si>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</si>
  <si>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</si>
  <si>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</si>
  <si>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</si>
  <si>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</si>
  <si>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</si>
  <si>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</si>
  <si>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</si>
  <si>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</si>
  <si>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</si>
  <si>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</si>
  <si>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</si>
  <si>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</si>
  <si>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</si>
  <si>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</si>
  <si>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</si>
  <si>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</si>
  <si>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</si>
  <si>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</si>
  <si>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</si>
  <si>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</si>
  <si>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</si>
  <si>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</si>
  <si>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</si>
  <si>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</si>
  <si>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</si>
  <si>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</si>
  <si>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</si>
  <si>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</si>
  <si>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</si>
  <si>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</si>
  <si>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</si>
  <si>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</si>
  <si>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</si>
  <si>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</si>
  <si>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</si>
  <si>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</si>
  <si>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</si>
  <si>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</si>
  <si>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</si>
  <si>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</si>
  <si>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</si>
  <si>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</si>
  <si>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</si>
  <si>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</si>
  <si>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</si>
  <si>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</si>
  <si>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</si>
  <si>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</si>
  <si>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</si>
  <si>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</si>
  <si>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</si>
  <si>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</si>
  <si>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</si>
  <si>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</si>
  <si>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</si>
  <si>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</si>
  <si>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</si>
  <si>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</si>
  <si>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</si>
  <si>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</si>
  <si>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</si>
  <si>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</si>
  <si>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</si>
  <si>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</si>
  <si>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</si>
  <si>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</si>
  <si>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</si>
  <si>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</si>
  <si>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</si>
  <si>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</si>
  <si>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</si>
  <si>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</si>
  <si>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</si>
  <si>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</si>
  <si>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</si>
  <si>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</si>
  <si>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</si>
  <si>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</si>
  <si>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</si>
  <si>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</si>
  <si>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</si>
  <si>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</si>
  <si>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</si>
  <si>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</si>
  <si>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</si>
  <si>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</si>
  <si>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</si>
  <si>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</si>
  <si>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</si>
  <si>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</si>
  <si>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</si>
  <si>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</si>
  <si>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</si>
  <si>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</si>
  <si>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</si>
  <si>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</si>
  <si>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</si>
  <si>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</si>
  <si>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</si>
  <si>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</si>
  <si>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</si>
  <si>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</si>
  <si>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</si>
  <si>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</si>
  <si>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</si>
  <si>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</si>
  <si>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</si>
  <si>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</si>
  <si>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</si>
  <si>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</si>
  <si>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</si>
  <si>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</si>
  <si>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</si>
  <si>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</si>
  <si>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</si>
  <si>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</si>
  <si>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</si>
  <si>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</si>
  <si>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</si>
  <si>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</si>
  <si>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</si>
  <si>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</si>
  <si>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</si>
  <si>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</si>
  <si>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</si>
  <si>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</si>
  <si>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</si>
  <si>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</si>
  <si>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</si>
  <si>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</si>
  <si>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</si>
  <si>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</si>
  <si>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</si>
  <si>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</si>
  <si>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</si>
  <si>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</si>
  <si>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</si>
  <si>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</si>
  <si>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</si>
  <si>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</si>
  <si>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</si>
  <si>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</si>
  <si>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</si>
  <si>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</si>
  <si>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</si>
  <si>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</si>
  <si>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</si>
  <si>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</si>
  <si>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</si>
  <si>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</si>
  <si>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</si>
  <si>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</si>
  <si>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</si>
  <si>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</si>
  <si>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</si>
  <si>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</si>
  <si>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</si>
  <si>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</si>
  <si>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</si>
  <si>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</si>
  <si>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</si>
  <si>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</si>
  <si>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</si>
  <si>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</si>
  <si>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</si>
  <si>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</si>
  <si>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</si>
  <si>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</si>
  <si>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</si>
  <si>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</si>
  <si>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</si>
  <si>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</si>
  <si>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</si>
  <si>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</si>
  <si>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</si>
  <si>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</si>
  <si>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</si>
  <si>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</si>
  <si>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</si>
  <si>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</si>
  <si>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</si>
  <si>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</si>
  <si>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</si>
  <si>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</si>
  <si>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</si>
  <si>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</si>
  <si>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</si>
  <si>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</si>
  <si>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</si>
  <si>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</si>
  <si>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</si>
  <si>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</si>
  <si>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</si>
  <si>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</si>
  <si>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</si>
  <si>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</si>
  <si>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</si>
  <si>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</si>
  <si>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</si>
  <si>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</si>
  <si>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</si>
  <si>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</si>
  <si>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</si>
  <si>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</si>
  <si>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</si>
  <si>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</si>
  <si>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</si>
  <si>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</si>
  <si>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</si>
  <si>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</si>
  <si>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</si>
  <si>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</si>
  <si>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</si>
  <si>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</si>
  <si>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</si>
  <si>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</si>
  <si>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</si>
  <si>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</si>
  <si>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</si>
  <si>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</si>
  <si>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</si>
  <si>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</si>
  <si>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</si>
  <si>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</si>
  <si>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</si>
  <si>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</si>
  <si>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</si>
  <si>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</si>
  <si>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</si>
  <si>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</si>
  <si>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</si>
  <si>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</si>
  <si>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</si>
  <si>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</si>
  <si>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</si>
  <si>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</si>
  <si>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</si>
  <si>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</si>
  <si>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</si>
  <si>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</si>
  <si>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</si>
  <si>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</si>
  <si>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</si>
  <si>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</si>
  <si>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</si>
  <si>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</si>
  <si>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</si>
  <si>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</si>
  <si>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</si>
  <si>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</si>
  <si>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</si>
  <si>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</si>
  <si>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</si>
  <si>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</si>
  <si>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</si>
  <si>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</si>
  <si>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</si>
  <si>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</si>
  <si>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</si>
  <si>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</si>
  <si>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</si>
  <si>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</si>
  <si>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</si>
  <si>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</si>
  <si>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</si>
  <si>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</si>
  <si>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</si>
  <si>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</si>
  <si>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</si>
  <si>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</si>
  <si>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</si>
  <si>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</si>
  <si>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</si>
  <si>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</si>
  <si>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</si>
  <si>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</si>
  <si>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</si>
  <si>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</si>
  <si>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</si>
  <si>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</si>
  <si>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</si>
  <si>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</si>
  <si>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</si>
  <si>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</si>
  <si>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</si>
  <si>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</si>
  <si>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</si>
  <si>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</si>
  <si>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</si>
  <si>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</si>
  <si>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</si>
  <si>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</si>
  <si>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</si>
  <si>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</si>
  <si>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</si>
  <si>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</si>
  <si>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</si>
  <si>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</si>
  <si>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</si>
  <si>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</si>
  <si>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</si>
  <si>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</si>
  <si>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</si>
  <si>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</si>
  <si>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</si>
  <si>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</si>
  <si>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</si>
  <si>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</si>
  <si>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</si>
  <si>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</si>
  <si>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</si>
  <si>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</si>
  <si>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</si>
  <si>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</si>
  <si>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</si>
  <si>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</si>
  <si>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</si>
  <si>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</si>
  <si>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</si>
  <si>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</si>
  <si>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</si>
  <si>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</si>
  <si>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</si>
  <si>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</si>
  <si>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</si>
  <si>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</si>
  <si>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</si>
  <si>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</si>
  <si>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</si>
  <si>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</si>
  <si>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</si>
  <si>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</si>
  <si>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</si>
  <si>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</si>
  <si>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</si>
  <si>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</si>
  <si>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</si>
  <si>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</si>
  <si>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</si>
  <si>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</si>
  <si>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</si>
  <si>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</si>
  <si>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</si>
  <si>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</si>
  <si>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</si>
  <si>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</si>
  <si>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</si>
  <si>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</si>
  <si>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</si>
  <si>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</si>
  <si>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</si>
  <si>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</si>
  <si>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</si>
  <si>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</si>
  <si>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</si>
  <si>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</si>
  <si>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</si>
  <si>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</si>
  <si>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</si>
  <si>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</si>
  <si>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</si>
  <si>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</si>
  <si>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</si>
  <si>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</si>
  <si>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</si>
  <si>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</si>
  <si>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</si>
  <si>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</si>
  <si>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</si>
  <si>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</si>
  <si>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</si>
  <si>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</si>
  <si>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</si>
  <si>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</si>
  <si>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</si>
  <si>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</si>
  <si>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</si>
  <si>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</si>
  <si>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</si>
  <si>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</si>
  <si>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</si>
  <si>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</si>
  <si>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</si>
  <si>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</si>
  <si>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</si>
  <si>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</si>
  <si>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</si>
  <si>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</si>
  <si>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</si>
  <si>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</si>
  <si>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</si>
  <si>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</si>
  <si>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</si>
  <si>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</si>
  <si>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</si>
  <si>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</si>
  <si>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</si>
  <si>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</si>
  <si>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</si>
  <si>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</si>
  <si>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</si>
  <si>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</si>
  <si>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</si>
  <si>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</si>
  <si>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</si>
  <si>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</si>
  <si>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</si>
  <si>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</si>
  <si>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</si>
  <si>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</si>
  <si>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</si>
  <si>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</si>
  <si>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</si>
  <si>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</si>
  <si>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</si>
  <si>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</si>
  <si>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</si>
  <si>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</si>
  <si>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</si>
  <si>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</si>
  <si>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</si>
  <si>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</si>
  <si>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</si>
  <si>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</si>
  <si>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</si>
  <si>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</si>
  <si>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</si>
  <si>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</si>
  <si>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</si>
  <si>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</si>
  <si>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</si>
  <si>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</si>
  <si>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</si>
  <si>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</si>
  <si>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</si>
  <si>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</si>
  <si>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</si>
  <si>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</si>
  <si>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</si>
  <si>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</si>
  <si>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</si>
  <si>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</si>
  <si>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</si>
  <si>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</si>
  <si>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</si>
  <si>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</si>
  <si>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</si>
  <si>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</si>
  <si>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</si>
  <si>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</si>
  <si>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</si>
  <si>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</si>
  <si>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</si>
  <si>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</si>
  <si>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</si>
  <si>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</si>
  <si>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</si>
  <si>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</si>
  <si>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</si>
  <si>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</si>
  <si>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</si>
  <si>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</si>
  <si>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</si>
  <si>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</si>
  <si>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</si>
  <si>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</si>
  <si>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</si>
  <si>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</si>
  <si>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</si>
  <si>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</si>
  <si>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</si>
  <si>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</si>
  <si>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</si>
  <si>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</si>
  <si>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</si>
  <si>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</si>
  <si>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</si>
  <si>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</si>
  <si>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</si>
  <si>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</si>
  <si>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</si>
  <si>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</si>
  <si>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</si>
  <si>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</si>
  <si>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</si>
  <si>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</si>
  <si>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</si>
  <si>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</si>
  <si>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</si>
  <si>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</si>
  <si>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</si>
  <si>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</si>
  <si>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</si>
  <si>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</si>
  <si>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</si>
  <si>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</si>
  <si>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</si>
  <si>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</si>
  <si>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</si>
  <si>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</si>
  <si>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</si>
  <si>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</si>
  <si>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</si>
  <si>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</si>
  <si>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</si>
  <si>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</si>
  <si>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</si>
  <si>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</si>
  <si>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</si>
  <si>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</si>
  <si>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</si>
  <si>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</si>
  <si>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</si>
  <si>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</si>
  <si>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</si>
  <si>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</si>
  <si>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</si>
  <si>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</si>
  <si>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</si>
  <si>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</si>
  <si>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</si>
  <si>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</si>
  <si>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</si>
  <si>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</si>
  <si>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</si>
  <si>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</si>
  <si>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</si>
  <si>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</si>
  <si>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</si>
  <si>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</si>
  <si>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</si>
  <si>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</si>
  <si>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</si>
  <si>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</si>
  <si>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</si>
  <si>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</si>
  <si>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</si>
  <si>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</si>
  <si>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</si>
  <si>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</si>
  <si>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</si>
  <si>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</si>
  <si>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</si>
  <si>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</si>
  <si>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</si>
  <si>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</si>
  <si>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</si>
  <si>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</si>
  <si>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</si>
  <si>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</si>
  <si>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</si>
  <si>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</si>
  <si>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</si>
  <si>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</si>
  <si>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</si>
  <si>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</si>
  <si>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</si>
  <si>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</si>
  <si>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</si>
  <si>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</si>
  <si>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</si>
  <si>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</si>
  <si>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</si>
  <si>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</si>
  <si>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</si>
  <si>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</si>
  <si>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</si>
  <si>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</si>
  <si>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</si>
  <si>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</si>
  <si>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</si>
  <si>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</si>
  <si>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</si>
  <si>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</si>
  <si>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</si>
  <si>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</si>
  <si>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</si>
  <si>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</si>
  <si>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</si>
  <si>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</si>
  <si>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</si>
  <si>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</si>
  <si>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</si>
  <si>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</si>
  <si>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</si>
  <si>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</si>
  <si>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</si>
  <si>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</si>
  <si>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</si>
  <si>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</si>
  <si>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</si>
  <si>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</si>
  <si>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</si>
  <si>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</si>
  <si>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</si>
  <si>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</si>
  <si>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</si>
  <si>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</si>
  <si>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</si>
  <si>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</si>
  <si>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</si>
  <si>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</si>
  <si>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</si>
  <si>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</si>
  <si>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</si>
  <si>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</si>
  <si>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</si>
  <si>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</si>
  <si>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</si>
  <si>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</si>
  <si>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</si>
  <si>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</si>
  <si>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</si>
  <si>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</si>
  <si>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</si>
  <si>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</si>
  <si>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</si>
  <si>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</si>
  <si>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</si>
  <si>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</si>
  <si>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</si>
  <si>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</si>
  <si>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</si>
  <si>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</si>
  <si>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</si>
  <si>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</si>
  <si>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</si>
  <si>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</si>
  <si>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</si>
  <si>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</si>
  <si>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</si>
  <si>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</si>
  <si>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</si>
  <si>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</si>
  <si>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</si>
  <si>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</si>
  <si>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</si>
  <si>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</si>
  <si>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</si>
  <si>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</si>
  <si>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</si>
  <si>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</si>
  <si>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</si>
  <si>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</si>
  <si>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</si>
  <si>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</si>
  <si>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</si>
  <si>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</si>
  <si>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</si>
  <si>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</si>
  <si>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</si>
  <si>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</si>
  <si>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</si>
  <si>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</si>
  <si>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</si>
  <si>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</si>
  <si>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</si>
  <si>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</si>
  <si>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</si>
  <si>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</si>
  <si>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</si>
  <si>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</si>
  <si>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</si>
  <si>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</si>
  <si>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</si>
  <si>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</si>
  <si>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</si>
  <si>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</si>
  <si>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</si>
  <si>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</si>
  <si>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</si>
  <si>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</si>
  <si>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</si>
  <si>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</si>
  <si>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</si>
  <si>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</si>
  <si>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</si>
  <si>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</si>
  <si>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</si>
  <si>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</si>
  <si>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</si>
  <si>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</si>
  <si>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</si>
  <si>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</si>
  <si>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</si>
  <si>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</si>
  <si>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</si>
  <si>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</si>
  <si>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</si>
  <si>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</si>
  <si>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</si>
  <si>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</si>
  <si>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</si>
  <si>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</si>
  <si>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</si>
  <si>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</si>
  <si>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</si>
  <si>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</si>
  <si>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</si>
  <si>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</si>
  <si>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</si>
  <si>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</si>
  <si>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</si>
  <si>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</si>
  <si>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</si>
  <si>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</si>
  <si>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</si>
  <si>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</si>
  <si>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</si>
  <si>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</si>
  <si>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</si>
  <si>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</si>
  <si>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</si>
  <si>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</si>
  <si>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</si>
  <si>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</si>
  <si>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</si>
  <si>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</si>
  <si>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</si>
  <si>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</si>
  <si>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</si>
  <si>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</si>
  <si>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</si>
  <si>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</si>
  <si>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</si>
  <si>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</si>
  <si>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</si>
  <si>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</si>
  <si>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</si>
  <si>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</si>
  <si>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</si>
  <si>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</si>
  <si>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</si>
  <si>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</si>
  <si>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</si>
  <si>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</si>
  <si>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</si>
  <si>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</si>
  <si>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</si>
  <si>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</si>
  <si>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</si>
  <si>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</si>
  <si>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</si>
  <si>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</si>
  <si>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</si>
  <si>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</si>
  <si>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</si>
  <si>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</si>
  <si>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</si>
  <si>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</si>
  <si>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</si>
  <si>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</si>
  <si>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</si>
  <si>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</si>
  <si>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</si>
  <si>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</si>
  <si>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</si>
  <si>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</si>
  <si>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</si>
  <si>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</si>
  <si>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</si>
  <si>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</si>
  <si>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</si>
  <si>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</si>
  <si>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</si>
  <si>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</si>
  <si>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</si>
  <si>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</si>
  <si>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</si>
  <si>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</si>
  <si>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</si>
  <si>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</si>
  <si>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</si>
  <si>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</si>
  <si>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</si>
  <si>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</si>
  <si>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</si>
  <si>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</si>
  <si>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</si>
  <si>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</si>
  <si>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</si>
  <si>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</si>
  <si>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</si>
  <si>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</si>
  <si>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</si>
  <si>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</si>
  <si>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</si>
  <si>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</si>
  <si>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</si>
  <si>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</si>
  <si>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</si>
  <si>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</si>
  <si>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</si>
  <si>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</si>
  <si>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</si>
  <si>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</si>
  <si>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</si>
  <si>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</si>
  <si>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</si>
  <si>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</si>
  <si>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</si>
  <si>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</si>
  <si>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</si>
  <si>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</si>
  <si>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</si>
  <si>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</si>
  <si>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</si>
  <si>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</si>
  <si>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</si>
  <si>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</si>
  <si>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</si>
  <si>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</si>
  <si>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</si>
  <si>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</si>
  <si>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</si>
  <si>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</si>
  <si>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</si>
  <si>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</si>
  <si>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</si>
  <si>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</si>
  <si>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</si>
  <si>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</si>
  <si>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</si>
  <si>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</si>
  <si>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</si>
  <si>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</si>
  <si>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</si>
  <si>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</si>
  <si>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</si>
  <si>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</si>
  <si>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</si>
  <si>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</si>
  <si>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</si>
  <si>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</si>
  <si>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</si>
  <si>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</si>
  <si>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</si>
  <si>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</si>
  <si>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</si>
  <si>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</si>
  <si>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</si>
  <si>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</si>
  <si>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</si>
  <si>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</si>
  <si>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</si>
  <si>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</si>
  <si>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</si>
  <si>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</si>
  <si>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</si>
  <si>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</si>
  <si>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</si>
  <si>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</si>
  <si>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</si>
  <si>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</si>
  <si>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</si>
  <si>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</si>
  <si>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</si>
  <si>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</si>
  <si>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</si>
  <si>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</si>
  <si>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</si>
  <si>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</si>
  <si>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</si>
  <si>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</si>
  <si>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</si>
  <si>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</si>
  <si>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</si>
  <si>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</si>
  <si>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</si>
  <si>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</si>
  <si>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</si>
  <si>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</si>
  <si>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</si>
  <si>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</si>
  <si>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</si>
  <si>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</si>
  <si>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</si>
  <si>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</si>
  <si>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</si>
  <si>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</si>
  <si>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</si>
  <si>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</si>
  <si>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</si>
  <si>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</si>
  <si>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</si>
  <si>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</si>
  <si>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</si>
  <si>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</si>
  <si>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</si>
  <si>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</si>
  <si>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</si>
  <si>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</si>
  <si>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</si>
  <si>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</si>
  <si>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</si>
  <si>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</si>
  <si>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</si>
  <si>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</si>
  <si>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</si>
  <si>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</si>
  <si>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</si>
  <si>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</si>
  <si>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</si>
  <si>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</si>
  <si>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</si>
  <si>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</si>
  <si>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</si>
  <si>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</si>
  <si>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</si>
  <si>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</si>
  <si>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</si>
  <si>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</si>
  <si>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</si>
  <si>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</si>
  <si>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</si>
  <si>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</si>
  <si>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</si>
  <si>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</si>
  <si>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</si>
  <si>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</si>
  <si>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</si>
  <si>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</si>
  <si>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</si>
  <si>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</si>
  <si>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</si>
  <si>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</si>
  <si>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</si>
  <si>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</si>
  <si>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</si>
  <si>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</si>
  <si>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</si>
  <si>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</si>
  <si>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</si>
  <si>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</si>
  <si>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</si>
  <si>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</si>
  <si>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</si>
  <si>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</si>
  <si>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</si>
  <si>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</si>
  <si>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</si>
  <si>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</si>
  <si>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</si>
  <si>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</si>
  <si>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</si>
  <si>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</si>
  <si>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</si>
  <si>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</si>
  <si>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</si>
  <si>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</si>
  <si>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</si>
  <si>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</si>
  <si>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</si>
  <si>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</si>
  <si>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</si>
  <si>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</si>
  <si>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</si>
  <si>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</si>
  <si>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</si>
  <si>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</si>
  <si>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</si>
  <si>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</si>
  <si>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</si>
  <si>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</si>
  <si>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</si>
  <si>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</si>
  <si>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</si>
  <si>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</si>
  <si>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</si>
  <si>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</si>
  <si>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</si>
  <si>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</si>
  <si>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</si>
  <si>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</si>
  <si>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</si>
  <si>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</si>
  <si>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</si>
  <si>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</si>
  <si>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</si>
  <si>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</si>
  <si>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</si>
  <si>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</si>
  <si>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</si>
  <si>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</si>
  <si>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</si>
  <si>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</si>
  <si>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</si>
  <si>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</si>
  <si>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</si>
  <si>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</si>
  <si>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</si>
  <si>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</si>
  <si>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</si>
  <si>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</si>
  <si>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</si>
  <si>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</si>
  <si>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</si>
  <si>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</si>
  <si>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</si>
  <si>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</si>
  <si>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</si>
  <si>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</si>
  <si>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</si>
  <si>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</si>
  <si>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</si>
  <si>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</si>
  <si>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</si>
  <si>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</si>
  <si>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</si>
  <si>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</si>
  <si>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</si>
  <si>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</si>
  <si>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</si>
  <si>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</si>
  <si>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</si>
  <si>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</si>
  <si>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</si>
  <si>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</si>
  <si>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</si>
  <si>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</si>
  <si>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</si>
  <si>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</si>
  <si>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</si>
  <si>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</si>
  <si>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</si>
  <si>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</si>
  <si>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</si>
  <si>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</si>
  <si>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</si>
  <si>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</si>
  <si>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</si>
  <si>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</si>
  <si>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</si>
  <si>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</si>
  <si>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</si>
  <si>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</si>
  <si>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</si>
  <si>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</si>
  <si>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</si>
  <si>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</si>
  <si>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</si>
  <si>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</si>
  <si>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</si>
  <si>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</si>
  <si>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</si>
  <si>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</si>
  <si>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</si>
  <si>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</si>
  <si>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</si>
  <si>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</si>
  <si>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</si>
  <si>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</si>
  <si>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</si>
  <si>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</si>
  <si>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</si>
  <si>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</si>
  <si>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</si>
  <si>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</si>
  <si>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</si>
  <si>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</si>
  <si>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</si>
  <si>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</si>
  <si>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</si>
  <si>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</si>
  <si>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</si>
  <si>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</si>
  <si>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</si>
  <si>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</si>
  <si>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</si>
  <si>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</si>
  <si>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</si>
  <si>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</si>
  <si>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</si>
  <si>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MacMini Late  2018  (8,1)</t>
  </si>
  <si>
    <t>68:fe:f7:0d:d7:d1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</si>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</sst>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 wrapText="1"/>
    </xf>
    <xf numFmtId="0" fontId="13" fillId="0" borderId="10" xfId="0" applyFont="1" applyFill="1" applyBorder="1"/>
    <xf numFmtId="49" fontId="13" fillId="0" borderId="10" xfId="0" applyNumberFormat="1" applyFont="1" applyFill="1" applyBorder="1" applyAlignment="1">
      <alignment horizontal="left" vertical="top"/>
    </xf>
    <xf numFmtId="49" fontId="14" fillId="0" borderId="10" xfId="0" applyNumberFormat="1" applyFont="1" applyFill="1" applyBorder="1" applyAlignment="1">
      <alignment horizontal="left" vertical="top"/>
    </xf>
    <xf numFmtId="0" fontId="13" fillId="0" borderId="12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1" totalsRowShown="0" headerRowDxfId="68" dataDxfId="66" headerRowBorderDxfId="67">
  <autoFilter ref="A3:BN481" xr:uid="{00000000-0009-0000-0100-000002000000}"/>
  <sortState xmlns:xlrd2="http://schemas.microsoft.com/office/spreadsheetml/2017/richdata2" ref="A4:BN481">
    <sortCondition ref="A3:A481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1"/>
  <sheetViews>
    <sheetView tabSelected="1" topLeftCell="A353" zoomScale="120" zoomScaleNormal="120" workbookViewId="0">
      <selection activeCell="B385" sqref="B38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1525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1526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7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7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7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7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7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7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7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7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7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7" s="64" customFormat="1" ht="16" customHeight="1" x14ac:dyDescent="0.2">
      <c r="A378" s="64">
        <v>2598</v>
      </c>
      <c r="B378" s="64" t="s">
        <v>26</v>
      </c>
      <c r="C378" s="64" t="s">
        <v>812</v>
      </c>
      <c r="D378" s="64" t="s">
        <v>148</v>
      </c>
      <c r="E378" s="66" t="s">
        <v>1501</v>
      </c>
      <c r="F378" s="70" t="str">
        <f>IF(ISBLANK(Table2[[#This Row],[unique_id]]), "", PROPER(SUBSTITUTE(Table2[[#This Row],[unique_id]], "_", " ")))</f>
        <v>Template Server Jen Plug Proxy</v>
      </c>
      <c r="G378" s="64" t="s">
        <v>1506</v>
      </c>
      <c r="H378" s="64" t="s">
        <v>527</v>
      </c>
      <c r="I378" s="64" t="s">
        <v>291</v>
      </c>
      <c r="O378" s="65" t="s">
        <v>792</v>
      </c>
      <c r="P378" s="64" t="s">
        <v>165</v>
      </c>
      <c r="Q378" s="64" t="s">
        <v>764</v>
      </c>
      <c r="R378" s="64" t="s">
        <v>766</v>
      </c>
      <c r="S378" s="64" t="str">
        <f>Table2[[#This Row],[friendly_name]]</f>
        <v>Server Jen</v>
      </c>
      <c r="T378" s="66" t="str">
        <f>_xlfn.CONCAT("standby_power: 1.54", CHAR(10), "unavailable_power: 0", CHAR(10), "fixed:", CHAR(10), "  power: 2.19", CHAR(10))</f>
        <v xml:space="preserve">standby_power: 1.54
unavailable_power: 0
fixed:
  power: 2.19
</v>
      </c>
      <c r="V378" s="65"/>
      <c r="W378" s="65"/>
      <c r="X378" s="65"/>
      <c r="Y378" s="65"/>
      <c r="Z378" s="65"/>
      <c r="AA378" s="65"/>
      <c r="AG378" s="65"/>
      <c r="AH378" s="65"/>
      <c r="AT378" s="67"/>
      <c r="AU378" s="64" t="s">
        <v>134</v>
      </c>
      <c r="AV37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64" t="s">
        <v>496</v>
      </c>
      <c r="BB378" s="64" t="s">
        <v>1507</v>
      </c>
      <c r="BC378" s="64" t="s">
        <v>360</v>
      </c>
      <c r="BD378" s="64" t="s">
        <v>233</v>
      </c>
      <c r="BF378" s="64" t="s">
        <v>363</v>
      </c>
      <c r="BG378" s="64" t="s">
        <v>496</v>
      </c>
      <c r="BN37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7" s="64" customFormat="1" ht="16" customHeight="1" x14ac:dyDescent="0.2">
      <c r="A379" s="64">
        <v>2599</v>
      </c>
      <c r="B379" s="64" t="s">
        <v>26</v>
      </c>
      <c r="C379" s="64" t="s">
        <v>233</v>
      </c>
      <c r="D379" s="64" t="s">
        <v>134</v>
      </c>
      <c r="E379" s="64" t="s">
        <v>1502</v>
      </c>
      <c r="F379" s="70" t="str">
        <f>IF(ISBLANK(Table2[[#This Row],[unique_id]]), "", PROPER(SUBSTITUTE(Table2[[#This Row],[unique_id]], "_", " ")))</f>
        <v>Server Jen Plug</v>
      </c>
      <c r="G379" s="64" t="s">
        <v>1506</v>
      </c>
      <c r="H379" s="64" t="s">
        <v>527</v>
      </c>
      <c r="I379" s="64" t="s">
        <v>291</v>
      </c>
      <c r="M379" s="64" t="s">
        <v>257</v>
      </c>
      <c r="O379" s="65" t="s">
        <v>792</v>
      </c>
      <c r="P379" s="64" t="s">
        <v>165</v>
      </c>
      <c r="Q379" s="64" t="s">
        <v>764</v>
      </c>
      <c r="R379" s="64" t="s">
        <v>766</v>
      </c>
      <c r="S379" s="64" t="str">
        <f>Table2[[#This Row],[friendly_name]]</f>
        <v>Server Jen</v>
      </c>
      <c r="T379" s="66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V379" s="65"/>
      <c r="W379" s="65"/>
      <c r="X379" s="65"/>
      <c r="Y379" s="65"/>
      <c r="Z379" s="65"/>
      <c r="AA379" s="65"/>
      <c r="AE379" s="64" t="s">
        <v>252</v>
      </c>
      <c r="AG379" s="65"/>
      <c r="AH379" s="65"/>
      <c r="AT379" s="67"/>
      <c r="AV37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64" t="s">
        <v>496</v>
      </c>
      <c r="BB379" s="64" t="s">
        <v>1507</v>
      </c>
      <c r="BC379" s="64" t="s">
        <v>360</v>
      </c>
      <c r="BD379" s="64" t="s">
        <v>233</v>
      </c>
      <c r="BF379" s="64" t="s">
        <v>363</v>
      </c>
      <c r="BG379" s="64" t="s">
        <v>496</v>
      </c>
      <c r="BJ379" s="64" t="s">
        <v>982</v>
      </c>
      <c r="BK379" s="64" t="s">
        <v>1307</v>
      </c>
      <c r="BL379" s="64" t="s">
        <v>349</v>
      </c>
      <c r="BM379" s="64" t="s">
        <v>1356</v>
      </c>
      <c r="BN37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7" s="64" customFormat="1" ht="16" customHeight="1" x14ac:dyDescent="0.2">
      <c r="A380" s="64">
        <v>2600</v>
      </c>
      <c r="B380" s="64" t="s">
        <v>26</v>
      </c>
      <c r="C380" s="64" t="s">
        <v>812</v>
      </c>
      <c r="D380" s="64" t="s">
        <v>148</v>
      </c>
      <c r="E380" s="66" t="s">
        <v>971</v>
      </c>
      <c r="F380" s="70" t="str">
        <f>IF(ISBLANK(Table2[[#This Row],[unique_id]]), "", PROPER(SUBSTITUTE(Table2[[#This Row],[unique_id]], "_", " ")))</f>
        <v>Template Rack Outlet Plug Proxy</v>
      </c>
      <c r="G380" s="64" t="s">
        <v>222</v>
      </c>
      <c r="H380" s="64" t="s">
        <v>527</v>
      </c>
      <c r="I380" s="64" t="s">
        <v>291</v>
      </c>
      <c r="O380" s="65" t="s">
        <v>792</v>
      </c>
      <c r="P380" s="64" t="s">
        <v>165</v>
      </c>
      <c r="Q380" s="64" t="s">
        <v>764</v>
      </c>
      <c r="R380" s="64" t="s">
        <v>766</v>
      </c>
      <c r="S380" s="64" t="str">
        <f>Table2[[#This Row],[friendly_name]]</f>
        <v>Server Rack</v>
      </c>
      <c r="T380" s="66" t="s">
        <v>1075</v>
      </c>
      <c r="V380" s="65"/>
      <c r="W380" s="65"/>
      <c r="X380" s="65"/>
      <c r="Y380" s="65"/>
      <c r="Z380" s="65"/>
      <c r="AA380" s="65"/>
      <c r="AG380" s="65"/>
      <c r="AH380" s="65"/>
      <c r="AT380" s="67"/>
      <c r="AU380" s="64" t="s">
        <v>134</v>
      </c>
      <c r="AV38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64" t="str">
        <f>IF(ISBLANK(Table2[[#This Row],[device_model]]), "", Table2[[#This Row],[device_suggested_area]])</f>
        <v>Rack</v>
      </c>
      <c r="BB380" s="64" t="s">
        <v>1024</v>
      </c>
      <c r="BC380" s="64" t="s">
        <v>919</v>
      </c>
      <c r="BD380" s="64" t="s">
        <v>1116</v>
      </c>
      <c r="BF380" s="64" t="s">
        <v>891</v>
      </c>
      <c r="BG380" s="64" t="s">
        <v>28</v>
      </c>
      <c r="BN38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7" s="64" customFormat="1" ht="16" customHeight="1" x14ac:dyDescent="0.2">
      <c r="A381" s="64">
        <v>2601</v>
      </c>
      <c r="B381" s="64" t="s">
        <v>26</v>
      </c>
      <c r="C381" s="64" t="s">
        <v>697</v>
      </c>
      <c r="D381" s="64" t="s">
        <v>134</v>
      </c>
      <c r="E381" s="64" t="s">
        <v>842</v>
      </c>
      <c r="F381" s="70" t="str">
        <f>IF(ISBLANK(Table2[[#This Row],[unique_id]]), "", PROPER(SUBSTITUTE(Table2[[#This Row],[unique_id]], "_", " ")))</f>
        <v>Rack Outlet Plug</v>
      </c>
      <c r="G381" s="64" t="s">
        <v>222</v>
      </c>
      <c r="H381" s="64" t="s">
        <v>527</v>
      </c>
      <c r="I381" s="64" t="s">
        <v>291</v>
      </c>
      <c r="M381" s="64" t="s">
        <v>257</v>
      </c>
      <c r="O381" s="65" t="s">
        <v>792</v>
      </c>
      <c r="P381" s="64" t="s">
        <v>165</v>
      </c>
      <c r="Q381" s="64" t="s">
        <v>764</v>
      </c>
      <c r="R381" s="64" t="s">
        <v>766</v>
      </c>
      <c r="S381" s="64" t="str">
        <f>Table2[[#This Row],[friendly_name]]</f>
        <v>Server Rack</v>
      </c>
      <c r="T381" s="6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81" s="65"/>
      <c r="W381" s="65"/>
      <c r="X381" s="65"/>
      <c r="Y381" s="65"/>
      <c r="Z381" s="65"/>
      <c r="AA381" s="71" t="s">
        <v>1114</v>
      </c>
      <c r="AE381" s="64" t="s">
        <v>252</v>
      </c>
      <c r="AF381" s="64">
        <v>10</v>
      </c>
      <c r="AG381" s="65" t="s">
        <v>34</v>
      </c>
      <c r="AH381" s="65" t="s">
        <v>901</v>
      </c>
      <c r="AJ381" s="64" t="str">
        <f>_xlfn.CONCAT("homeassistant/", Table2[[#This Row],[entity_namespace]], "/tasmota/",Table2[[#This Row],[unique_id]], "/config")</f>
        <v>homeassistant/switch/tasmota/rack_outlet_plug/config</v>
      </c>
      <c r="AK381" s="64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64" t="str">
        <f>_xlfn.CONCAT("tasmota/device/",Table2[[#This Row],[unique_id]], "/cmnd/POWER")</f>
        <v>tasmota/device/rack_outlet_plug/cmnd/POWER</v>
      </c>
      <c r="AM381" s="6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64" t="s">
        <v>920</v>
      </c>
      <c r="AO381" s="64" t="s">
        <v>921</v>
      </c>
      <c r="AP381" s="64" t="s">
        <v>910</v>
      </c>
      <c r="AQ381" s="64" t="s">
        <v>911</v>
      </c>
      <c r="AR381" s="64" t="s">
        <v>974</v>
      </c>
      <c r="AS381" s="64">
        <v>1</v>
      </c>
      <c r="AT381" s="34" t="str">
        <f>HYPERLINK(_xlfn.CONCAT("http://", Table2[[#This Row],[connection_ip]], "/?"))</f>
        <v>http://10.0.4.102/?</v>
      </c>
      <c r="AV38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64" t="str">
        <f>IF(ISBLANK(Table2[[#This Row],[device_model]]), "", Table2[[#This Row],[device_suggested_area]])</f>
        <v>Rack</v>
      </c>
      <c r="BB381" s="64" t="s">
        <v>1024</v>
      </c>
      <c r="BC381" s="64" t="s">
        <v>919</v>
      </c>
      <c r="BD381" s="64" t="s">
        <v>1116</v>
      </c>
      <c r="BF381" s="64" t="s">
        <v>891</v>
      </c>
      <c r="BG381" s="64" t="s">
        <v>28</v>
      </c>
      <c r="BK381" s="64" t="s">
        <v>1307</v>
      </c>
      <c r="BL381" s="64" t="s">
        <v>918</v>
      </c>
      <c r="BM381" s="64" t="s">
        <v>1358</v>
      </c>
      <c r="BN38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7" s="64" customFormat="1" ht="16" customHeight="1" x14ac:dyDescent="0.2">
      <c r="A382" s="64">
        <v>2602</v>
      </c>
      <c r="B382" s="64" t="s">
        <v>26</v>
      </c>
      <c r="C382" s="64" t="s">
        <v>697</v>
      </c>
      <c r="D382" s="64" t="s">
        <v>27</v>
      </c>
      <c r="E382" s="64" t="s">
        <v>972</v>
      </c>
      <c r="F382" s="70" t="str">
        <f>IF(ISBLANK(Table2[[#This Row],[unique_id]]), "", PROPER(SUBSTITUTE(Table2[[#This Row],[unique_id]], "_", " ")))</f>
        <v>Rack Outlet Plug Energy Power</v>
      </c>
      <c r="G382" s="64" t="s">
        <v>222</v>
      </c>
      <c r="H382" s="64" t="s">
        <v>527</v>
      </c>
      <c r="I382" s="64" t="s">
        <v>291</v>
      </c>
      <c r="O382" s="65"/>
      <c r="T382" s="66"/>
      <c r="V382" s="65"/>
      <c r="W382" s="65"/>
      <c r="X382" s="65"/>
      <c r="Y382" s="65"/>
      <c r="Z382" s="65"/>
      <c r="AA382" s="65"/>
      <c r="AB382" s="64" t="s">
        <v>31</v>
      </c>
      <c r="AC382" s="64" t="s">
        <v>327</v>
      </c>
      <c r="AD382" s="64" t="s">
        <v>902</v>
      </c>
      <c r="AF382" s="64">
        <v>10</v>
      </c>
      <c r="AG382" s="65" t="s">
        <v>34</v>
      </c>
      <c r="AH382" s="65" t="s">
        <v>901</v>
      </c>
      <c r="AJ382" s="64" t="str">
        <f>_xlfn.CONCAT("homeassistant/", Table2[[#This Row],[entity_namespace]], "/tasmota/",Table2[[#This Row],[unique_id]], "/config")</f>
        <v>homeassistant/sensor/tasmota/rack_outlet_plug_energy_power/config</v>
      </c>
      <c r="AK382" s="64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6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64" t="s">
        <v>920</v>
      </c>
      <c r="AO382" s="64" t="s">
        <v>921</v>
      </c>
      <c r="AP382" s="64" t="s">
        <v>910</v>
      </c>
      <c r="AQ382" s="64" t="s">
        <v>911</v>
      </c>
      <c r="AR382" s="64" t="s">
        <v>1110</v>
      </c>
      <c r="AS382" s="64">
        <v>1</v>
      </c>
      <c r="AT382" s="34"/>
      <c r="AV38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64" t="str">
        <f>IF(ISBLANK(Table2[[#This Row],[device_model]]), "", Table2[[#This Row],[device_suggested_area]])</f>
        <v>Rack</v>
      </c>
      <c r="BB382" s="64" t="s">
        <v>1024</v>
      </c>
      <c r="BC382" s="64" t="s">
        <v>919</v>
      </c>
      <c r="BD382" s="64" t="s">
        <v>1116</v>
      </c>
      <c r="BF382" s="64" t="s">
        <v>891</v>
      </c>
      <c r="BG382" s="64" t="s">
        <v>28</v>
      </c>
      <c r="BN38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7" s="64" customFormat="1" ht="16" customHeight="1" x14ac:dyDescent="0.2">
      <c r="A383" s="64">
        <v>2603</v>
      </c>
      <c r="B383" s="64" t="s">
        <v>26</v>
      </c>
      <c r="C383" s="64" t="s">
        <v>697</v>
      </c>
      <c r="D383" s="64" t="s">
        <v>27</v>
      </c>
      <c r="E383" s="64" t="s">
        <v>973</v>
      </c>
      <c r="F383" s="70" t="str">
        <f>IF(ISBLANK(Table2[[#This Row],[unique_id]]), "", PROPER(SUBSTITUTE(Table2[[#This Row],[unique_id]], "_", " ")))</f>
        <v>Rack Outlet Plug Energy Total</v>
      </c>
      <c r="G383" s="64" t="s">
        <v>222</v>
      </c>
      <c r="H383" s="64" t="s">
        <v>527</v>
      </c>
      <c r="I383" s="64" t="s">
        <v>291</v>
      </c>
      <c r="O383" s="65"/>
      <c r="T383" s="66"/>
      <c r="V383" s="65"/>
      <c r="W383" s="65"/>
      <c r="X383" s="65"/>
      <c r="Y383" s="65"/>
      <c r="Z383" s="65"/>
      <c r="AA383" s="65"/>
      <c r="AB383" s="64" t="s">
        <v>76</v>
      </c>
      <c r="AC383" s="64" t="s">
        <v>328</v>
      </c>
      <c r="AD383" s="64" t="s">
        <v>903</v>
      </c>
      <c r="AF383" s="64">
        <v>10</v>
      </c>
      <c r="AG383" s="65" t="s">
        <v>34</v>
      </c>
      <c r="AH383" s="65" t="s">
        <v>901</v>
      </c>
      <c r="AJ383" s="64" t="str">
        <f>_xlfn.CONCAT("homeassistant/", Table2[[#This Row],[entity_namespace]], "/tasmota/",Table2[[#This Row],[unique_id]], "/config")</f>
        <v>homeassistant/sensor/tasmota/rack_outlet_plug_energy_total/config</v>
      </c>
      <c r="AK383" s="64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6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64" t="s">
        <v>920</v>
      </c>
      <c r="AO383" s="64" t="s">
        <v>921</v>
      </c>
      <c r="AP383" s="64" t="s">
        <v>910</v>
      </c>
      <c r="AQ383" s="64" t="s">
        <v>911</v>
      </c>
      <c r="AR383" s="64" t="s">
        <v>1111</v>
      </c>
      <c r="AS383" s="64">
        <v>1</v>
      </c>
      <c r="AT383" s="34"/>
      <c r="AV38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64" t="str">
        <f>IF(ISBLANK(Table2[[#This Row],[device_model]]), "", Table2[[#This Row],[device_suggested_area]])</f>
        <v>Rack</v>
      </c>
      <c r="BB383" s="64" t="s">
        <v>1024</v>
      </c>
      <c r="BC383" s="64" t="s">
        <v>919</v>
      </c>
      <c r="BD383" s="64" t="s">
        <v>1116</v>
      </c>
      <c r="BF383" s="64" t="s">
        <v>891</v>
      </c>
      <c r="BG383" s="64" t="s">
        <v>28</v>
      </c>
      <c r="BN38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7" s="64" customFormat="1" ht="16" customHeight="1" x14ac:dyDescent="0.2">
      <c r="A384" s="72">
        <v>2604</v>
      </c>
      <c r="B384" s="73" t="s">
        <v>26</v>
      </c>
      <c r="C384" s="73" t="s">
        <v>812</v>
      </c>
      <c r="D384" s="73" t="s">
        <v>148</v>
      </c>
      <c r="E384" s="74" t="s">
        <v>1522</v>
      </c>
      <c r="F384" s="75" t="s">
        <v>1527</v>
      </c>
      <c r="G384" s="73" t="s">
        <v>1532</v>
      </c>
      <c r="H384" s="73" t="s">
        <v>527</v>
      </c>
      <c r="I384" s="73" t="s">
        <v>291</v>
      </c>
      <c r="J384" s="73"/>
      <c r="K384" s="73"/>
      <c r="L384" s="73"/>
      <c r="M384" s="73"/>
      <c r="N384" s="73"/>
      <c r="O384" s="76" t="s">
        <v>792</v>
      </c>
      <c r="P384" s="73" t="s">
        <v>165</v>
      </c>
      <c r="Q384" s="73" t="s">
        <v>764</v>
      </c>
      <c r="R384" s="73" t="s">
        <v>766</v>
      </c>
      <c r="S384" s="73" t="s">
        <v>1532</v>
      </c>
      <c r="T384" s="74" t="s">
        <v>1528</v>
      </c>
      <c r="U384" s="73"/>
      <c r="V384" s="76"/>
      <c r="W384" s="76"/>
      <c r="X384" s="76"/>
      <c r="Y384" s="76"/>
      <c r="Z384" s="76"/>
      <c r="AA384" s="76"/>
      <c r="AB384" s="73"/>
      <c r="AC384" s="73"/>
      <c r="AD384" s="73"/>
      <c r="AE384" s="73"/>
      <c r="AF384" s="73"/>
      <c r="AG384" s="76"/>
      <c r="AH384" s="76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7"/>
      <c r="AU384" s="73" t="s">
        <v>134</v>
      </c>
      <c r="AV38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4" s="73"/>
      <c r="AY384" s="73"/>
      <c r="AZ384" s="73"/>
      <c r="BA384" s="64" t="str">
        <f>IF(ISBLANK(Table2[[#This Row],[device_model]]), "", Table2[[#This Row],[device_suggested_area]])</f>
        <v>Rack</v>
      </c>
      <c r="BB384" s="73" t="s">
        <v>1532</v>
      </c>
      <c r="BC384" s="73" t="s">
        <v>360</v>
      </c>
      <c r="BD384" s="73" t="s">
        <v>233</v>
      </c>
      <c r="BE384" s="73"/>
      <c r="BF384" s="73" t="s">
        <v>363</v>
      </c>
      <c r="BG384" s="73" t="s">
        <v>28</v>
      </c>
      <c r="BH384" s="73"/>
      <c r="BI384" s="73"/>
      <c r="BJ384" s="73"/>
      <c r="BK384" s="73"/>
      <c r="BL384" s="73"/>
      <c r="BM384" s="73"/>
      <c r="BN384" s="78"/>
      <c r="BO384" s="79"/>
    </row>
    <row r="385" spans="1:67" s="64" customFormat="1" ht="16" customHeight="1" x14ac:dyDescent="0.2">
      <c r="A385" s="72">
        <v>2605</v>
      </c>
      <c r="B385" s="73" t="s">
        <v>26</v>
      </c>
      <c r="C385" s="73" t="s">
        <v>233</v>
      </c>
      <c r="D385" s="73" t="s">
        <v>134</v>
      </c>
      <c r="E385" s="73" t="s">
        <v>1521</v>
      </c>
      <c r="F385" s="75" t="s">
        <v>1529</v>
      </c>
      <c r="G385" s="73" t="s">
        <v>1532</v>
      </c>
      <c r="H385" s="73" t="s">
        <v>527</v>
      </c>
      <c r="I385" s="73" t="s">
        <v>291</v>
      </c>
      <c r="J385" s="73"/>
      <c r="K385" s="73"/>
      <c r="L385" s="73"/>
      <c r="M385" s="73" t="s">
        <v>257</v>
      </c>
      <c r="N385" s="73"/>
      <c r="O385" s="76" t="s">
        <v>792</v>
      </c>
      <c r="P385" s="73" t="s">
        <v>165</v>
      </c>
      <c r="Q385" s="73" t="s">
        <v>764</v>
      </c>
      <c r="R385" s="73" t="s">
        <v>766</v>
      </c>
      <c r="S385" s="73" t="s">
        <v>1532</v>
      </c>
      <c r="T385" s="74" t="s">
        <v>1530</v>
      </c>
      <c r="U385" s="73"/>
      <c r="V385" s="76"/>
      <c r="W385" s="76"/>
      <c r="X385" s="76"/>
      <c r="Y385" s="76"/>
      <c r="Z385" s="76"/>
      <c r="AA385" s="76"/>
      <c r="AB385" s="73"/>
      <c r="AC385" s="73"/>
      <c r="AD385" s="73"/>
      <c r="AE385" s="73" t="s">
        <v>252</v>
      </c>
      <c r="AF385" s="73"/>
      <c r="AG385" s="76"/>
      <c r="AH385" s="76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7"/>
      <c r="AU385" s="73"/>
      <c r="AV38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5" s="73"/>
      <c r="AY385" s="73"/>
      <c r="AZ385" s="73"/>
      <c r="BA385" s="64" t="str">
        <f>IF(ISBLANK(Table2[[#This Row],[device_model]]), "", Table2[[#This Row],[device_suggested_area]])</f>
        <v>Rack</v>
      </c>
      <c r="BB385" s="73" t="s">
        <v>1532</v>
      </c>
      <c r="BC385" s="73" t="s">
        <v>360</v>
      </c>
      <c r="BD385" s="73" t="s">
        <v>233</v>
      </c>
      <c r="BE385" s="73"/>
      <c r="BF385" s="73" t="s">
        <v>363</v>
      </c>
      <c r="BG385" s="73" t="s">
        <v>28</v>
      </c>
      <c r="BH385" s="73"/>
      <c r="BI385" s="73"/>
      <c r="BJ385" s="73" t="s">
        <v>982</v>
      </c>
      <c r="BK385" s="73" t="s">
        <v>1307</v>
      </c>
      <c r="BL385" s="73" t="s">
        <v>1523</v>
      </c>
      <c r="BM385" s="73" t="s">
        <v>1524</v>
      </c>
      <c r="BN385" s="73" t="s">
        <v>1531</v>
      </c>
      <c r="BO385" s="78"/>
    </row>
    <row r="386" spans="1:67" s="64" customFormat="1" ht="16" customHeight="1" x14ac:dyDescent="0.2">
      <c r="A386" s="64">
        <v>2606</v>
      </c>
      <c r="B386" s="64" t="s">
        <v>26</v>
      </c>
      <c r="C386" s="64" t="s">
        <v>812</v>
      </c>
      <c r="D386" s="64" t="s">
        <v>148</v>
      </c>
      <c r="E386" s="66" t="s">
        <v>1100</v>
      </c>
      <c r="F386" s="70" t="str">
        <f>IF(ISBLANK(Table2[[#This Row],[unique_id]]), "", PROPER(SUBSTITUTE(Table2[[#This Row],[unique_id]], "_", " ")))</f>
        <v>Template Ceiling Network Switch Plug Proxy</v>
      </c>
      <c r="G386" s="64" t="s">
        <v>1481</v>
      </c>
      <c r="H386" s="64" t="s">
        <v>527</v>
      </c>
      <c r="I386" s="64" t="s">
        <v>291</v>
      </c>
      <c r="O386" s="65" t="s">
        <v>792</v>
      </c>
      <c r="P386" s="64" t="s">
        <v>165</v>
      </c>
      <c r="Q386" s="64" t="s">
        <v>764</v>
      </c>
      <c r="R386" s="64" t="s">
        <v>766</v>
      </c>
      <c r="S386" s="64" t="str">
        <f>Table2[[#This Row],[friendly_name]]</f>
        <v>Ceiling Network Devices</v>
      </c>
      <c r="T386" s="66" t="s">
        <v>1075</v>
      </c>
      <c r="V386" s="65"/>
      <c r="W386" s="65"/>
      <c r="X386" s="65"/>
      <c r="Y386" s="65"/>
      <c r="Z386" s="65"/>
      <c r="AA386" s="65"/>
      <c r="AG386" s="65"/>
      <c r="AH386" s="65"/>
      <c r="AT386" s="67"/>
      <c r="AU386" s="64" t="s">
        <v>134</v>
      </c>
      <c r="AV38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64" t="str">
        <f>IF(ISBLANK(Table2[[#This Row],[device_model]]), "", Table2[[#This Row],[device_suggested_area]])</f>
        <v>Ceiling</v>
      </c>
      <c r="BB386" s="64" t="s">
        <v>220</v>
      </c>
      <c r="BC386" s="64" t="s">
        <v>919</v>
      </c>
      <c r="BD386" s="64" t="s">
        <v>1116</v>
      </c>
      <c r="BF386" s="64" t="s">
        <v>891</v>
      </c>
      <c r="BG386" s="64" t="s">
        <v>404</v>
      </c>
      <c r="BN38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s="64" customFormat="1" ht="16" customHeight="1" x14ac:dyDescent="0.2">
      <c r="A387" s="64">
        <v>2607</v>
      </c>
      <c r="B387" s="64" t="s">
        <v>26</v>
      </c>
      <c r="C387" s="64" t="s">
        <v>697</v>
      </c>
      <c r="D387" s="64" t="s">
        <v>134</v>
      </c>
      <c r="E387" s="64" t="s">
        <v>1101</v>
      </c>
      <c r="F387" s="70" t="str">
        <f>IF(ISBLANK(Table2[[#This Row],[unique_id]]), "", PROPER(SUBSTITUTE(Table2[[#This Row],[unique_id]], "_", " ")))</f>
        <v>Ceiling Network Switch Plug</v>
      </c>
      <c r="G387" s="64" t="s">
        <v>1481</v>
      </c>
      <c r="H387" s="64" t="s">
        <v>527</v>
      </c>
      <c r="I387" s="64" t="s">
        <v>291</v>
      </c>
      <c r="M387" s="64" t="s">
        <v>257</v>
      </c>
      <c r="O387" s="65" t="s">
        <v>792</v>
      </c>
      <c r="P387" s="64" t="s">
        <v>165</v>
      </c>
      <c r="Q387" s="64" t="s">
        <v>764</v>
      </c>
      <c r="R387" s="64" t="s">
        <v>766</v>
      </c>
      <c r="S387" s="64" t="str">
        <f>Table2[[#This Row],[friendly_name]]</f>
        <v>Ceiling Network Devices</v>
      </c>
      <c r="T387" s="6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87" s="65"/>
      <c r="W387" s="65"/>
      <c r="X387" s="65"/>
      <c r="Y387" s="65"/>
      <c r="Z387" s="65"/>
      <c r="AA387" s="71" t="s">
        <v>1114</v>
      </c>
      <c r="AE387" s="64" t="s">
        <v>253</v>
      </c>
      <c r="AF387" s="64">
        <v>10</v>
      </c>
      <c r="AG387" s="65" t="s">
        <v>34</v>
      </c>
      <c r="AH387" s="65" t="s">
        <v>901</v>
      </c>
      <c r="AJ387" s="64" t="str">
        <f>_xlfn.CONCAT("homeassistant/", Table2[[#This Row],[entity_namespace]], "/tasmota/",Table2[[#This Row],[unique_id]], "/config")</f>
        <v>homeassistant/switch/tasmota/ceiling_network_switch_plug/config</v>
      </c>
      <c r="AK387" s="64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64" t="str">
        <f>_xlfn.CONCAT("tasmota/device/",Table2[[#This Row],[unique_id]], "/cmnd/POWER")</f>
        <v>tasmota/device/ceiling_network_switch_plug/cmnd/POWER</v>
      </c>
      <c r="AM387" s="6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64" t="s">
        <v>920</v>
      </c>
      <c r="AO387" s="64" t="s">
        <v>921</v>
      </c>
      <c r="AP387" s="64" t="s">
        <v>910</v>
      </c>
      <c r="AQ387" s="64" t="s">
        <v>911</v>
      </c>
      <c r="AR387" s="64" t="s">
        <v>974</v>
      </c>
      <c r="AS387" s="64">
        <v>1</v>
      </c>
      <c r="AT387" s="34" t="str">
        <f>HYPERLINK(_xlfn.CONCAT("http://", Table2[[#This Row],[connection_ip]], "/?"))</f>
        <v>http://10.0.4.105/?</v>
      </c>
      <c r="AV3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64" t="str">
        <f>IF(ISBLANK(Table2[[#This Row],[device_model]]), "", Table2[[#This Row],[device_suggested_area]])</f>
        <v>Ceiling</v>
      </c>
      <c r="BB387" s="64" t="s">
        <v>220</v>
      </c>
      <c r="BC387" s="64" t="s">
        <v>919</v>
      </c>
      <c r="BD387" s="64" t="s">
        <v>1116</v>
      </c>
      <c r="BF387" s="64" t="s">
        <v>891</v>
      </c>
      <c r="BG387" s="64" t="s">
        <v>404</v>
      </c>
      <c r="BK387" s="64" t="s">
        <v>1307</v>
      </c>
      <c r="BL387" s="80" t="s">
        <v>984</v>
      </c>
      <c r="BM387" s="64" t="s">
        <v>1360</v>
      </c>
      <c r="BN3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7" s="64" customFormat="1" ht="16" customHeight="1" x14ac:dyDescent="0.2">
      <c r="A388" s="64">
        <v>2608</v>
      </c>
      <c r="B388" s="64" t="s">
        <v>26</v>
      </c>
      <c r="C388" s="64" t="s">
        <v>697</v>
      </c>
      <c r="D388" s="64" t="s">
        <v>27</v>
      </c>
      <c r="E388" s="64" t="s">
        <v>1102</v>
      </c>
      <c r="F388" s="70" t="str">
        <f>IF(ISBLANK(Table2[[#This Row],[unique_id]]), "", PROPER(SUBSTITUTE(Table2[[#This Row],[unique_id]], "_", " ")))</f>
        <v>Ceiling Network Switch Plug Energy Power</v>
      </c>
      <c r="G388" s="64" t="s">
        <v>1481</v>
      </c>
      <c r="H388" s="64" t="s">
        <v>527</v>
      </c>
      <c r="I388" s="64" t="s">
        <v>291</v>
      </c>
      <c r="O388" s="65"/>
      <c r="T388" s="66"/>
      <c r="V388" s="65"/>
      <c r="W388" s="65"/>
      <c r="X388" s="65"/>
      <c r="Y388" s="65"/>
      <c r="Z388" s="65"/>
      <c r="AA388" s="65"/>
      <c r="AB388" s="64" t="s">
        <v>31</v>
      </c>
      <c r="AC388" s="64" t="s">
        <v>327</v>
      </c>
      <c r="AD388" s="64" t="s">
        <v>902</v>
      </c>
      <c r="AF388" s="64">
        <v>10</v>
      </c>
      <c r="AG388" s="65" t="s">
        <v>34</v>
      </c>
      <c r="AH388" s="65" t="s">
        <v>901</v>
      </c>
      <c r="AJ388" s="64" t="str">
        <f>_xlfn.CONCAT("homeassistant/", Table2[[#This Row],[entity_namespace]], "/tasmota/",Table2[[#This Row],[unique_id]], "/config")</f>
        <v>homeassistant/sensor/tasmota/ceiling_network_switch_plug_energy_power/config</v>
      </c>
      <c r="AK388" s="64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6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64" t="s">
        <v>920</v>
      </c>
      <c r="AO388" s="64" t="s">
        <v>921</v>
      </c>
      <c r="AP388" s="64" t="s">
        <v>910</v>
      </c>
      <c r="AQ388" s="64" t="s">
        <v>911</v>
      </c>
      <c r="AR388" s="64" t="s">
        <v>1110</v>
      </c>
      <c r="AS388" s="64">
        <v>1</v>
      </c>
      <c r="AT388" s="34"/>
      <c r="AV3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64" t="str">
        <f>IF(ISBLANK(Table2[[#This Row],[device_model]]), "", Table2[[#This Row],[device_suggested_area]])</f>
        <v>Ceiling</v>
      </c>
      <c r="BB388" s="64" t="s">
        <v>220</v>
      </c>
      <c r="BC388" s="64" t="s">
        <v>919</v>
      </c>
      <c r="BD388" s="64" t="s">
        <v>1116</v>
      </c>
      <c r="BF388" s="64" t="s">
        <v>891</v>
      </c>
      <c r="BG388" s="64" t="s">
        <v>404</v>
      </c>
      <c r="BN3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7" s="64" customFormat="1" ht="16" customHeight="1" x14ac:dyDescent="0.2">
      <c r="A389" s="64">
        <v>2609</v>
      </c>
      <c r="B389" s="64" t="s">
        <v>26</v>
      </c>
      <c r="C389" s="64" t="s">
        <v>697</v>
      </c>
      <c r="D389" s="64" t="s">
        <v>27</v>
      </c>
      <c r="E389" s="64" t="s">
        <v>1103</v>
      </c>
      <c r="F389" s="70" t="str">
        <f>IF(ISBLANK(Table2[[#This Row],[unique_id]]), "", PROPER(SUBSTITUTE(Table2[[#This Row],[unique_id]], "_", " ")))</f>
        <v>Ceiling Network Switch Plug Energy Total</v>
      </c>
      <c r="G389" s="64" t="s">
        <v>1481</v>
      </c>
      <c r="H389" s="64" t="s">
        <v>527</v>
      </c>
      <c r="I389" s="64" t="s">
        <v>291</v>
      </c>
      <c r="O389" s="65"/>
      <c r="T389" s="66"/>
      <c r="V389" s="65"/>
      <c r="W389" s="65"/>
      <c r="X389" s="65"/>
      <c r="Y389" s="65"/>
      <c r="Z389" s="65"/>
      <c r="AA389" s="65"/>
      <c r="AB389" s="64" t="s">
        <v>76</v>
      </c>
      <c r="AC389" s="64" t="s">
        <v>328</v>
      </c>
      <c r="AD389" s="64" t="s">
        <v>903</v>
      </c>
      <c r="AF389" s="64">
        <v>10</v>
      </c>
      <c r="AG389" s="65" t="s">
        <v>34</v>
      </c>
      <c r="AH389" s="65" t="s">
        <v>901</v>
      </c>
      <c r="AJ389" s="64" t="str">
        <f>_xlfn.CONCAT("homeassistant/", Table2[[#This Row],[entity_namespace]], "/tasmota/",Table2[[#This Row],[unique_id]], "/config")</f>
        <v>homeassistant/sensor/tasmota/ceiling_network_switch_plug_energy_total/config</v>
      </c>
      <c r="AK389" s="64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6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64" t="s">
        <v>920</v>
      </c>
      <c r="AO389" s="64" t="s">
        <v>921</v>
      </c>
      <c r="AP389" s="64" t="s">
        <v>910</v>
      </c>
      <c r="AQ389" s="64" t="s">
        <v>911</v>
      </c>
      <c r="AR389" s="64" t="s">
        <v>1111</v>
      </c>
      <c r="AS389" s="64">
        <v>1</v>
      </c>
      <c r="AT389" s="34"/>
      <c r="AV3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64" t="str">
        <f>IF(ISBLANK(Table2[[#This Row],[device_model]]), "", Table2[[#This Row],[device_suggested_area]])</f>
        <v>Ceiling</v>
      </c>
      <c r="BB389" s="64" t="s">
        <v>220</v>
      </c>
      <c r="BC389" s="64" t="s">
        <v>919</v>
      </c>
      <c r="BD389" s="64" t="s">
        <v>1116</v>
      </c>
      <c r="BF389" s="64" t="s">
        <v>891</v>
      </c>
      <c r="BG389" s="64" t="s">
        <v>404</v>
      </c>
      <c r="BN3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7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7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7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7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7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7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7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7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68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68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68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68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68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68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69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Ceiling</v>
      </c>
      <c r="BB466" s="30" t="str">
        <f>Table2[[#This Row],[device_suggested_area]]</f>
        <v>Ceiling</v>
      </c>
      <c r="BC466" s="30" t="s">
        <v>1031</v>
      </c>
      <c r="BD466" s="30" t="s">
        <v>234</v>
      </c>
      <c r="BF466" s="30" t="s">
        <v>1072</v>
      </c>
      <c r="BG466" s="30" t="s">
        <v>404</v>
      </c>
      <c r="BK466" s="69" t="s">
        <v>1300</v>
      </c>
      <c r="BL466" s="30" t="s">
        <v>407</v>
      </c>
      <c r="BM466" s="30" t="s">
        <v>1303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1485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1426</v>
      </c>
      <c r="BD467" s="30" t="s">
        <v>234</v>
      </c>
      <c r="BF467" s="30" t="s">
        <v>1071</v>
      </c>
      <c r="BG467" s="30" t="s">
        <v>405</v>
      </c>
      <c r="BK467" s="30" t="s">
        <v>1300</v>
      </c>
      <c r="BL467" s="30" t="s">
        <v>1425</v>
      </c>
      <c r="BM467" s="30" t="s">
        <v>1304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Deck North</v>
      </c>
      <c r="BB468" s="30" t="str">
        <f>Table2[[#This Row],[device_suggested_area]]</f>
        <v>Deck North</v>
      </c>
      <c r="BC468" s="30" t="s">
        <v>1032</v>
      </c>
      <c r="BD468" s="30" t="s">
        <v>234</v>
      </c>
      <c r="BF468" s="30" t="s">
        <v>1071</v>
      </c>
      <c r="BG468" s="30" t="s">
        <v>1478</v>
      </c>
      <c r="BK468" s="30" t="s">
        <v>1300</v>
      </c>
      <c r="BL468" s="30" t="s">
        <v>1480</v>
      </c>
      <c r="BM468" s="30" t="s">
        <v>1305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South</v>
      </c>
      <c r="BB469" s="30" t="str">
        <f>Table2[[#This Row],[device_suggested_area]]</f>
        <v>Deck South</v>
      </c>
      <c r="BC469" s="30" t="s">
        <v>1032</v>
      </c>
      <c r="BD469" s="30" t="s">
        <v>234</v>
      </c>
      <c r="BF469" s="30" t="s">
        <v>1071</v>
      </c>
      <c r="BG469" s="30" t="s">
        <v>1477</v>
      </c>
      <c r="BK469" s="30" t="s">
        <v>1300</v>
      </c>
      <c r="BL469" s="30" t="s">
        <v>408</v>
      </c>
      <c r="BM469" s="30" t="s">
        <v>1479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0" spans="1:66" ht="16" customHeight="1" x14ac:dyDescent="0.2">
      <c r="A470" s="30">
        <v>5006</v>
      </c>
      <c r="B470" s="39" t="s">
        <v>580</v>
      </c>
      <c r="C470" s="39" t="s">
        <v>234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1411</v>
      </c>
      <c r="BA470" s="30" t="str">
        <f>IF(ISBLANK(Table2[[#This Row],[device_model]]), "", Table2[[#This Row],[device_suggested_area]])</f>
        <v>Rack</v>
      </c>
      <c r="BB470" s="30" t="s">
        <v>1422</v>
      </c>
      <c r="BC470" s="30" t="s">
        <v>1413</v>
      </c>
      <c r="BD470" s="30" t="s">
        <v>1411</v>
      </c>
      <c r="BF470" s="30" t="s">
        <v>1419</v>
      </c>
      <c r="BG470" s="30" t="s">
        <v>28</v>
      </c>
      <c r="BL470" s="41"/>
      <c r="BM470" s="30" t="s">
        <v>1421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1" spans="1:66" ht="16" customHeight="1" x14ac:dyDescent="0.2">
      <c r="A471" s="30">
        <v>5007</v>
      </c>
      <c r="B471" s="39" t="s">
        <v>580</v>
      </c>
      <c r="C471" s="39" t="s">
        <v>1411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">
        <v>1412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1029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1414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2" spans="1:66" ht="16" customHeight="1" x14ac:dyDescent="0.2">
      <c r="A472" s="30">
        <v>5008</v>
      </c>
      <c r="B472" s="39" t="s">
        <v>580</v>
      </c>
      <c r="C472" s="39" t="s">
        <v>1415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1416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1415</v>
      </c>
      <c r="BA472" s="30" t="str">
        <f>IF(ISBLANK(Table2[[#This Row],[device_model]]), "", Table2[[#This Row],[device_suggested_area]])</f>
        <v>Rack</v>
      </c>
      <c r="BB472" s="30" t="s">
        <v>1417</v>
      </c>
      <c r="BC472" s="30" t="s">
        <v>1418</v>
      </c>
      <c r="BD472" s="30" t="s">
        <v>1415</v>
      </c>
      <c r="BF472" s="30" t="s">
        <v>1419</v>
      </c>
      <c r="BG472" s="30" t="s">
        <v>28</v>
      </c>
      <c r="BL472" s="41"/>
      <c r="BM472" s="30" t="s">
        <v>1420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3" spans="1:66" ht="16" customHeight="1" x14ac:dyDescent="0.2">
      <c r="A473" s="30">
        <v>5009</v>
      </c>
      <c r="B473" s="39" t="s">
        <v>580</v>
      </c>
      <c r="C473" s="39" t="s">
        <v>388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1034</v>
      </c>
      <c r="BA473" s="30" t="str">
        <f>IF(ISBLANK(Table2[[#This Row],[device_model]]), "", Table2[[#This Row],[device_suggested_area]])</f>
        <v>Rack</v>
      </c>
      <c r="BB473" s="30" t="s">
        <v>388</v>
      </c>
      <c r="BC473" s="30" t="s">
        <v>389</v>
      </c>
      <c r="BD473" s="30" t="s">
        <v>391</v>
      </c>
      <c r="BF473" s="30" t="s">
        <v>390</v>
      </c>
      <c r="BG473" s="30" t="s">
        <v>28</v>
      </c>
      <c r="BK473" s="30" t="s">
        <v>1306</v>
      </c>
      <c r="BL473" s="41" t="s">
        <v>433</v>
      </c>
      <c r="BM473" s="30" t="s">
        <v>1324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4" spans="1:66" ht="16" customHeight="1" x14ac:dyDescent="0.2">
      <c r="A474" s="30">
        <v>5010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1061</v>
      </c>
      <c r="BA474" s="30" t="str">
        <f>IF(ISBLANK(Table2[[#This Row],[device_model]]), "", Table2[[#This Row],[device_suggested_area]])</f>
        <v>Wardrobe</v>
      </c>
      <c r="BB474" s="30" t="s">
        <v>1508</v>
      </c>
      <c r="BC474" s="30" t="s">
        <v>1040</v>
      </c>
      <c r="BD474" s="30" t="s">
        <v>555</v>
      </c>
      <c r="BF474" s="63" t="s">
        <v>1512</v>
      </c>
      <c r="BG474" s="30" t="s">
        <v>496</v>
      </c>
      <c r="BK474" s="30" t="s">
        <v>402</v>
      </c>
      <c r="BL474" s="30" t="s">
        <v>554</v>
      </c>
      <c r="BM474" s="30" t="s">
        <v>1299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5" spans="1:66" ht="16" customHeight="1" x14ac:dyDescent="0.2">
      <c r="A475" s="30">
        <v>5011</v>
      </c>
      <c r="B475" s="39" t="s">
        <v>580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Guildford</v>
      </c>
      <c r="BB475" s="30" t="s">
        <v>1510</v>
      </c>
      <c r="BC475" s="30" t="s">
        <v>1511</v>
      </c>
      <c r="BD475" s="30" t="s">
        <v>555</v>
      </c>
      <c r="BF475" s="63" t="s">
        <v>1512</v>
      </c>
      <c r="BG475" s="30" t="s">
        <v>1509</v>
      </c>
      <c r="BL475" s="30" t="s">
        <v>1518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6" spans="1:66" ht="16" customHeight="1" x14ac:dyDescent="0.2">
      <c r="A476" s="30">
        <v>5012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1060</v>
      </c>
      <c r="BA476" s="30" t="str">
        <f>IF(ISBLANK(Table2[[#This Row],[device_model]]), "", Table2[[#This Row],[device_suggested_area]])</f>
        <v>Rack</v>
      </c>
      <c r="BB476" s="30" t="s">
        <v>1513</v>
      </c>
      <c r="BC476" s="30" t="s">
        <v>1514</v>
      </c>
      <c r="BD476" s="30" t="s">
        <v>264</v>
      </c>
      <c r="BF476" s="63" t="s">
        <v>1520</v>
      </c>
      <c r="BG476" s="30" t="s">
        <v>28</v>
      </c>
      <c r="BK476" s="69" t="s">
        <v>402</v>
      </c>
      <c r="BL476" s="41" t="s">
        <v>1519</v>
      </c>
      <c r="BM476" s="30" t="s">
        <v>1295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1515</v>
      </c>
      <c r="BC477" s="30" t="s">
        <v>1516</v>
      </c>
      <c r="BD477" s="30" t="s">
        <v>264</v>
      </c>
      <c r="BF477" s="63" t="s">
        <v>1512</v>
      </c>
      <c r="BG477" s="30" t="s">
        <v>28</v>
      </c>
      <c r="BK477" s="30" t="s">
        <v>402</v>
      </c>
      <c r="BL477" s="46" t="s">
        <v>1517</v>
      </c>
      <c r="BM477" s="30" t="s">
        <v>1296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1493</v>
      </c>
      <c r="BC478" s="30" t="s">
        <v>1038</v>
      </c>
      <c r="BD478" s="30" t="s">
        <v>264</v>
      </c>
      <c r="BF478" s="63" t="s">
        <v>1512</v>
      </c>
      <c r="BG478" s="30" t="s">
        <v>28</v>
      </c>
      <c r="BK478" s="69" t="s">
        <v>402</v>
      </c>
      <c r="BL478" s="46" t="s">
        <v>1375</v>
      </c>
      <c r="BM478" s="30" t="s">
        <v>1297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1039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30" t="s">
        <v>588</v>
      </c>
      <c r="BM479" s="30" t="s">
        <v>1298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0" spans="1:66" ht="16" customHeight="1" x14ac:dyDescent="0.2">
      <c r="A480" s="30">
        <v>5016</v>
      </c>
      <c r="B480" s="30" t="s">
        <v>26</v>
      </c>
      <c r="C480" s="30" t="s">
        <v>383</v>
      </c>
      <c r="E480" s="39"/>
      <c r="F480" s="36" t="str">
        <f>IF(ISBLANK(Table2[[#This Row],[unique_id]]), "", PROPER(SUBSTITUTE(Table2[[#This Row],[unique_id]], "_", " ")))</f>
        <v/>
      </c>
      <c r="I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T480" s="40"/>
      <c r="AU480" s="3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381</v>
      </c>
      <c r="BA480" s="30" t="str">
        <f>IF(ISBLANK(Table2[[#This Row],[device_model]]), "", Table2[[#This Row],[device_suggested_area]])</f>
        <v>Rack</v>
      </c>
      <c r="BB480" s="30" t="s">
        <v>383</v>
      </c>
      <c r="BC480" s="30" t="s">
        <v>382</v>
      </c>
      <c r="BD480" s="30" t="s">
        <v>381</v>
      </c>
      <c r="BF480" s="30" t="s">
        <v>780</v>
      </c>
      <c r="BG480" s="30" t="s">
        <v>28</v>
      </c>
      <c r="BK480" s="30" t="s">
        <v>1307</v>
      </c>
      <c r="BL480" s="30" t="s">
        <v>380</v>
      </c>
      <c r="BM480" s="30" t="s">
        <v>1365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1" spans="1:66" ht="16" customHeight="1" x14ac:dyDescent="0.2">
      <c r="A481" s="30">
        <v>5017</v>
      </c>
      <c r="B481" s="30" t="s">
        <v>26</v>
      </c>
      <c r="C481" s="30" t="s">
        <v>458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 t="s">
        <v>490</v>
      </c>
      <c r="X481" s="31"/>
      <c r="Y481" s="42" t="s">
        <v>760</v>
      </c>
      <c r="Z481" s="42"/>
      <c r="AA481" s="42"/>
      <c r="AB481" s="30"/>
      <c r="AC481" s="30"/>
      <c r="AG481" s="31"/>
      <c r="AH481" s="31"/>
      <c r="AT4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1" s="37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7" t="str">
        <f>Table2[[#This Row],[device_suggested_area]]</f>
        <v>Home</v>
      </c>
      <c r="BA481" s="30" t="str">
        <f>IF(ISBLANK(Table2[[#This Row],[device_model]]), "", Table2[[#This Row],[device_suggested_area]])</f>
        <v>Home</v>
      </c>
      <c r="BB481" s="37" t="s">
        <v>1036</v>
      </c>
      <c r="BC481" s="37" t="s">
        <v>482</v>
      </c>
      <c r="BD481" s="30" t="s">
        <v>458</v>
      </c>
      <c r="BF481" s="37" t="s">
        <v>483</v>
      </c>
      <c r="BG481" s="30" t="s">
        <v>165</v>
      </c>
      <c r="BL481" s="30" t="s">
        <v>481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2025-10-06T07:00:29Z</dcterms:modified>
</cp:coreProperties>
</file>