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E322DF7-D5B9-3549-B8D6-371FEB57B6FB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89" i="1" l="1"/>
  <c r="AU189" i="1"/>
  <c r="AK189" i="1"/>
  <c r="AJ189" i="1"/>
  <c r="F189" i="1"/>
  <c r="BG188" i="1"/>
  <c r="AU188" i="1"/>
  <c r="AT188" i="1"/>
  <c r="AT189" i="1" s="1"/>
  <c r="AM188" i="1"/>
  <c r="AL188" i="1"/>
  <c r="AK188" i="1"/>
  <c r="AJ188" i="1"/>
  <c r="R188" i="1"/>
  <c r="F188" i="1"/>
  <c r="BG187" i="1"/>
  <c r="AU187" i="1"/>
  <c r="AK187" i="1"/>
  <c r="AJ187" i="1"/>
  <c r="T187" i="1"/>
  <c r="R187" i="1"/>
  <c r="F187" i="1"/>
  <c r="BG184" i="1"/>
  <c r="AU184" i="1"/>
  <c r="AK184" i="1"/>
  <c r="AJ184" i="1"/>
  <c r="F184" i="1"/>
  <c r="BG183" i="1"/>
  <c r="AU183" i="1"/>
  <c r="AK183" i="1"/>
  <c r="AJ183" i="1"/>
  <c r="F183" i="1"/>
  <c r="BG182" i="1"/>
  <c r="AU182" i="1"/>
  <c r="AT182" i="1"/>
  <c r="AT184" i="1" s="1"/>
  <c r="AM182" i="1"/>
  <c r="AL182" i="1"/>
  <c r="AK182" i="1"/>
  <c r="AJ182" i="1"/>
  <c r="R182" i="1"/>
  <c r="F182" i="1"/>
  <c r="BG181" i="1"/>
  <c r="AU181" i="1"/>
  <c r="AK181" i="1"/>
  <c r="AJ181" i="1"/>
  <c r="T181" i="1"/>
  <c r="R181" i="1"/>
  <c r="F181" i="1"/>
  <c r="BG213" i="1"/>
  <c r="AU213" i="1"/>
  <c r="AK213" i="1"/>
  <c r="AJ213" i="1"/>
  <c r="F213" i="1"/>
  <c r="BG212" i="1"/>
  <c r="AU212" i="1"/>
  <c r="AK212" i="1"/>
  <c r="AJ212" i="1"/>
  <c r="F212" i="1"/>
  <c r="BG211" i="1"/>
  <c r="AU211" i="1"/>
  <c r="AT211" i="1"/>
  <c r="AT213" i="1" s="1"/>
  <c r="AM211" i="1"/>
  <c r="AL211" i="1"/>
  <c r="AK211" i="1"/>
  <c r="AJ211" i="1"/>
  <c r="T211" i="1"/>
  <c r="S211" i="1"/>
  <c r="R211" i="1"/>
  <c r="J211" i="1"/>
  <c r="F211" i="1"/>
  <c r="BG210" i="1"/>
  <c r="AU210" i="1"/>
  <c r="AK210" i="1"/>
  <c r="AJ210" i="1"/>
  <c r="T210" i="1"/>
  <c r="S210" i="1"/>
  <c r="R210" i="1"/>
  <c r="F210" i="1"/>
  <c r="S319" i="1"/>
  <c r="S317" i="1"/>
  <c r="S315" i="1"/>
  <c r="S313" i="1"/>
  <c r="S311" i="1"/>
  <c r="S309" i="1"/>
  <c r="S307" i="1"/>
  <c r="S305" i="1"/>
  <c r="S303" i="1"/>
  <c r="S299" i="1"/>
  <c r="S297" i="1"/>
  <c r="S295" i="1"/>
  <c r="S296" i="1"/>
  <c r="S207" i="1"/>
  <c r="S206" i="1"/>
  <c r="S204" i="1"/>
  <c r="R159" i="1"/>
  <c r="S159" i="1" s="1"/>
  <c r="AU398" i="1"/>
  <c r="AU393" i="1"/>
  <c r="AU429" i="1"/>
  <c r="AU264" i="1"/>
  <c r="AU418" i="1"/>
  <c r="AU417" i="1"/>
  <c r="AU416" i="1"/>
  <c r="AU415" i="1"/>
  <c r="AU406" i="1"/>
  <c r="AU403" i="1"/>
  <c r="AU338" i="1"/>
  <c r="AU337" i="1"/>
  <c r="AU332" i="1"/>
  <c r="AU331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05" i="1"/>
  <c r="AU204" i="1"/>
  <c r="AU186" i="1"/>
  <c r="AU185" i="1"/>
  <c r="AU180" i="1"/>
  <c r="AU179" i="1"/>
  <c r="AU158" i="1"/>
  <c r="AU157" i="1"/>
  <c r="AU102" i="1"/>
  <c r="AU101" i="1"/>
  <c r="AU389" i="1"/>
  <c r="AU388" i="1"/>
  <c r="AU387" i="1"/>
  <c r="AU386" i="1"/>
  <c r="AU385" i="1"/>
  <c r="AU384" i="1"/>
  <c r="AU399" i="1"/>
  <c r="AU394" i="1"/>
  <c r="AU339" i="1"/>
  <c r="AU336" i="1"/>
  <c r="AU335" i="1"/>
  <c r="AU334" i="1"/>
  <c r="AU333" i="1"/>
  <c r="AU330" i="1"/>
  <c r="AU329" i="1"/>
  <c r="AU328" i="1"/>
  <c r="AU327" i="1"/>
  <c r="AU209" i="1"/>
  <c r="AU208" i="1"/>
  <c r="AU207" i="1"/>
  <c r="AU206" i="1"/>
  <c r="AU159" i="1"/>
  <c r="AU106" i="1"/>
  <c r="AU105" i="1"/>
  <c r="AU104" i="1"/>
  <c r="AU103" i="1"/>
  <c r="AU110" i="1"/>
  <c r="AU109" i="1"/>
  <c r="AU107" i="1"/>
  <c r="AU100" i="1"/>
  <c r="AU99" i="1"/>
  <c r="AU98" i="1"/>
  <c r="AU342" i="1"/>
  <c r="AU341" i="1"/>
  <c r="AU340" i="1"/>
  <c r="AU202" i="1"/>
  <c r="AU201" i="1"/>
  <c r="AU200" i="1"/>
  <c r="AU199" i="1"/>
  <c r="AU197" i="1"/>
  <c r="AU196" i="1"/>
  <c r="AU195" i="1"/>
  <c r="AU194" i="1"/>
  <c r="AU193" i="1"/>
  <c r="AU192" i="1"/>
  <c r="AU191" i="1"/>
  <c r="AU190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90" i="1"/>
  <c r="AU289" i="1"/>
  <c r="AU288" i="1"/>
  <c r="AU28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69" i="1"/>
  <c r="AU268" i="1"/>
  <c r="AU267" i="1"/>
  <c r="AU266" i="1"/>
  <c r="AU265" i="1"/>
  <c r="AU345" i="1"/>
  <c r="AU344" i="1"/>
  <c r="AU343" i="1"/>
  <c r="AU217" i="1"/>
  <c r="AU216" i="1"/>
  <c r="AU215" i="1"/>
  <c r="AU21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82" i="1"/>
  <c r="AU381" i="1"/>
  <c r="AU377" i="1"/>
  <c r="AU376" i="1"/>
  <c r="AU375" i="1"/>
  <c r="AU374" i="1"/>
  <c r="AU373" i="1"/>
  <c r="AU372" i="1"/>
  <c r="AU371" i="1"/>
  <c r="AU286" i="1"/>
  <c r="AU27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90" i="1"/>
  <c r="AU380" i="1"/>
  <c r="S30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5" i="1"/>
  <c r="BG186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4" i="1"/>
  <c r="AK336" i="1"/>
  <c r="AJ336" i="1"/>
  <c r="F336" i="1"/>
  <c r="AK335" i="1"/>
  <c r="AJ335" i="1"/>
  <c r="F335" i="1"/>
  <c r="AT334" i="1"/>
  <c r="AM334" i="1"/>
  <c r="AL334" i="1"/>
  <c r="AK334" i="1"/>
  <c r="AJ334" i="1"/>
  <c r="T334" i="1"/>
  <c r="F334" i="1"/>
  <c r="AK333" i="1"/>
  <c r="AJ333" i="1"/>
  <c r="T333" i="1"/>
  <c r="F333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T104" i="1"/>
  <c r="AK103" i="1"/>
  <c r="AJ103" i="1"/>
  <c r="T103" i="1"/>
  <c r="AJ339" i="1"/>
  <c r="AJ328" i="1"/>
  <c r="AJ207" i="1"/>
  <c r="AJ159" i="1"/>
  <c r="AT328" i="1"/>
  <c r="AM328" i="1"/>
  <c r="AL328" i="1"/>
  <c r="T328" i="1"/>
  <c r="AK327" i="1"/>
  <c r="AJ327" i="1"/>
  <c r="T327" i="1"/>
  <c r="AT339" i="1"/>
  <c r="AM339" i="1"/>
  <c r="AL339" i="1"/>
  <c r="AT159" i="1"/>
  <c r="AM159" i="1"/>
  <c r="AL159" i="1"/>
  <c r="T207" i="1"/>
  <c r="AM207" i="1"/>
  <c r="AL207" i="1"/>
  <c r="AT207" i="1"/>
  <c r="R207" i="1"/>
  <c r="J207" i="1"/>
  <c r="AK206" i="1"/>
  <c r="AJ206" i="1"/>
  <c r="T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8" i="1"/>
  <c r="T332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05" i="1"/>
  <c r="T186" i="1"/>
  <c r="T180" i="1"/>
  <c r="T158" i="1"/>
  <c r="T102" i="1"/>
  <c r="AK294" i="1"/>
  <c r="AJ294" i="1"/>
  <c r="AK247" i="1"/>
  <c r="AK224" i="1"/>
  <c r="AJ224" i="1"/>
  <c r="AK381" i="1"/>
  <c r="AJ381" i="1"/>
  <c r="AK377" i="1"/>
  <c r="AJ377" i="1"/>
  <c r="T319" i="1"/>
  <c r="AK320" i="1"/>
  <c r="AJ320" i="1"/>
  <c r="S320" i="1"/>
  <c r="AK319" i="1"/>
  <c r="AJ319" i="1"/>
  <c r="AK385" i="1"/>
  <c r="AJ385" i="1"/>
  <c r="S385" i="1"/>
  <c r="AK388" i="1"/>
  <c r="AJ388" i="1"/>
  <c r="S388" i="1"/>
  <c r="AT217" i="1"/>
  <c r="AK217" i="1"/>
  <c r="AJ217" i="1"/>
  <c r="AT215" i="1"/>
  <c r="AK215" i="1"/>
  <c r="AJ215" i="1"/>
  <c r="AK324" i="1"/>
  <c r="AJ324" i="1"/>
  <c r="S324" i="1"/>
  <c r="AK323" i="1"/>
  <c r="AJ323" i="1"/>
  <c r="T323" i="1"/>
  <c r="S323" i="1"/>
  <c r="AK322" i="1"/>
  <c r="AJ322" i="1"/>
  <c r="S322" i="1"/>
  <c r="AK321" i="1"/>
  <c r="AJ321" i="1"/>
  <c r="T321" i="1"/>
  <c r="S321" i="1"/>
  <c r="T389" i="1"/>
  <c r="T387" i="1"/>
  <c r="T386" i="1"/>
  <c r="T384" i="1"/>
  <c r="T297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S338" i="1"/>
  <c r="S337" i="1"/>
  <c r="T331" i="1"/>
  <c r="T325" i="1"/>
  <c r="T313" i="1"/>
  <c r="T311" i="1"/>
  <c r="T295" i="1"/>
  <c r="T204" i="1"/>
  <c r="T157" i="1"/>
  <c r="T101" i="1"/>
  <c r="T337" i="1"/>
  <c r="T317" i="1"/>
  <c r="T309" i="1"/>
  <c r="T307" i="1"/>
  <c r="T305" i="1"/>
  <c r="T303" i="1"/>
  <c r="T301" i="1"/>
  <c r="T299" i="1"/>
  <c r="T185" i="1"/>
  <c r="T179" i="1"/>
  <c r="T315" i="1"/>
  <c r="S314" i="1"/>
  <c r="S312" i="1"/>
  <c r="S298" i="1"/>
  <c r="S318" i="1"/>
  <c r="S316" i="1"/>
  <c r="S310" i="1"/>
  <c r="S308" i="1"/>
  <c r="S306" i="1"/>
  <c r="S304" i="1"/>
  <c r="S302" i="1"/>
  <c r="S300" i="1"/>
  <c r="S205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T376" i="1"/>
  <c r="T375" i="1"/>
  <c r="T372" i="1"/>
  <c r="T371" i="1"/>
  <c r="S389" i="1"/>
  <c r="S387" i="1"/>
  <c r="S386" i="1"/>
  <c r="S376" i="1"/>
  <c r="S375" i="1"/>
  <c r="S374" i="1"/>
  <c r="S373" i="1"/>
  <c r="S372" i="1"/>
  <c r="S371" i="1"/>
  <c r="S216" i="1"/>
  <c r="S214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T183" i="1" l="1"/>
  <c r="AT212" i="1"/>
  <c r="AT208" i="1"/>
  <c r="AT330" i="1"/>
  <c r="AT106" i="1"/>
  <c r="AT336" i="1"/>
  <c r="AT335" i="1"/>
  <c r="AT105" i="1"/>
  <c r="AT329" i="1"/>
  <c r="AT209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1" i="1"/>
  <c r="AJ430" i="1"/>
  <c r="AJ428" i="1"/>
  <c r="AJ424" i="1"/>
  <c r="AJ423" i="1"/>
  <c r="AJ420" i="1"/>
  <c r="AJ245" i="1"/>
  <c r="AJ242" i="1"/>
  <c r="AJ220" i="1"/>
  <c r="AJ219" i="1"/>
  <c r="AJ251" i="1"/>
  <c r="AJ252" i="1"/>
  <c r="AJ433" i="1"/>
  <c r="AJ435" i="1"/>
  <c r="AJ436" i="1"/>
  <c r="AJ437" i="1"/>
  <c r="AJ434" i="1"/>
  <c r="AJ43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438" i="1"/>
  <c r="AJ439" i="1"/>
  <c r="AJ440" i="1"/>
  <c r="AJ441" i="1"/>
  <c r="AJ442" i="1"/>
  <c r="AJ443" i="1"/>
  <c r="AJ269" i="1"/>
  <c r="AJ470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9" i="1"/>
  <c r="AJ460" i="1"/>
  <c r="AJ461" i="1"/>
  <c r="AJ462" i="1"/>
  <c r="AJ463" i="1"/>
  <c r="AJ464" i="1"/>
  <c r="AJ465" i="1"/>
  <c r="AJ466" i="1"/>
  <c r="AJ467" i="1"/>
  <c r="AJ468" i="1"/>
  <c r="AJ469" i="1"/>
  <c r="AJ458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  <c r="AU198" i="1"/>
</calcChain>
</file>

<file path=xl/sharedStrings.xml><?xml version="1.0" encoding="utf-8"?>
<sst xmlns="http://schemas.openxmlformats.org/spreadsheetml/2006/main" count="6653" uniqueCount="1364">
  <si>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</si>
  <si>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</si>
  <si>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</si>
  <si>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</si>
  <si>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</si>
  <si>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</si>
  <si>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</si>
  <si>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</si>
  <si>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</si>
  <si>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</si>
  <si>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</si>
  <si>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</si>
  <si>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</si>
  <si>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</si>
  <si>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</si>
  <si>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</si>
  <si>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</si>
  <si>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</si>
  <si>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</si>
  <si>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</si>
  <si>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</si>
  <si>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</si>
  <si>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</si>
  <si>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</si>
  <si>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</si>
  <si>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</si>
  <si>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</si>
  <si>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</si>
  <si>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</si>
  <si>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</si>
  <si>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</si>
  <si>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</si>
  <si>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</si>
  <si>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</si>
  <si>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</si>
  <si>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</si>
  <si>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</si>
  <si>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</si>
  <si>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</si>
  <si>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</si>
  <si>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</si>
  <si>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</si>
  <si>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</si>
  <si>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</si>
  <si>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</si>
  <si>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</si>
  <si>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</si>
  <si>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</si>
  <si>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</si>
  <si>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</si>
  <si>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</si>
  <si>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</si>
  <si>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</si>
  <si>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</si>
  <si>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</si>
  <si>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</si>
  <si>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</si>
  <si>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</si>
  <si>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</si>
  <si>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</si>
  <si>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</si>
  <si>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</si>
  <si>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</si>
  <si>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</si>
  <si>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</si>
  <si>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</si>
  <si>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</si>
  <si>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</si>
  <si>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</si>
  <si>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</si>
  <si>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</si>
  <si>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</si>
  <si>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</si>
  <si>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</si>
  <si>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</si>
  <si>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</si>
  <si>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</si>
  <si>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</si>
  <si>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</si>
  <si>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</si>
  <si>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</si>
  <si>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</si>
  <si>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</si>
  <si>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</si>
  <si>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</si>
  <si>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</si>
  <si>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</si>
  <si>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</si>
  <si>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</si>
  <si>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</si>
  <si>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</si>
  <si>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</si>
  <si>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</si>
  <si>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</si>
  <si>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</si>
  <si>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</si>
  <si>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</si>
  <si>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</si>
  <si>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</si>
  <si>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</si>
  <si>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</si>
  <si>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</si>
  <si>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</si>
  <si>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</si>
  <si>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</si>
  <si>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</si>
  <si>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</si>
  <si>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</si>
  <si>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</si>
  <si>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</si>
  <si>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</si>
  <si>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</si>
  <si>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</si>
  <si>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</si>
  <si>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</si>
  <si>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</si>
  <si>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</si>
  <si>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</si>
  <si>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</si>
  <si>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</si>
  <si>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</si>
  <si>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</si>
  <si>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</si>
  <si>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</si>
  <si>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</si>
  <si>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</si>
  <si>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</si>
  <si>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</si>
  <si>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</si>
  <si>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</si>
  <si>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</si>
  <si>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</si>
  <si>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</si>
  <si>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</si>
  <si>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</si>
  <si>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</si>
  <si>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</si>
  <si>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</si>
  <si>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</si>
  <si>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</si>
  <si>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</si>
  <si>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</si>
  <si>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</si>
  <si>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</si>
  <si>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</si>
  <si>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</si>
  <si>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</si>
  <si>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</si>
  <si>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</si>
  <si>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</si>
  <si>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</si>
  <si>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</si>
  <si>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</si>
  <si>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</si>
  <si>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</si>
  <si>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</si>
  <si>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</si>
  <si>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</si>
  <si>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</si>
  <si>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</si>
  <si>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</si>
  <si>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</si>
  <si>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</si>
  <si>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</si>
  <si>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</si>
  <si>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</si>
  <si>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</si>
  <si>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</si>
  <si>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</si>
  <si>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</si>
  <si>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</si>
  <si>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</si>
  <si>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</si>
  <si>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</si>
  <si>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</si>
  <si>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</si>
  <si>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</si>
  <si>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</si>
  <si>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</si>
  <si>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</si>
  <si>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</si>
  <si>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</si>
  <si>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</si>
  <si>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</si>
  <si>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</si>
  <si>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</si>
  <si>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</si>
  <si>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</si>
  <si>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</si>
  <si>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</si>
  <si>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</si>
  <si>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</si>
  <si>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</si>
  <si>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</si>
  <si>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</si>
  <si>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</si>
  <si>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</si>
  <si>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</si>
  <si>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</si>
  <si>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</si>
  <si>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</si>
  <si>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</si>
  <si>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</si>
  <si>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</si>
  <si>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</si>
  <si>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</si>
  <si>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</si>
  <si>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</si>
  <si>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</si>
  <si>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</si>
  <si>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</si>
  <si>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</si>
  <si>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</si>
  <si>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</si>
  <si>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</si>
  <si>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</si>
  <si>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</si>
  <si>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</si>
  <si>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</si>
  <si>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</si>
  <si>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</si>
  <si>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</si>
  <si>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</si>
  <si>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</si>
  <si>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</si>
  <si>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</si>
  <si>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</si>
  <si>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</si>
  <si>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</si>
  <si>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</si>
  <si>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</si>
  <si>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</si>
  <si>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</si>
  <si>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</si>
  <si>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</si>
  <si>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</si>
  <si>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</si>
  <si>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</si>
  <si>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</si>
  <si>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</si>
  <si>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</si>
  <si>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</si>
  <si>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</si>
  <si>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</si>
  <si>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</si>
  <si>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</si>
  <si>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</si>
  <si>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</si>
  <si>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</si>
  <si>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</si>
  <si>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</si>
  <si>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</si>
  <si>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</si>
  <si>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</si>
  <si>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</si>
  <si>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</si>
  <si>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</si>
  <si>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</si>
  <si>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</si>
  <si>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</si>
  <si>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</si>
  <si>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</si>
  <si>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</si>
  <si>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</si>
  <si>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</si>
  <si>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</si>
  <si>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</si>
  <si>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</si>
  <si>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</si>
  <si>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</si>
  <si>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</si>
  <si>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</si>
  <si>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</si>
  <si>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</si>
  <si>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</si>
  <si>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</si>
  <si>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</si>
  <si>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</si>
  <si>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</si>
  <si>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</si>
  <si>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</si>
  <si>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</si>
  <si>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</si>
  <si>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</si>
  <si>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</si>
  <si>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</si>
  <si>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</si>
  <si>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</si>
  <si>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</si>
  <si>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</si>
  <si>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</si>
  <si>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</si>
  <si>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</si>
  <si>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</si>
  <si>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</si>
  <si>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</si>
  <si>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</si>
  <si>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</si>
  <si>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</si>
  <si>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</si>
  <si>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</si>
  <si>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</si>
  <si>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</si>
  <si>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</si>
  <si>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</si>
  <si>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</si>
  <si>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</si>
  <si>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</si>
  <si>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</si>
  <si>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</si>
  <si>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</si>
  <si>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</si>
  <si>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</si>
  <si>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</si>
  <si>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</si>
  <si>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</si>
  <si>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</si>
  <si>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</si>
  <si>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</si>
  <si>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</si>
  <si>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</si>
  <si>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</si>
  <si>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</si>
  <si>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</si>
  <si>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</si>
  <si>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</si>
  <si>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</si>
  <si>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</si>
  <si>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</si>
  <si>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</si>
  <si>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</si>
  <si>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</si>
  <si>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</si>
  <si>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</si>
  <si>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</si>
  <si>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</si>
  <si>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</si>
  <si>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</si>
  <si>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</si>
  <si>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</si>
  <si>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</si>
  <si>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</si>
  <si>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</si>
  <si>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</si>
  <si>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</si>
  <si>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</si>
  <si>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</si>
  <si>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</si>
  <si>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</si>
  <si>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</si>
  <si>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</si>
  <si>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</si>
  <si>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</si>
  <si>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</si>
  <si>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</si>
  <si>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</si>
  <si>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</si>
  <si>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</si>
  <si>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</si>
  <si>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</si>
  <si>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</si>
  <si>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</si>
  <si>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</si>
  <si>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</si>
  <si>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</si>
  <si>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</si>
  <si>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</si>
  <si>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</si>
  <si>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</si>
  <si>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</si>
  <si>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</si>
  <si>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</si>
  <si>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</si>
  <si>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</si>
  <si>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</si>
  <si>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</si>
  <si>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</si>
  <si>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</si>
  <si>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</si>
  <si>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</si>
  <si>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</si>
  <si>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</si>
  <si>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</si>
  <si>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</si>
  <si>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</si>
  <si>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</si>
  <si>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</si>
  <si>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</si>
  <si>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</si>
  <si>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</si>
  <si>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</si>
  <si>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</si>
  <si>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</si>
  <si>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</si>
  <si>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</si>
  <si>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</si>
  <si>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</si>
  <si>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</si>
  <si>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</si>
  <si>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</si>
  <si>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</si>
  <si>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</si>
  <si>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</si>
  <si>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</si>
  <si>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</si>
  <si>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</si>
  <si>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</si>
  <si>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</si>
  <si>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</si>
  <si>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</si>
  <si>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</si>
  <si>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</si>
  <si>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</si>
  <si>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</si>
  <si>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</si>
  <si>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</si>
  <si>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</si>
  <si>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</si>
  <si>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</si>
  <si>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</si>
  <si>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</si>
  <si>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</si>
  <si>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</si>
  <si>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</si>
  <si>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</si>
  <si>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</si>
  <si>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</si>
  <si>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</si>
  <si>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</si>
  <si>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</si>
  <si>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</si>
  <si>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</si>
  <si>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</si>
  <si>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</si>
  <si>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</si>
  <si>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</si>
  <si>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</si>
  <si>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</si>
  <si>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</si>
  <si>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</si>
  <si>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</si>
  <si>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</si>
  <si>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</si>
  <si>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</si>
  <si>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</si>
  <si>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</si>
  <si>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</si>
  <si>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</si>
  <si>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</si>
  <si>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</si>
  <si>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</si>
  <si>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</si>
  <si>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</si>
  <si>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</si>
  <si>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</si>
  <si>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</si>
  <si>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</si>
  <si>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</si>
  <si>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</si>
  <si>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</si>
  <si>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</si>
  <si>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</si>
  <si>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</si>
  <si>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</si>
  <si>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</si>
  <si>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</si>
  <si>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</si>
  <si>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</si>
  <si>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</si>
  <si>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</si>
  <si>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</si>
  <si>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</si>
  <si>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</si>
  <si>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</si>
  <si>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</si>
  <si>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</si>
  <si>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</si>
  <si>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</si>
  <si>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</si>
  <si>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</si>
  <si>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</si>
  <si>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</si>
  <si>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</si>
  <si>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</si>
  <si>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</si>
  <si>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</si>
  <si>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</si>
  <si>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</si>
  <si>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</si>
  <si>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</si>
  <si>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</si>
  <si>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</si>
  <si>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</si>
  <si>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</si>
  <si>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</si>
  <si>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</si>
  <si>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</si>
  <si>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</si>
  <si>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</si>
  <si>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</si>
  <si>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</si>
  <si>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</si>
  <si>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</si>
  <si>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</si>
  <si>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</si>
  <si>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</si>
  <si>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</si>
  <si>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</si>
  <si>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</si>
  <si>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</si>
  <si>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</si>
  <si>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</si>
  <si>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</si>
  <si>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</si>
  <si>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</si>
  <si>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</si>
  <si>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</si>
  <si>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</si>
  <si>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</si>
  <si>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</si>
  <si>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</si>
  <si>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</si>
  <si>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</si>
  <si>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</si>
  <si>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</si>
  <si>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</si>
  <si>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</si>
  <si>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</si>
  <si>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</si>
  <si>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</si>
  <si>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</si>
  <si>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</si>
  <si>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</si>
  <si>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</si>
  <si>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</si>
  <si>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</si>
  <si>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</si>
  <si>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</si>
  <si>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</si>
  <si>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</si>
  <si>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</si>
  <si>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</si>
  <si>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</si>
  <si>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</si>
  <si>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</si>
  <si>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</si>
  <si>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</si>
  <si>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</si>
  <si>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</si>
  <si>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</si>
  <si>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</si>
  <si>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</si>
  <si>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</si>
  <si>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</si>
  <si>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</si>
  <si>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</si>
  <si>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</si>
  <si>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</si>
  <si>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</si>
  <si>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</si>
  <si>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</si>
  <si>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</si>
  <si>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</si>
  <si>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</si>
  <si>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</si>
  <si>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</si>
  <si>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</si>
  <si>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</si>
  <si>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</si>
  <si>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</si>
  <si>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</si>
  <si>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</si>
  <si>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</si>
  <si>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</si>
  <si>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</si>
  <si>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</si>
  <si>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</si>
  <si>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</si>
  <si>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</si>
  <si>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</si>
  <si>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</si>
  <si>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</si>
  <si>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</si>
  <si>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</si>
  <si>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</si>
  <si>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</si>
  <si>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</si>
  <si>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</si>
  <si>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</si>
  <si>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</si>
  <si>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</si>
  <si>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</si>
  <si>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</si>
  <si>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</si>
  <si>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</si>
  <si>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</si>
  <si>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</si>
  <si>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</si>
  <si>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</si>
  <si>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</si>
  <si>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</si>
  <si>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</si>
  <si>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</si>
  <si>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</si>
  <si>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</si>
  <si>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</si>
  <si>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</si>
  <si>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</si>
  <si>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</si>
  <si>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</si>
  <si>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</si>
  <si>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</si>
  <si>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</si>
  <si>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</si>
  <si>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</si>
  <si>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</si>
  <si>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</si>
  <si>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</si>
  <si>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</si>
  <si>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</si>
  <si>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</si>
  <si>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</si>
  <si>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</si>
  <si>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</si>
  <si>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</si>
  <si>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</si>
  <si>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</si>
  <si>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</si>
  <si>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</si>
  <si>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</si>
  <si>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</si>
  <si>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</si>
  <si>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</si>
  <si>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</si>
  <si>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</si>
  <si>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</si>
  <si>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</si>
  <si>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</si>
  <si>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</si>
  <si>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</si>
  <si>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</si>
  <si>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</si>
  <si>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</si>
  <si>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</si>
  <si>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</si>
  <si>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</si>
  <si>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</si>
  <si>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</si>
  <si>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</si>
  <si>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</si>
  <si>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</si>
  <si>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</si>
  <si>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</si>
  <si>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</si>
  <si>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</si>
  <si>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</si>
  <si>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</si>
  <si>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</si>
  <si>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</si>
  <si>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</si>
  <si>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</si>
  <si>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</si>
  <si>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</si>
  <si>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</si>
  <si>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</si>
  <si>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</si>
  <si>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</si>
  <si>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</si>
  <si>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</si>
  <si>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</si>
  <si>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</si>
  <si>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</si>
  <si>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</si>
  <si>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</si>
  <si>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</si>
  <si>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</si>
  <si>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</si>
  <si>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</si>
  <si>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</si>
  <si>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</si>
  <si>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</si>
  <si>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</si>
  <si>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</si>
  <si>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</si>
  <si>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</si>
  <si>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</si>
  <si>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</si>
  <si>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</si>
  <si>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</si>
  <si>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</si>
  <si>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</si>
  <si>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</si>
  <si>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</si>
  <si>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</si>
  <si>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</si>
  <si>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</si>
  <si>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</si>
  <si>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</si>
  <si>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</si>
  <si>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</si>
  <si>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</si>
  <si>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</si>
  <si>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</si>
  <si>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</si>
  <si>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</si>
  <si>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</si>
  <si>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</si>
  <si>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</si>
  <si>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</si>
  <si>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</si>
  <si>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</si>
  <si>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</si>
  <si>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</si>
  <si>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</si>
  <si>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</si>
  <si>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</si>
  <si>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</si>
  <si>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</si>
  <si>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</si>
  <si>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</si>
  <si>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</si>
  <si>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</si>
  <si>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</si>
  <si>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</si>
  <si>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</si>
  <si>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</si>
  <si>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</si>
  <si>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</si>
  <si>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</si>
  <si>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</si>
  <si>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</si>
  <si>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</si>
  <si>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</si>
  <si>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</si>
  <si>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</si>
  <si>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</si>
  <si>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</si>
  <si>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</si>
  <si>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</si>
  <si>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</si>
  <si>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</si>
  <si>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</si>
  <si>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</si>
  <si>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</si>
  <si>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</si>
  <si>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</si>
  <si>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</si>
  <si>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</si>
  <si>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</si>
  <si>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</si>
  <si>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</si>
  <si>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</si>
  <si>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</si>
  <si>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</si>
  <si>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</si>
  <si>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</si>
  <si>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</si>
  <si>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</si>
  <si>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</si>
  <si>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</si>
  <si>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</si>
  <si>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</si>
  <si>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</si>
  <si>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</si>
  <si>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</si>
  <si>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</si>
  <si>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</si>
  <si>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</si>
  <si>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</si>
  <si>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</si>
  <si>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</si>
  <si>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</si>
  <si>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</si>
  <si>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</si>
  <si>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</si>
  <si>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</si>
  <si>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</si>
  <si>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</si>
  <si>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</si>
  <si>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</si>
  <si>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</si>
  <si>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</si>
  <si>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</si>
  <si>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</si>
  <si>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</si>
  <si>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</si>
  <si>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</si>
  <si>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</si>
  <si>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</si>
  <si>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</si>
  <si>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</si>
  <si>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</si>
  <si>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</si>
  <si>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</si>
  <si>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</si>
  <si>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</si>
  <si>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</si>
  <si>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</si>
  <si>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</si>
  <si>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</si>
  <si>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</si>
  <si>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</si>
  <si>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</si>
  <si>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</si>
  <si>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</si>
  <si>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</si>
  <si>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</si>
  <si>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</si>
  <si>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</si>
  <si>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</si>
  <si>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</si>
  <si>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</si>
  <si>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</si>
  <si>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</si>
  <si>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</si>
  <si>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</si>
  <si>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</si>
  <si>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</si>
  <si>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</si>
  <si>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</si>
  <si>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</si>
  <si>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</si>
  <si>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</si>
  <si>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</si>
  <si>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</si>
  <si>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</si>
  <si>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</si>
  <si>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</si>
  <si>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</si>
  <si>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</si>
  <si>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</si>
  <si>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</si>
  <si>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</si>
  <si>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</si>
  <si>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</si>
  <si>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</si>
  <si>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</si>
  <si>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</si>
  <si>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</si>
  <si>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</si>
  <si>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</si>
  <si>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</si>
  <si>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</si>
  <si>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</si>
  <si>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</si>
  <si>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</si>
  <si>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</si>
  <si>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</si>
  <si>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</si>
  <si>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</si>
  <si>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</si>
  <si>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</si>
  <si>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</si>
  <si>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</si>
  <si>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</si>
  <si>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</si>
  <si>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</si>
  <si>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</si>
  <si>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</si>
  <si>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</si>
  <si>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</si>
  <si>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</si>
  <si>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</si>
  <si>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</si>
  <si>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</si>
  <si>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</si>
  <si>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</si>
  <si>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</si>
  <si>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</si>
  <si>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</si>
  <si>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</si>
  <si>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</si>
  <si>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</si>
  <si>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</si>
  <si>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</si>
  <si>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</si>
  <si>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</si>
  <si>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</si>
  <si>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</si>
  <si>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</si>
  <si>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</si>
  <si>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</si>
  <si>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</si>
  <si>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</si>
  <si>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</si>
  <si>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</si>
  <si>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</si>
  <si>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</si>
  <si>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</si>
  <si>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</si>
  <si>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</si>
  <si>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</si>
  <si>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</si>
  <si>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</si>
  <si>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</si>
  <si>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</si>
  <si>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</si>
  <si>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</si>
  <si>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</si>
  <si>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</si>
  <si>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</si>
  <si>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</si>
  <si>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</si>
  <si>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</si>
  <si>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</si>
  <si>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</si>
  <si>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</si>
  <si>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</si>
  <si>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</si>
  <si>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</si>
  <si>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</si>
  <si>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</si>
  <si>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</si>
  <si>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</si>
  <si>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</si>
  <si>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</si>
  <si>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</si>
  <si>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</si>
  <si>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</si>
  <si>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</si>
  <si>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</si>
  <si>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</si>
  <si>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</si>
  <si>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</si>
  <si>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</si>
  <si>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</si>
  <si>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</si>
  <si>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</si>
  <si>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</si>
  <si>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</si>
  <si>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</si>
  <si>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</si>
  <si>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</si>
  <si>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</si>
  <si>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</si>
  <si>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</si>
  <si>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</si>
  <si>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</si>
  <si>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</si>
  <si>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</si>
  <si>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</si>
  <si>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</si>
  <si>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</si>
  <si>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</si>
  <si>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</si>
  <si>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</si>
  <si>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</si>
  <si>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</si>
  <si>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</si>
  <si>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</si>
  <si>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</si>
  <si>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</si>
  <si>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</si>
  <si>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</si>
  <si>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</si>
  <si>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</si>
  <si>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</si>
  <si>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</si>
  <si>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</si>
  <si>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</si>
  <si>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</si>
  <si>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</si>
  <si>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</si>
  <si>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</si>
  <si>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</si>
  <si>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</si>
  <si>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</si>
  <si>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</si>
  <si>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</si>
  <si>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</si>
  <si>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</si>
  <si>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</si>
  <si>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</si>
  <si>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</si>
  <si>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</si>
  <si>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</si>
  <si>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</si>
  <si>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</si>
  <si>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</si>
  <si>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</si>
  <si>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</si>
  <si>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</si>
  <si>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</si>
  <si>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</si>
  <si>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</si>
  <si>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</si>
  <si>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</si>
  <si>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</si>
  <si>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</si>
  <si>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</si>
  <si>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</si>
  <si>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</si>
  <si>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</si>
  <si>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</si>
  <si>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</si>
  <si>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</si>
  <si>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</si>
  <si>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</si>
  <si>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</si>
  <si>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</si>
  <si>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</si>
  <si>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</si>
  <si>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</si>
  <si>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</si>
  <si>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</si>
  <si>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</si>
  <si>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</si>
  <si>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</si>
  <si>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</si>
  <si>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</si>
  <si>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</si>
  <si>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</si>
  <si>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</si>
  <si>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</si>
  <si>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</si>
  <si>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</si>
  <si>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</si>
  <si>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</si>
  <si>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</si>
  <si>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</si>
  <si>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</si>
  <si>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</si>
  <si>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</si>
  <si>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</si>
  <si>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</si>
  <si>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</si>
  <si>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</si>
  <si>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</si>
  <si>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</si>
  <si>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</si>
  <si>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</si>
  <si>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</si>
  <si>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</si>
  <si>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</si>
  <si>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</si>
  <si>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</si>
  <si>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</si>
  <si>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</si>
  <si>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</si>
  <si>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</si>
  <si>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</si>
  <si>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</si>
  <si>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</si>
  <si>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</si>
  <si>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</si>
  <si>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</si>
  <si>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</si>
  <si>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</si>
  <si>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</si>
  <si>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</si>
  <si>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</si>
  <si>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</si>
  <si>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</si>
  <si>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</si>
  <si>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</si>
  <si>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</si>
  <si>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</si>
  <si>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</si>
  <si>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</si>
  <si>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</si>
  <si>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</si>
  <si>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</si>
  <si>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</si>
  <si>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</si>
  <si>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</si>
  <si>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</si>
  <si>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</si>
  <si>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</si>
  <si>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</si>
  <si>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</si>
  <si>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</si>
  <si>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</si>
  <si>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</si>
  <si>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</si>
  <si>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</si>
  <si>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</si>
  <si>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</si>
  <si>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</si>
  <si>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</si>
  <si>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</si>
  <si>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</si>
  <si>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</si>
  <si>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</si>
  <si>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</si>
  <si>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</si>
  <si>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</si>
  <si>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</si>
  <si>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</si>
  <si>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</si>
  <si>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</si>
  <si>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</si>
  <si>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</si>
  <si>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</si>
  <si>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</si>
  <si>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</si>
  <si>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</si>
  <si>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</si>
  <si>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</si>
  <si>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</si>
  <si>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</si>
  <si>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</si>
  <si>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</si>
  <si>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</si>
  <si>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</si>
  <si>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</si>
  <si>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</si>
  <si>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</si>
  <si>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</si>
  <si>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</si>
  <si>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</si>
  <si>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</si>
  <si>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</si>
  <si>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</si>
  <si>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</si>
  <si>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</si>
  <si>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</si>
  <si>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</si>
  <si>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</si>
  <si>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</si>
  <si>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</si>
  <si>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</si>
  <si>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</si>
  <si>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</si>
  <si>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</si>
  <si>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</si>
  <si>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</si>
  <si>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</si>
  <si>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</si>
  <si>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</si>
  <si>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</si>
  <si>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</si>
  <si>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</si>
  <si>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</si>
  <si>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</si>
  <si>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</si>
  <si>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</si>
  <si>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</si>
  <si>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</si>
  <si>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</si>
  <si>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</si>
  <si>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</si>
  <si>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</si>
  <si>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</si>
  <si>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</si>
  <si>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</si>
  <si>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</si>
  <si>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</si>
  <si>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</si>
  <si>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</si>
  <si>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</si>
  <si>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</si>
  <si>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</si>
  <si>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</si>
  <si>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</si>
  <si>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</si>
  <si>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</si>
  <si>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</si>
  <si>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</si>
  <si>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</si>
  <si>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</si>
  <si>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</si>
  <si>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</si>
  <si>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</si>
  <si>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</si>
  <si>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</si>
  <si>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</si>
  <si>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</si>
  <si>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</si>
  <si>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</si>
  <si>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</si>
  <si>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</si>
  <si>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</si>
  <si>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</si>
  <si>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</si>
  <si>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</si>
  <si>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</si>
  <si>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</si>
  <si>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</si>
  <si>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</si>
  <si>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</si>
  <si>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</si>
  <si>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</si>
  <si>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</si>
  <si>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</si>
  <si>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</si>
  <si>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</si>
  <si>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</si>
  <si>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</si>
  <si>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</si>
  <si>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</si>
  <si>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</si>
  <si>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</si>
  <si>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</si>
  <si>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</si>
  <si>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</si>
  <si>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</si>
  <si>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</si>
  <si>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</si>
  <si>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</si>
  <si>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</si>
  <si>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</si>
  <si>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</si>
  <si>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</si>
  <si>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</si>
  <si>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</si>
  <si>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</si>
  <si>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</si>
  <si>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</si>
  <si>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</si>
  <si>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</si>
  <si>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</si>
  <si>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</si>
  <si>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</si>
  <si>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</si>
  <si>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</si>
  <si>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</si>
  <si>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</si>
  <si>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</si>
  <si>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</si>
  <si>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</si>
  <si>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</si>
  <si>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</si>
  <si>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</si>
  <si>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</si>
  <si>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</si>
  <si>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</si>
  <si>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</si>
  <si>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</si>
  <si>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</si>
  <si>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</si>
  <si>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</si>
  <si>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</si>
  <si>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</si>
  <si>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lg-lounge-tv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</si>
  <si>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</si>
  <si>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</si>
  <si>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</si>
  <si>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</si>
  <si>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</si>
  <si>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</si>
  <si>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</si>
  <si>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</si>
  <si>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</si>
  <si>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</si>
  <si>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</si>
  <si>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</si>
  <si>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</si>
  <si>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</si>
  <si>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</si>
  <si>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</si>
  <si>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</si>
  <si>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</si>
  <si>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</si>
  <si>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</si>
  <si>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</si>
  <si>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</si>
  <si>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</si>
  <si>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</si>
  <si>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</si>
  <si>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</si>
  <si>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</si>
  <si>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</si>
  <si>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</si>
  <si>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</si>
  <si>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</si>
  <si>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</si>
  <si>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</si>
  <si>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</si>
  <si>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</si>
  <si>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</si>
  <si>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</si>
  <si>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</si>
  <si>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</si>
  <si>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</si>
  <si>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</si>
  <si>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</si>
  <si>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</si>
  <si>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</si>
  <si>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</si>
  <si>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</si>
  <si>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</si>
  <si>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</si>
  <si>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</si>
  <si>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</si>
  <si>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</si>
  <si>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</si>
  <si>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</si>
  <si>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</si>
  <si>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</si>
  <si>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</si>
  <si>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</si>
  <si>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</si>
  <si>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</si>
  <si>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</si>
  <si>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</si>
  <si>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</si>
  <si>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</si>
  <si>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</si>
  <si>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</si>
  <si>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</si>
  <si>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</si>
  <si>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</si>
  <si>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</si>
  <si>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</si>
  <si>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</si>
  <si>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</si>
  <si>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</si>
  <si>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</si>
  <si>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</si>
  <si>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</si>
  <si>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</si>
  <si>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</si>
  <si>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</si>
  <si>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</si>
  <si>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</si>
  <si>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</si>
  <si>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</si>
  <si>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</si>
  <si>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</si>
  <si>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</si>
  <si>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</si>
  <si>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</si>
  <si>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</si>
  <si>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</si>
  <si>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</si>
  <si>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</si>
  <si>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</si>
  <si>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</si>
  <si>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</si>
  <si>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</si>
  <si>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</si>
  <si>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</si>
  <si>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</si>
  <si>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</si>
  <si>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</si>
  <si>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</si>
  <si>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</si>
  <si>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</si>
  <si>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</si>
  <si>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</si>
  <si>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</si>
  <si>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</si>
  <si>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</si>
  <si>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</si>
  <si>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</si>
  <si>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</si>
  <si>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</si>
  <si>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</si>
  <si>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Landing Lights</t>
  </si>
  <si>
    <t>Deck Lights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</si>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</sst>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56" totalsRowShown="0" headerRowDxfId="61" dataDxfId="60" headerRowBorderDxfId="59">
  <autoFilter ref="A3:BG756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G756">
    <sortCondition ref="A3:A75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56"/>
  <sheetViews>
    <sheetView tabSelected="1" zoomScale="120" zoomScaleNormal="120" workbookViewId="0">
      <selection activeCell="H189" sqref="H189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7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572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936</v>
      </c>
      <c r="P1" s="5" t="s">
        <v>936</v>
      </c>
      <c r="Q1" s="5" t="s">
        <v>936</v>
      </c>
      <c r="R1" s="5" t="s">
        <v>936</v>
      </c>
      <c r="S1" s="5" t="s">
        <v>936</v>
      </c>
      <c r="T1" s="5" t="s">
        <v>937</v>
      </c>
      <c r="U1" s="5" t="s">
        <v>279</v>
      </c>
      <c r="V1" s="6" t="s">
        <v>279</v>
      </c>
      <c r="W1" s="7" t="s">
        <v>587</v>
      </c>
      <c r="X1" s="7" t="s">
        <v>587</v>
      </c>
      <c r="Y1" s="7" t="s">
        <v>587</v>
      </c>
      <c r="Z1" s="7" t="s">
        <v>655</v>
      </c>
      <c r="AA1" s="7" t="s">
        <v>1121</v>
      </c>
      <c r="AB1" s="7" t="s">
        <v>195</v>
      </c>
      <c r="AC1" s="7" t="s">
        <v>196</v>
      </c>
      <c r="AD1" s="16" t="s">
        <v>197</v>
      </c>
      <c r="AE1" s="16" t="s">
        <v>872</v>
      </c>
      <c r="AF1" s="7" t="s">
        <v>195</v>
      </c>
      <c r="AG1" s="7" t="s">
        <v>195</v>
      </c>
      <c r="AH1" s="7" t="s">
        <v>1122</v>
      </c>
      <c r="AI1" s="7" t="s">
        <v>195</v>
      </c>
      <c r="AJ1" s="7" t="s">
        <v>195</v>
      </c>
      <c r="AK1" s="7" t="s">
        <v>195</v>
      </c>
      <c r="AL1" s="7" t="s">
        <v>1122</v>
      </c>
      <c r="AM1" s="7" t="s">
        <v>1122</v>
      </c>
      <c r="AN1" s="7" t="s">
        <v>1122</v>
      </c>
      <c r="AO1" s="7" t="s">
        <v>1122</v>
      </c>
      <c r="AP1" s="7" t="s">
        <v>1122</v>
      </c>
      <c r="AQ1" s="7" t="s">
        <v>1122</v>
      </c>
      <c r="AR1" s="7" t="s">
        <v>195</v>
      </c>
      <c r="AS1" s="7" t="s">
        <v>195</v>
      </c>
      <c r="AT1" s="7" t="s">
        <v>195</v>
      </c>
      <c r="AU1" s="7" t="s">
        <v>547</v>
      </c>
      <c r="AV1" s="7" t="s">
        <v>547</v>
      </c>
      <c r="AW1" s="7" t="s">
        <v>1004</v>
      </c>
      <c r="AX1" s="7" t="s">
        <v>547</v>
      </c>
      <c r="AY1" s="7" t="s">
        <v>547</v>
      </c>
      <c r="AZ1" s="7" t="s">
        <v>547</v>
      </c>
      <c r="BA1" s="7" t="s">
        <v>1004</v>
      </c>
      <c r="BB1" s="7" t="s">
        <v>547</v>
      </c>
      <c r="BC1" s="7" t="s">
        <v>868</v>
      </c>
      <c r="BD1" s="7" t="s">
        <v>547</v>
      </c>
      <c r="BE1" s="7" t="s">
        <v>864</v>
      </c>
      <c r="BF1" s="7" t="s">
        <v>547</v>
      </c>
      <c r="BG1" s="7" t="s">
        <v>865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577</v>
      </c>
      <c r="K2" s="3" t="s">
        <v>861</v>
      </c>
      <c r="L2" s="3" t="s">
        <v>862</v>
      </c>
      <c r="M2" s="3" t="s">
        <v>570</v>
      </c>
      <c r="N2" s="3" t="s">
        <v>571</v>
      </c>
      <c r="O2" s="17" t="s">
        <v>991</v>
      </c>
      <c r="P2" s="4" t="s">
        <v>997</v>
      </c>
      <c r="Q2" s="4" t="s">
        <v>938</v>
      </c>
      <c r="R2" s="4" t="s">
        <v>938</v>
      </c>
      <c r="S2" s="4" t="s">
        <v>939</v>
      </c>
      <c r="T2" s="4" t="s">
        <v>940</v>
      </c>
      <c r="U2" s="4" t="s">
        <v>573</v>
      </c>
      <c r="V2" s="8" t="s">
        <v>335</v>
      </c>
      <c r="W2" s="8" t="s">
        <v>595</v>
      </c>
      <c r="X2" s="8" t="s">
        <v>596</v>
      </c>
      <c r="Y2" s="13" t="s">
        <v>588</v>
      </c>
      <c r="Z2" s="8" t="s">
        <v>656</v>
      </c>
      <c r="AA2" s="8" t="s">
        <v>1120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1126</v>
      </c>
      <c r="AI2" s="10" t="s">
        <v>161</v>
      </c>
      <c r="AJ2" s="11" t="s">
        <v>162</v>
      </c>
      <c r="AK2" s="10" t="s">
        <v>163</v>
      </c>
      <c r="AL2" s="10" t="s">
        <v>1123</v>
      </c>
      <c r="AM2" s="10" t="s">
        <v>1135</v>
      </c>
      <c r="AN2" s="10" t="s">
        <v>1144</v>
      </c>
      <c r="AO2" s="10" t="s">
        <v>1145</v>
      </c>
      <c r="AP2" s="10" t="s">
        <v>1140</v>
      </c>
      <c r="AQ2" s="10" t="s">
        <v>1141</v>
      </c>
      <c r="AR2" s="9" t="s">
        <v>164</v>
      </c>
      <c r="AS2" s="10" t="s">
        <v>626</v>
      </c>
      <c r="AT2" s="12" t="s">
        <v>170</v>
      </c>
      <c r="AU2" s="10" t="s">
        <v>370</v>
      </c>
      <c r="AV2" s="12" t="s">
        <v>165</v>
      </c>
      <c r="AW2" s="12" t="s">
        <v>1251</v>
      </c>
      <c r="AX2" s="10" t="s">
        <v>166</v>
      </c>
      <c r="AY2" s="10" t="s">
        <v>167</v>
      </c>
      <c r="AZ2" s="10" t="s">
        <v>168</v>
      </c>
      <c r="BA2" s="10" t="s">
        <v>1005</v>
      </c>
      <c r="BB2" s="10" t="s">
        <v>169</v>
      </c>
      <c r="BC2" s="10" t="s">
        <v>869</v>
      </c>
      <c r="BD2" s="10" t="s">
        <v>866</v>
      </c>
      <c r="BE2" s="10" t="s">
        <v>863</v>
      </c>
      <c r="BF2" s="10" t="s">
        <v>369</v>
      </c>
      <c r="BG2" s="12" t="s">
        <v>867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574</v>
      </c>
      <c r="K3" s="57" t="s">
        <v>844</v>
      </c>
      <c r="L3" s="57" t="s">
        <v>845</v>
      </c>
      <c r="M3" s="57" t="s">
        <v>567</v>
      </c>
      <c r="N3" s="57" t="s">
        <v>568</v>
      </c>
      <c r="O3" s="59" t="s">
        <v>990</v>
      </c>
      <c r="P3" s="58" t="s">
        <v>941</v>
      </c>
      <c r="Q3" s="58" t="s">
        <v>942</v>
      </c>
      <c r="R3" s="60" t="s">
        <v>943</v>
      </c>
      <c r="S3" s="60" t="s">
        <v>944</v>
      </c>
      <c r="T3" s="58" t="s">
        <v>934</v>
      </c>
      <c r="U3" s="58" t="s">
        <v>569</v>
      </c>
      <c r="V3" s="1" t="s">
        <v>333</v>
      </c>
      <c r="W3" s="1" t="s">
        <v>651</v>
      </c>
      <c r="X3" s="1" t="s">
        <v>652</v>
      </c>
      <c r="Y3" s="1" t="s">
        <v>653</v>
      </c>
      <c r="Z3" s="1" t="s">
        <v>654</v>
      </c>
      <c r="AA3" s="1" t="s">
        <v>1119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1125</v>
      </c>
      <c r="AI3" s="61" t="s">
        <v>13</v>
      </c>
      <c r="AJ3" s="61" t="s">
        <v>14</v>
      </c>
      <c r="AK3" s="61" t="s">
        <v>15</v>
      </c>
      <c r="AL3" s="61" t="s">
        <v>1124</v>
      </c>
      <c r="AM3" s="61" t="s">
        <v>1134</v>
      </c>
      <c r="AN3" s="61" t="s">
        <v>1142</v>
      </c>
      <c r="AO3" s="61" t="s">
        <v>1143</v>
      </c>
      <c r="AP3" s="61" t="s">
        <v>1136</v>
      </c>
      <c r="AQ3" s="61" t="s">
        <v>1137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1250</v>
      </c>
      <c r="AX3" s="61" t="s">
        <v>20</v>
      </c>
      <c r="AY3" s="61" t="s">
        <v>21</v>
      </c>
      <c r="AZ3" s="61" t="s">
        <v>22</v>
      </c>
      <c r="BA3" s="61" t="s">
        <v>1003</v>
      </c>
      <c r="BB3" s="61" t="s">
        <v>23</v>
      </c>
      <c r="BC3" s="61" t="s">
        <v>870</v>
      </c>
      <c r="BD3" s="61" t="s">
        <v>439</v>
      </c>
      <c r="BE3" s="61" t="s">
        <v>367</v>
      </c>
      <c r="BF3" s="61" t="s">
        <v>368</v>
      </c>
      <c r="BG3" s="62" t="s">
        <v>396</v>
      </c>
    </row>
    <row r="4" spans="1:59" s="30" customFormat="1" ht="16" hidden="1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581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507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hidden="1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532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507</v>
      </c>
      <c r="AY5" s="29" t="s">
        <v>36</v>
      </c>
      <c r="AZ5" s="29" t="s">
        <v>37</v>
      </c>
      <c r="BB5" s="29" t="s">
        <v>38</v>
      </c>
      <c r="BG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hidden="1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752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918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508</v>
      </c>
      <c r="AW6" s="63"/>
      <c r="AX6" s="29" t="s">
        <v>1263</v>
      </c>
      <c r="AY6" s="29" t="s">
        <v>1261</v>
      </c>
      <c r="AZ6" s="29" t="s">
        <v>128</v>
      </c>
      <c r="BB6" s="29" t="s">
        <v>130</v>
      </c>
      <c r="BG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hidden="1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753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532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508</v>
      </c>
      <c r="AW7" s="63"/>
      <c r="AX7" s="29" t="s">
        <v>1263</v>
      </c>
      <c r="AY7" s="29" t="s">
        <v>1261</v>
      </c>
      <c r="AZ7" s="29" t="s">
        <v>128</v>
      </c>
      <c r="BB7" s="29" t="s">
        <v>130</v>
      </c>
      <c r="BD7" s="29" t="s">
        <v>447</v>
      </c>
      <c r="BE7" s="32" t="s">
        <v>515</v>
      </c>
      <c r="BG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hidden="1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754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918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508</v>
      </c>
      <c r="AW8" s="63"/>
      <c r="AX8" s="29" t="s">
        <v>1263</v>
      </c>
      <c r="AY8" s="29" t="s">
        <v>1261</v>
      </c>
      <c r="AZ8" s="29" t="s">
        <v>128</v>
      </c>
      <c r="BB8" s="29" t="s">
        <v>127</v>
      </c>
      <c r="BG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hidden="1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755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532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508</v>
      </c>
      <c r="AW9" s="63"/>
      <c r="AX9" s="29" t="s">
        <v>1263</v>
      </c>
      <c r="AY9" s="29" t="s">
        <v>1261</v>
      </c>
      <c r="AZ9" s="29" t="s">
        <v>128</v>
      </c>
      <c r="BB9" s="29" t="s">
        <v>127</v>
      </c>
      <c r="BD9" s="29" t="s">
        <v>447</v>
      </c>
      <c r="BE9" s="29" t="s">
        <v>514</v>
      </c>
      <c r="BG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hidden="1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756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509</v>
      </c>
      <c r="AW10" s="63"/>
      <c r="AX10" s="29" t="s">
        <v>1262</v>
      </c>
      <c r="AY10" s="29" t="s">
        <v>1264</v>
      </c>
      <c r="AZ10" s="29" t="s">
        <v>128</v>
      </c>
      <c r="BB10" s="29" t="s">
        <v>203</v>
      </c>
      <c r="BG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hidden="1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757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532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509</v>
      </c>
      <c r="AW11" s="63"/>
      <c r="AX11" s="29" t="s">
        <v>1262</v>
      </c>
      <c r="AY11" s="29" t="s">
        <v>1264</v>
      </c>
      <c r="AZ11" s="29" t="s">
        <v>128</v>
      </c>
      <c r="BB11" s="29" t="s">
        <v>203</v>
      </c>
      <c r="BG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hidden="1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758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508</v>
      </c>
      <c r="AW12" s="63"/>
      <c r="AX12" s="29" t="s">
        <v>1263</v>
      </c>
      <c r="AY12" s="29" t="s">
        <v>1261</v>
      </c>
      <c r="AZ12" s="29" t="s">
        <v>128</v>
      </c>
      <c r="BB12" s="29" t="s">
        <v>201</v>
      </c>
      <c r="BG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hidden="1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759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532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508</v>
      </c>
      <c r="AW13" s="63"/>
      <c r="AX13" s="29" t="s">
        <v>1263</v>
      </c>
      <c r="AY13" s="29" t="s">
        <v>1261</v>
      </c>
      <c r="AZ13" s="29" t="s">
        <v>128</v>
      </c>
      <c r="BB13" s="29" t="s">
        <v>201</v>
      </c>
      <c r="BD13" s="29" t="s">
        <v>447</v>
      </c>
      <c r="BE13" s="29" t="s">
        <v>510</v>
      </c>
      <c r="BG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hidden="1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711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509</v>
      </c>
      <c r="AW14" s="63"/>
      <c r="AX14" s="29" t="s">
        <v>1263</v>
      </c>
      <c r="AY14" s="29" t="s">
        <v>1264</v>
      </c>
      <c r="AZ14" s="29" t="s">
        <v>128</v>
      </c>
      <c r="BB14" s="29" t="s">
        <v>222</v>
      </c>
      <c r="BG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hidden="1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712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532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509</v>
      </c>
      <c r="AW15" s="63"/>
      <c r="AX15" s="29" t="s">
        <v>1263</v>
      </c>
      <c r="AY15" s="29" t="s">
        <v>1264</v>
      </c>
      <c r="AZ15" s="29" t="s">
        <v>128</v>
      </c>
      <c r="BB15" s="29" t="s">
        <v>222</v>
      </c>
      <c r="BD15" s="29" t="s">
        <v>447</v>
      </c>
      <c r="BE15" s="29" t="s">
        <v>511</v>
      </c>
      <c r="BG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hidden="1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713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509</v>
      </c>
      <c r="AW16" s="63"/>
      <c r="AX16" s="29" t="s">
        <v>1263</v>
      </c>
      <c r="AY16" s="29" t="s">
        <v>1264</v>
      </c>
      <c r="AZ16" s="29" t="s">
        <v>128</v>
      </c>
      <c r="BB16" s="29" t="s">
        <v>215</v>
      </c>
      <c r="BG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hidden="1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714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532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509</v>
      </c>
      <c r="AW17" s="63"/>
      <c r="AX17" s="29" t="s">
        <v>1263</v>
      </c>
      <c r="AY17" s="29" t="s">
        <v>1264</v>
      </c>
      <c r="AZ17" s="29" t="s">
        <v>128</v>
      </c>
      <c r="BB17" s="29" t="s">
        <v>215</v>
      </c>
      <c r="BD17" s="29" t="s">
        <v>447</v>
      </c>
      <c r="BE17" s="29" t="s">
        <v>513</v>
      </c>
      <c r="BG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hidden="1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715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509</v>
      </c>
      <c r="AW18" s="63"/>
      <c r="AX18" s="29" t="s">
        <v>1262</v>
      </c>
      <c r="AY18" s="29" t="s">
        <v>1264</v>
      </c>
      <c r="AZ18" s="29" t="s">
        <v>128</v>
      </c>
      <c r="BB18" s="29" t="s">
        <v>221</v>
      </c>
      <c r="BG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hidden="1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716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532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509</v>
      </c>
      <c r="AW19" s="63"/>
      <c r="AX19" s="29" t="s">
        <v>1262</v>
      </c>
      <c r="AY19" s="29" t="s">
        <v>1264</v>
      </c>
      <c r="AZ19" s="29" t="s">
        <v>128</v>
      </c>
      <c r="BB19" s="29" t="s">
        <v>221</v>
      </c>
      <c r="BG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hidden="1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717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509</v>
      </c>
      <c r="AW20" s="63"/>
      <c r="AX20" s="29" t="s">
        <v>1262</v>
      </c>
      <c r="AY20" s="29" t="s">
        <v>1264</v>
      </c>
      <c r="AZ20" s="29" t="s">
        <v>128</v>
      </c>
      <c r="BB20" s="29" t="s">
        <v>202</v>
      </c>
      <c r="BG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hidden="1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718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532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509</v>
      </c>
      <c r="AW21" s="63"/>
      <c r="AX21" s="29" t="s">
        <v>1262</v>
      </c>
      <c r="AY21" s="29" t="s">
        <v>1264</v>
      </c>
      <c r="AZ21" s="29" t="s">
        <v>128</v>
      </c>
      <c r="BB21" s="29" t="s">
        <v>202</v>
      </c>
      <c r="BG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hidden="1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719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508</v>
      </c>
      <c r="AW22" s="63"/>
      <c r="AX22" s="29" t="s">
        <v>1263</v>
      </c>
      <c r="AY22" s="29" t="s">
        <v>1261</v>
      </c>
      <c r="AZ22" s="29" t="s">
        <v>128</v>
      </c>
      <c r="BB22" s="29" t="s">
        <v>223</v>
      </c>
      <c r="BG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hidden="1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720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532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508</v>
      </c>
      <c r="AW23" s="63"/>
      <c r="AX23" s="29" t="s">
        <v>1263</v>
      </c>
      <c r="AY23" s="29" t="s">
        <v>1261</v>
      </c>
      <c r="AZ23" s="29" t="s">
        <v>128</v>
      </c>
      <c r="BB23" s="29" t="s">
        <v>223</v>
      </c>
      <c r="BD23" s="29" t="s">
        <v>447</v>
      </c>
      <c r="BE23" s="32" t="s">
        <v>512</v>
      </c>
      <c r="BG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hidden="1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721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509</v>
      </c>
      <c r="AW24" s="63"/>
      <c r="AX24" s="29" t="s">
        <v>1262</v>
      </c>
      <c r="AY24" s="29" t="s">
        <v>1264</v>
      </c>
      <c r="AZ24" s="29" t="s">
        <v>128</v>
      </c>
      <c r="BB24" s="29" t="s">
        <v>220</v>
      </c>
      <c r="BG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hidden="1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722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532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509</v>
      </c>
      <c r="AW25" s="63"/>
      <c r="AX25" s="29" t="s">
        <v>1262</v>
      </c>
      <c r="AY25" s="29" t="s">
        <v>1264</v>
      </c>
      <c r="AZ25" s="29" t="s">
        <v>128</v>
      </c>
      <c r="BB25" s="29" t="s">
        <v>220</v>
      </c>
      <c r="BG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hidden="1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582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507</v>
      </c>
      <c r="AY26" s="29" t="s">
        <v>36</v>
      </c>
      <c r="AZ26" s="29" t="s">
        <v>37</v>
      </c>
      <c r="BB26" s="29" t="s">
        <v>28</v>
      </c>
      <c r="BG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hidden="1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507</v>
      </c>
      <c r="AY27" s="29" t="s">
        <v>36</v>
      </c>
      <c r="AZ27" s="29" t="s">
        <v>37</v>
      </c>
      <c r="BB27" s="29" t="s">
        <v>28</v>
      </c>
      <c r="BG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hidden="1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507</v>
      </c>
      <c r="AY28" s="29" t="s">
        <v>36</v>
      </c>
      <c r="AZ28" s="29" t="s">
        <v>37</v>
      </c>
      <c r="BB28" s="29" t="s">
        <v>38</v>
      </c>
      <c r="BG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hidden="1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507</v>
      </c>
      <c r="AY29" s="29" t="s">
        <v>36</v>
      </c>
      <c r="AZ29" s="29" t="s">
        <v>37</v>
      </c>
      <c r="BB29" s="29" t="s">
        <v>38</v>
      </c>
      <c r="BG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hidden="1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507</v>
      </c>
      <c r="AY30" s="29" t="s">
        <v>36</v>
      </c>
      <c r="AZ30" s="29" t="s">
        <v>37</v>
      </c>
      <c r="BB30" s="29" t="s">
        <v>38</v>
      </c>
      <c r="BG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hidden="1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507</v>
      </c>
      <c r="AY31" s="29" t="s">
        <v>36</v>
      </c>
      <c r="AZ31" s="29" t="s">
        <v>37</v>
      </c>
      <c r="BB31" s="29" t="s">
        <v>38</v>
      </c>
      <c r="BG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hidden="1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507</v>
      </c>
      <c r="AY32" s="29" t="s">
        <v>36</v>
      </c>
      <c r="AZ32" s="29" t="s">
        <v>37</v>
      </c>
      <c r="BB32" s="29" t="s">
        <v>28</v>
      </c>
      <c r="BG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hidden="1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507</v>
      </c>
      <c r="AY33" s="29" t="s">
        <v>36</v>
      </c>
      <c r="AZ33" s="29" t="s">
        <v>37</v>
      </c>
      <c r="BB33" s="29" t="s">
        <v>38</v>
      </c>
      <c r="BG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hidden="1" customHeight="1">
      <c r="A34" s="28">
        <v>1030</v>
      </c>
      <c r="B34" s="29" t="s">
        <v>26</v>
      </c>
      <c r="C34" s="29" t="s">
        <v>536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hidden="1" customHeight="1">
      <c r="A35" s="29">
        <v>1040</v>
      </c>
      <c r="B35" s="29" t="s">
        <v>26</v>
      </c>
      <c r="C35" s="29" t="s">
        <v>548</v>
      </c>
      <c r="D35" s="29" t="s">
        <v>27</v>
      </c>
      <c r="E35" s="29" t="s">
        <v>552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551</v>
      </c>
      <c r="I35" s="29" t="s">
        <v>30</v>
      </c>
      <c r="M35" s="29" t="s">
        <v>90</v>
      </c>
      <c r="O35" s="31"/>
      <c r="U35" s="29" t="s">
        <v>532</v>
      </c>
      <c r="V35" s="31"/>
      <c r="W35" s="31"/>
      <c r="X35" s="31"/>
      <c r="Y35" s="31"/>
      <c r="Z35" s="31"/>
      <c r="AA35" s="31"/>
      <c r="AE35" s="29" t="s">
        <v>554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hidden="1" customHeight="1">
      <c r="A36" s="29">
        <v>1041</v>
      </c>
      <c r="B36" s="29" t="s">
        <v>26</v>
      </c>
      <c r="C36" s="29" t="s">
        <v>548</v>
      </c>
      <c r="D36" s="29" t="s">
        <v>27</v>
      </c>
      <c r="E36" s="29" t="s">
        <v>634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551</v>
      </c>
      <c r="I36" s="29" t="s">
        <v>30</v>
      </c>
      <c r="M36" s="29" t="s">
        <v>90</v>
      </c>
      <c r="O36" s="31"/>
      <c r="U36" s="29" t="s">
        <v>532</v>
      </c>
      <c r="V36" s="31"/>
      <c r="W36" s="31"/>
      <c r="X36" s="31"/>
      <c r="Y36" s="31"/>
      <c r="Z36" s="31"/>
      <c r="AA36" s="31"/>
      <c r="AE36" s="29" t="s">
        <v>554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hidden="1" customHeight="1">
      <c r="A37" s="29">
        <v>1042</v>
      </c>
      <c r="B37" s="29" t="s">
        <v>26</v>
      </c>
      <c r="C37" s="29" t="s">
        <v>536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551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554</v>
      </c>
      <c r="AK37" s="29" t="str">
        <f>IF(ISBLANK(AI37),  "", _xlfn.CONCAT(LOWER(C37), "/", E37))</f>
        <v/>
      </c>
      <c r="AT37" s="33"/>
      <c r="AV37" s="31"/>
      <c r="AW37" s="31"/>
      <c r="BG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hidden="1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532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507</v>
      </c>
      <c r="AY38" s="29" t="s">
        <v>36</v>
      </c>
      <c r="AZ38" s="29" t="s">
        <v>37</v>
      </c>
      <c r="BB38" s="29" t="s">
        <v>38</v>
      </c>
      <c r="BG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hidden="1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723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532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508</v>
      </c>
      <c r="AW39" s="63"/>
      <c r="AX39" s="29" t="s">
        <v>1263</v>
      </c>
      <c r="AY39" s="29" t="s">
        <v>1261</v>
      </c>
      <c r="AZ39" s="29" t="s">
        <v>128</v>
      </c>
      <c r="BB39" s="29" t="s">
        <v>130</v>
      </c>
      <c r="BG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hidden="1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724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532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508</v>
      </c>
      <c r="AW40" s="63"/>
      <c r="AX40" s="29" t="s">
        <v>1263</v>
      </c>
      <c r="AY40" s="29" t="s">
        <v>1261</v>
      </c>
      <c r="AZ40" s="29" t="s">
        <v>128</v>
      </c>
      <c r="BB40" s="29" t="s">
        <v>127</v>
      </c>
      <c r="BG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hidden="1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725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532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509</v>
      </c>
      <c r="AW41" s="63"/>
      <c r="AX41" s="29" t="s">
        <v>1262</v>
      </c>
      <c r="AY41" s="29" t="s">
        <v>1264</v>
      </c>
      <c r="AZ41" s="29" t="s">
        <v>128</v>
      </c>
      <c r="BB41" s="29" t="s">
        <v>203</v>
      </c>
      <c r="BG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hidden="1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726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532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508</v>
      </c>
      <c r="AW42" s="63"/>
      <c r="AX42" s="29" t="s">
        <v>1263</v>
      </c>
      <c r="AY42" s="29" t="s">
        <v>1261</v>
      </c>
      <c r="AZ42" s="29" t="s">
        <v>128</v>
      </c>
      <c r="BB42" s="29" t="s">
        <v>201</v>
      </c>
      <c r="BG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hidden="1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727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532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509</v>
      </c>
      <c r="AW43" s="63"/>
      <c r="AX43" s="29" t="s">
        <v>1262</v>
      </c>
      <c r="AY43" s="29" t="s">
        <v>1264</v>
      </c>
      <c r="AZ43" s="29" t="s">
        <v>128</v>
      </c>
      <c r="BB43" s="29" t="s">
        <v>222</v>
      </c>
      <c r="BG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hidden="1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728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532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509</v>
      </c>
      <c r="AW44" s="63"/>
      <c r="AX44" s="29" t="s">
        <v>1262</v>
      </c>
      <c r="AY44" s="29" t="s">
        <v>1264</v>
      </c>
      <c r="AZ44" s="29" t="s">
        <v>128</v>
      </c>
      <c r="BB44" s="29" t="s">
        <v>215</v>
      </c>
      <c r="BG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hidden="1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729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532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509</v>
      </c>
      <c r="AW45" s="63"/>
      <c r="AX45" s="29" t="s">
        <v>1262</v>
      </c>
      <c r="AY45" s="29" t="s">
        <v>1264</v>
      </c>
      <c r="AZ45" s="29" t="s">
        <v>128</v>
      </c>
      <c r="BB45" s="29" t="s">
        <v>221</v>
      </c>
      <c r="BG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hidden="1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730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532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509</v>
      </c>
      <c r="AW46" s="63"/>
      <c r="AX46" s="29" t="s">
        <v>1262</v>
      </c>
      <c r="AY46" s="29" t="s">
        <v>1264</v>
      </c>
      <c r="AZ46" s="29" t="s">
        <v>128</v>
      </c>
      <c r="BB46" s="29" t="s">
        <v>202</v>
      </c>
      <c r="BG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hidden="1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731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532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508</v>
      </c>
      <c r="AW47" s="63"/>
      <c r="AX47" s="29" t="s">
        <v>1263</v>
      </c>
      <c r="AY47" s="29" t="s">
        <v>1261</v>
      </c>
      <c r="AZ47" s="29" t="s">
        <v>128</v>
      </c>
      <c r="BB47" s="29" t="s">
        <v>223</v>
      </c>
      <c r="BG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hidden="1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732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532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509</v>
      </c>
      <c r="AW48" s="63"/>
      <c r="AX48" s="29" t="s">
        <v>1262</v>
      </c>
      <c r="AY48" s="29" t="s">
        <v>1264</v>
      </c>
      <c r="AZ48" s="29" t="s">
        <v>128</v>
      </c>
      <c r="BB48" s="29" t="s">
        <v>220</v>
      </c>
      <c r="BG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hidden="1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507</v>
      </c>
      <c r="AY49" s="29" t="s">
        <v>36</v>
      </c>
      <c r="AZ49" s="29" t="s">
        <v>37</v>
      </c>
      <c r="BB49" s="29" t="s">
        <v>28</v>
      </c>
      <c r="BG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hidden="1" customHeight="1">
      <c r="A50" s="29">
        <v>1062</v>
      </c>
      <c r="B50" s="29" t="s">
        <v>26</v>
      </c>
      <c r="C50" s="29" t="s">
        <v>536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hidden="1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733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508</v>
      </c>
      <c r="AW51" s="63"/>
      <c r="AX51" s="29" t="s">
        <v>1263</v>
      </c>
      <c r="AY51" s="29" t="s">
        <v>1261</v>
      </c>
      <c r="AZ51" s="29" t="s">
        <v>128</v>
      </c>
      <c r="BB51" s="29" t="s">
        <v>130</v>
      </c>
      <c r="BG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hidden="1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734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532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508</v>
      </c>
      <c r="AW52" s="63"/>
      <c r="AX52" s="29" t="s">
        <v>1263</v>
      </c>
      <c r="AY52" s="29" t="s">
        <v>1261</v>
      </c>
      <c r="AZ52" s="29" t="s">
        <v>128</v>
      </c>
      <c r="BB52" s="29" t="s">
        <v>127</v>
      </c>
      <c r="BG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hidden="1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735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532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508</v>
      </c>
      <c r="AW53" s="63"/>
      <c r="AX53" s="29" t="s">
        <v>1263</v>
      </c>
      <c r="AY53" s="29" t="s">
        <v>1261</v>
      </c>
      <c r="AZ53" s="29" t="s">
        <v>128</v>
      </c>
      <c r="BB53" s="29" t="s">
        <v>201</v>
      </c>
      <c r="BG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hidden="1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736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532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509</v>
      </c>
      <c r="AW54" s="63"/>
      <c r="AX54" s="29" t="s">
        <v>1262</v>
      </c>
      <c r="AY54" s="29" t="s">
        <v>1264</v>
      </c>
      <c r="AZ54" s="29" t="s">
        <v>128</v>
      </c>
      <c r="BB54" s="29" t="s">
        <v>222</v>
      </c>
      <c r="BG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hidden="1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737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532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509</v>
      </c>
      <c r="AW55" s="63"/>
      <c r="AX55" s="29" t="s">
        <v>1262</v>
      </c>
      <c r="AY55" s="29" t="s">
        <v>1264</v>
      </c>
      <c r="AZ55" s="29" t="s">
        <v>128</v>
      </c>
      <c r="BB55" s="29" t="s">
        <v>203</v>
      </c>
      <c r="BG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hidden="1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738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532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509</v>
      </c>
      <c r="AW56" s="63"/>
      <c r="AX56" s="29" t="s">
        <v>1262</v>
      </c>
      <c r="AY56" s="29" t="s">
        <v>1264</v>
      </c>
      <c r="AZ56" s="29" t="s">
        <v>128</v>
      </c>
      <c r="BB56" s="29" t="s">
        <v>215</v>
      </c>
      <c r="BG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hidden="1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739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532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509</v>
      </c>
      <c r="AW57" s="63"/>
      <c r="AX57" s="29" t="s">
        <v>1262</v>
      </c>
      <c r="AY57" s="29" t="s">
        <v>1264</v>
      </c>
      <c r="AZ57" s="29" t="s">
        <v>128</v>
      </c>
      <c r="BB57" s="29" t="s">
        <v>221</v>
      </c>
      <c r="BG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hidden="1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740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532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509</v>
      </c>
      <c r="AW58" s="63"/>
      <c r="AX58" s="29" t="s">
        <v>1262</v>
      </c>
      <c r="AY58" s="29" t="s">
        <v>1264</v>
      </c>
      <c r="AZ58" s="29" t="s">
        <v>128</v>
      </c>
      <c r="BB58" s="29" t="s">
        <v>202</v>
      </c>
      <c r="BG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hidden="1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741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508</v>
      </c>
      <c r="AW59" s="63"/>
      <c r="AX59" s="29" t="s">
        <v>1263</v>
      </c>
      <c r="AY59" s="29" t="s">
        <v>1261</v>
      </c>
      <c r="AZ59" s="29" t="s">
        <v>128</v>
      </c>
      <c r="BB59" s="29" t="s">
        <v>223</v>
      </c>
      <c r="BG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hidden="1" customHeight="1">
      <c r="A60" s="29">
        <v>1109</v>
      </c>
      <c r="B60" s="29" t="s">
        <v>26</v>
      </c>
      <c r="C60" s="29" t="s">
        <v>536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hidden="1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742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532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508</v>
      </c>
      <c r="AW61" s="63"/>
      <c r="AX61" s="29" t="s">
        <v>1263</v>
      </c>
      <c r="AY61" s="29" t="s">
        <v>1261</v>
      </c>
      <c r="AZ61" s="29" t="s">
        <v>128</v>
      </c>
      <c r="BB61" s="29" t="s">
        <v>130</v>
      </c>
      <c r="BG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hidden="1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743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532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508</v>
      </c>
      <c r="AW62" s="63"/>
      <c r="AX62" s="29" t="s">
        <v>1263</v>
      </c>
      <c r="AY62" s="29" t="s">
        <v>1261</v>
      </c>
      <c r="AZ62" s="29" t="s">
        <v>128</v>
      </c>
      <c r="BB62" s="29" t="s">
        <v>127</v>
      </c>
      <c r="BG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hidden="1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744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532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508</v>
      </c>
      <c r="AW63" s="63"/>
      <c r="AX63" s="29" t="s">
        <v>1263</v>
      </c>
      <c r="AY63" s="29" t="s">
        <v>1261</v>
      </c>
      <c r="AZ63" s="29" t="s">
        <v>128</v>
      </c>
      <c r="BB63" s="29" t="s">
        <v>201</v>
      </c>
      <c r="BG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hidden="1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745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532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509</v>
      </c>
      <c r="AW64" s="63"/>
      <c r="AX64" s="29" t="s">
        <v>1262</v>
      </c>
      <c r="AY64" s="29" t="s">
        <v>1264</v>
      </c>
      <c r="AZ64" s="29" t="s">
        <v>128</v>
      </c>
      <c r="BB64" s="29" t="s">
        <v>222</v>
      </c>
      <c r="BG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hidden="1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746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532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509</v>
      </c>
      <c r="AW65" s="63"/>
      <c r="AX65" s="29" t="s">
        <v>1262</v>
      </c>
      <c r="AY65" s="29" t="s">
        <v>1264</v>
      </c>
      <c r="AZ65" s="29" t="s">
        <v>128</v>
      </c>
      <c r="BB65" s="29" t="s">
        <v>215</v>
      </c>
      <c r="BG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hidden="1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747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532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508</v>
      </c>
      <c r="AW66" s="63"/>
      <c r="AX66" s="29" t="s">
        <v>1263</v>
      </c>
      <c r="AY66" s="29" t="s">
        <v>1261</v>
      </c>
      <c r="AZ66" s="29" t="s">
        <v>128</v>
      </c>
      <c r="BB66" s="29" t="s">
        <v>223</v>
      </c>
      <c r="BG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hidden="1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507</v>
      </c>
      <c r="AY67" s="29" t="s">
        <v>36</v>
      </c>
      <c r="AZ67" s="29" t="s">
        <v>37</v>
      </c>
      <c r="BB67" s="29" t="s">
        <v>38</v>
      </c>
      <c r="BG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hidden="1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507</v>
      </c>
      <c r="AY68" s="29" t="s">
        <v>36</v>
      </c>
      <c r="AZ68" s="29" t="s">
        <v>37</v>
      </c>
      <c r="BB68" s="29" t="s">
        <v>38</v>
      </c>
      <c r="BG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hidden="1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507</v>
      </c>
      <c r="AY69" s="29" t="s">
        <v>36</v>
      </c>
      <c r="AZ69" s="29" t="s">
        <v>37</v>
      </c>
      <c r="BB69" s="29" t="s">
        <v>38</v>
      </c>
      <c r="BG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hidden="1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507</v>
      </c>
      <c r="AY70" s="29" t="s">
        <v>36</v>
      </c>
      <c r="AZ70" s="29" t="s">
        <v>37</v>
      </c>
      <c r="BB70" s="29" t="s">
        <v>38</v>
      </c>
      <c r="BG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hidden="1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507</v>
      </c>
      <c r="AY71" s="29" t="s">
        <v>36</v>
      </c>
      <c r="AZ71" s="29" t="s">
        <v>37</v>
      </c>
      <c r="BB71" s="29" t="s">
        <v>38</v>
      </c>
      <c r="BG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hidden="1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507</v>
      </c>
      <c r="AY72" s="29" t="s">
        <v>36</v>
      </c>
      <c r="AZ72" s="29" t="s">
        <v>37</v>
      </c>
      <c r="BB72" s="29" t="s">
        <v>38</v>
      </c>
      <c r="BG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hidden="1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507</v>
      </c>
      <c r="AY73" s="29" t="s">
        <v>36</v>
      </c>
      <c r="AZ73" s="29" t="s">
        <v>37</v>
      </c>
      <c r="BB73" s="29" t="s">
        <v>38</v>
      </c>
      <c r="BG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hidden="1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507</v>
      </c>
      <c r="AY74" s="29" t="s">
        <v>36</v>
      </c>
      <c r="AZ74" s="29" t="s">
        <v>37</v>
      </c>
      <c r="BB74" s="29" t="s">
        <v>38</v>
      </c>
      <c r="BG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hidden="1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507</v>
      </c>
      <c r="AY75" s="29" t="s">
        <v>36</v>
      </c>
      <c r="AZ75" s="29" t="s">
        <v>37</v>
      </c>
      <c r="BB75" s="29" t="s">
        <v>38</v>
      </c>
      <c r="BG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hidden="1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507</v>
      </c>
      <c r="AY76" s="29" t="s">
        <v>36</v>
      </c>
      <c r="AZ76" s="29" t="s">
        <v>37</v>
      </c>
      <c r="BB76" s="29" t="s">
        <v>38</v>
      </c>
      <c r="BG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hidden="1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507</v>
      </c>
      <c r="AY77" s="29" t="s">
        <v>36</v>
      </c>
      <c r="AZ77" s="29" t="s">
        <v>37</v>
      </c>
      <c r="BB77" s="29" t="s">
        <v>38</v>
      </c>
      <c r="BG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hidden="1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528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507</v>
      </c>
      <c r="AY78" s="29" t="s">
        <v>36</v>
      </c>
      <c r="AZ78" s="29" t="s">
        <v>37</v>
      </c>
      <c r="BB78" s="29" t="s">
        <v>38</v>
      </c>
      <c r="BG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hidden="1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532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528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507</v>
      </c>
      <c r="AY79" s="29" t="s">
        <v>36</v>
      </c>
      <c r="AZ79" s="29" t="s">
        <v>37</v>
      </c>
      <c r="BB79" s="29" t="s">
        <v>38</v>
      </c>
      <c r="BG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hidden="1" customHeight="1">
      <c r="A80" s="29">
        <v>1352</v>
      </c>
      <c r="B80" s="29" t="s">
        <v>26</v>
      </c>
      <c r="C80" s="29" t="s">
        <v>536</v>
      </c>
      <c r="D80" s="29" t="s">
        <v>364</v>
      </c>
      <c r="E80" s="29" t="s">
        <v>534</v>
      </c>
      <c r="F80" s="30" t="str">
        <f>IF(ISBLANK(Table2[[#This Row],[unique_id]]), "", Table2[[#This Row],[unique_id]])</f>
        <v>graph_break</v>
      </c>
      <c r="G80" s="29" t="s">
        <v>535</v>
      </c>
      <c r="H80" s="29" t="s">
        <v>59</v>
      </c>
      <c r="I80" s="29" t="s">
        <v>190</v>
      </c>
      <c r="O80" s="31"/>
      <c r="U80" s="29" t="s">
        <v>532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hidden="1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532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528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507</v>
      </c>
      <c r="AY81" s="29" t="s">
        <v>36</v>
      </c>
      <c r="AZ81" s="29" t="s">
        <v>37</v>
      </c>
      <c r="BB81" s="29" t="s">
        <v>38</v>
      </c>
      <c r="BG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hidden="1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528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507</v>
      </c>
      <c r="AY82" s="29" t="s">
        <v>36</v>
      </c>
      <c r="AZ82" s="29" t="s">
        <v>37</v>
      </c>
      <c r="BB82" s="29" t="s">
        <v>38</v>
      </c>
      <c r="BG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hidden="1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hidden="1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507</v>
      </c>
      <c r="AY84" s="29" t="s">
        <v>36</v>
      </c>
      <c r="AZ84" s="29" t="s">
        <v>37</v>
      </c>
      <c r="BB84" s="29" t="s">
        <v>38</v>
      </c>
      <c r="BG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hidden="1" customHeight="1">
      <c r="A85" s="29">
        <v>1357</v>
      </c>
      <c r="B85" s="29" t="s">
        <v>26</v>
      </c>
      <c r="C85" s="29" t="s">
        <v>536</v>
      </c>
      <c r="D85" s="29" t="s">
        <v>364</v>
      </c>
      <c r="E85" s="29" t="s">
        <v>534</v>
      </c>
      <c r="F85" s="30" t="str">
        <f>IF(ISBLANK(Table2[[#This Row],[unique_id]]), "", Table2[[#This Row],[unique_id]])</f>
        <v>graph_break</v>
      </c>
      <c r="G85" s="29" t="s">
        <v>535</v>
      </c>
      <c r="H85" s="29" t="s">
        <v>59</v>
      </c>
      <c r="I85" s="29" t="s">
        <v>190</v>
      </c>
      <c r="O85" s="31"/>
      <c r="U85" s="29" t="s">
        <v>532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hidden="1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532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507</v>
      </c>
      <c r="AY86" s="29" t="s">
        <v>36</v>
      </c>
      <c r="AZ86" s="29" t="s">
        <v>37</v>
      </c>
      <c r="BB86" s="29" t="s">
        <v>38</v>
      </c>
      <c r="BG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hidden="1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507</v>
      </c>
      <c r="AY87" s="29" t="s">
        <v>36</v>
      </c>
      <c r="AZ87" s="29" t="s">
        <v>37</v>
      </c>
      <c r="BB87" s="29" t="s">
        <v>38</v>
      </c>
      <c r="BG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hidden="1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507</v>
      </c>
      <c r="AY88" s="29" t="s">
        <v>36</v>
      </c>
      <c r="AZ88" s="29" t="s">
        <v>37</v>
      </c>
      <c r="BB88" s="29" t="s">
        <v>38</v>
      </c>
      <c r="BG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hidden="1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822</v>
      </c>
      <c r="F89" s="30" t="str">
        <f>IF(ISBLANK(Table2[[#This Row],[unique_id]]), "", Table2[[#This Row],[unique_id]])</f>
        <v>home_security</v>
      </c>
      <c r="G89" s="29" t="s">
        <v>820</v>
      </c>
      <c r="H89" s="29" t="s">
        <v>331</v>
      </c>
      <c r="I89" s="29" t="s">
        <v>132</v>
      </c>
      <c r="J89" s="29" t="s">
        <v>821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835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871</v>
      </c>
      <c r="BE89" s="34"/>
      <c r="BF89" s="27"/>
      <c r="BG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hidden="1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537</v>
      </c>
      <c r="F90" s="30" t="str">
        <f>IF(ISBLANK(Table2[[#This Row],[unique_id]]), "", Table2[[#This Row],[unique_id]])</f>
        <v>home_movie</v>
      </c>
      <c r="G90" s="29" t="s">
        <v>544</v>
      </c>
      <c r="H90" s="29" t="s">
        <v>331</v>
      </c>
      <c r="I90" s="29" t="s">
        <v>132</v>
      </c>
      <c r="J90" s="29" t="s">
        <v>578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526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871</v>
      </c>
      <c r="BG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hidden="1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580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871</v>
      </c>
      <c r="BG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hidden="1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525</v>
      </c>
      <c r="F92" s="30" t="str">
        <f>IF(ISBLANK(Table2[[#This Row],[unique_id]]), "", Table2[[#This Row],[unique_id]])</f>
        <v>home_reset</v>
      </c>
      <c r="G92" s="29" t="s">
        <v>545</v>
      </c>
      <c r="H92" s="29" t="s">
        <v>331</v>
      </c>
      <c r="I92" s="29" t="s">
        <v>132</v>
      </c>
      <c r="J92" s="29" t="s">
        <v>579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527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871</v>
      </c>
      <c r="BG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hidden="1" customHeight="1">
      <c r="A93" s="29">
        <v>1404</v>
      </c>
      <c r="B93" s="29" t="s">
        <v>26</v>
      </c>
      <c r="C93" s="29" t="s">
        <v>839</v>
      </c>
      <c r="D93" s="29" t="s">
        <v>840</v>
      </c>
      <c r="E93" s="29" t="s">
        <v>841</v>
      </c>
      <c r="F93" s="30" t="str">
        <f>IF(ISBLANK(Table2[[#This Row],[unique_id]]), "", Table2[[#This Row],[unique_id]])</f>
        <v>home_secure_back_door_off</v>
      </c>
      <c r="G93" s="29" t="s">
        <v>842</v>
      </c>
      <c r="H93" s="29" t="s">
        <v>331</v>
      </c>
      <c r="I93" s="29" t="s">
        <v>132</v>
      </c>
      <c r="K93" s="29" t="s">
        <v>843</v>
      </c>
      <c r="L93" s="29" t="s">
        <v>846</v>
      </c>
      <c r="O93" s="31"/>
      <c r="V93" s="31"/>
      <c r="W93" s="31"/>
      <c r="X93" s="31"/>
      <c r="Y93" s="31"/>
      <c r="Z93" s="31"/>
      <c r="AA93" s="31"/>
      <c r="AE93" s="29" t="s">
        <v>847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hidden="1" customHeight="1">
      <c r="A94" s="29">
        <v>1405</v>
      </c>
      <c r="B94" s="29" t="s">
        <v>26</v>
      </c>
      <c r="C94" s="29" t="s">
        <v>839</v>
      </c>
      <c r="D94" s="29" t="s">
        <v>840</v>
      </c>
      <c r="E94" s="29" t="s">
        <v>848</v>
      </c>
      <c r="F94" s="30" t="str">
        <f>IF(ISBLANK(Table2[[#This Row],[unique_id]]), "", Table2[[#This Row],[unique_id]])</f>
        <v>home_secure_front_door_off</v>
      </c>
      <c r="G94" s="29" t="s">
        <v>849</v>
      </c>
      <c r="H94" s="29" t="s">
        <v>331</v>
      </c>
      <c r="I94" s="29" t="s">
        <v>132</v>
      </c>
      <c r="K94" s="29" t="s">
        <v>850</v>
      </c>
      <c r="L94" s="29" t="s">
        <v>846</v>
      </c>
      <c r="O94" s="31"/>
      <c r="V94" s="31"/>
      <c r="W94" s="31"/>
      <c r="X94" s="31"/>
      <c r="Y94" s="31"/>
      <c r="Z94" s="31"/>
      <c r="AA94" s="31"/>
      <c r="AE94" s="29" t="s">
        <v>847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hidden="1" customHeight="1">
      <c r="A95" s="29">
        <v>1406</v>
      </c>
      <c r="B95" s="29" t="s">
        <v>26</v>
      </c>
      <c r="C95" s="29" t="s">
        <v>839</v>
      </c>
      <c r="D95" s="29" t="s">
        <v>840</v>
      </c>
      <c r="E95" s="29" t="s">
        <v>853</v>
      </c>
      <c r="F95" s="30" t="str">
        <f>IF(ISBLANK(Table2[[#This Row],[unique_id]]), "", Table2[[#This Row],[unique_id]])</f>
        <v>home_sleep_on</v>
      </c>
      <c r="G95" s="29" t="s">
        <v>851</v>
      </c>
      <c r="H95" s="29" t="s">
        <v>331</v>
      </c>
      <c r="I95" s="29" t="s">
        <v>132</v>
      </c>
      <c r="K95" s="29" t="s">
        <v>855</v>
      </c>
      <c r="L95" s="29" t="s">
        <v>856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hidden="1" customHeight="1">
      <c r="A96" s="29">
        <v>1407</v>
      </c>
      <c r="B96" s="29" t="s">
        <v>26</v>
      </c>
      <c r="C96" s="29" t="s">
        <v>839</v>
      </c>
      <c r="D96" s="29" t="s">
        <v>840</v>
      </c>
      <c r="E96" s="29" t="s">
        <v>854</v>
      </c>
      <c r="F96" s="30" t="str">
        <f>IF(ISBLANK(Table2[[#This Row],[unique_id]]), "", Table2[[#This Row],[unique_id]])</f>
        <v>home_sleep_off</v>
      </c>
      <c r="G96" s="29" t="s">
        <v>852</v>
      </c>
      <c r="H96" s="29" t="s">
        <v>331</v>
      </c>
      <c r="I96" s="29" t="s">
        <v>132</v>
      </c>
      <c r="K96" s="29" t="s">
        <v>855</v>
      </c>
      <c r="L96" s="29" t="s">
        <v>846</v>
      </c>
      <c r="O96" s="31"/>
      <c r="V96" s="31"/>
      <c r="W96" s="31"/>
      <c r="X96" s="31"/>
      <c r="Y96" s="31"/>
      <c r="Z96" s="31"/>
      <c r="AA96" s="31"/>
      <c r="AE96" s="29" t="s">
        <v>857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hidden="1" customHeight="1">
      <c r="A97" s="29">
        <v>1408</v>
      </c>
      <c r="B97" s="29" t="s">
        <v>26</v>
      </c>
      <c r="C97" s="29" t="s">
        <v>536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hidden="1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488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908</v>
      </c>
      <c r="M98" s="29" t="s">
        <v>136</v>
      </c>
      <c r="O98" s="31" t="s">
        <v>992</v>
      </c>
      <c r="P98" s="29" t="s">
        <v>172</v>
      </c>
      <c r="Q98" s="29" t="s">
        <v>950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945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576</v>
      </c>
      <c r="AY98" s="29" t="s">
        <v>403</v>
      </c>
      <c r="AZ98" s="29" t="s">
        <v>133</v>
      </c>
      <c r="BB98" s="29" t="s">
        <v>130</v>
      </c>
      <c r="BD98" s="29" t="s">
        <v>479</v>
      </c>
      <c r="BE98" s="29" t="s">
        <v>404</v>
      </c>
      <c r="BF98" s="29" t="s">
        <v>482</v>
      </c>
      <c r="BG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hidden="1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489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908</v>
      </c>
      <c r="M99" s="29" t="s">
        <v>136</v>
      </c>
      <c r="O99" s="31" t="s">
        <v>992</v>
      </c>
      <c r="P99" s="29" t="s">
        <v>172</v>
      </c>
      <c r="Q99" s="29" t="s">
        <v>950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945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576</v>
      </c>
      <c r="AY99" s="29" t="s">
        <v>403</v>
      </c>
      <c r="AZ99" s="29" t="s">
        <v>133</v>
      </c>
      <c r="BB99" s="29" t="s">
        <v>127</v>
      </c>
      <c r="BD99" s="29" t="s">
        <v>479</v>
      </c>
      <c r="BE99" s="29" t="s">
        <v>405</v>
      </c>
      <c r="BF99" s="29" t="s">
        <v>483</v>
      </c>
      <c r="BG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hidden="1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490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576</v>
      </c>
      <c r="M100" s="29" t="s">
        <v>136</v>
      </c>
      <c r="O100" s="31" t="s">
        <v>992</v>
      </c>
      <c r="P100" s="29" t="s">
        <v>172</v>
      </c>
      <c r="Q100" s="29" t="s">
        <v>950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945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576</v>
      </c>
      <c r="AY100" s="29" t="s">
        <v>403</v>
      </c>
      <c r="AZ100" s="29" t="s">
        <v>133</v>
      </c>
      <c r="BB100" s="29" t="s">
        <v>201</v>
      </c>
      <c r="BD100" s="29" t="s">
        <v>479</v>
      </c>
      <c r="BE100" s="29" t="s">
        <v>408</v>
      </c>
      <c r="BF100" s="29" t="s">
        <v>484</v>
      </c>
      <c r="BG1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hidden="1" customHeight="1">
      <c r="A101" s="29">
        <v>1503</v>
      </c>
      <c r="B101" s="38" t="s">
        <v>26</v>
      </c>
      <c r="C101" s="38" t="s">
        <v>1017</v>
      </c>
      <c r="D101" s="38" t="s">
        <v>149</v>
      </c>
      <c r="E101" s="39" t="s">
        <v>1162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992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576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hidden="1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1159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992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576</v>
      </c>
      <c r="AY102" s="38" t="s">
        <v>391</v>
      </c>
      <c r="AZ102" s="38" t="s">
        <v>243</v>
      </c>
      <c r="BA102" s="38" t="s">
        <v>1240</v>
      </c>
      <c r="BB102" s="38" t="s">
        <v>215</v>
      </c>
      <c r="BD102" s="38" t="s">
        <v>479</v>
      </c>
      <c r="BE102" s="40" t="s">
        <v>395</v>
      </c>
      <c r="BF102" s="40" t="s">
        <v>478</v>
      </c>
      <c r="BG1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hidden="1" customHeight="1">
      <c r="A103" s="29">
        <v>1505</v>
      </c>
      <c r="B103" s="43" t="s">
        <v>26</v>
      </c>
      <c r="C103" s="43" t="s">
        <v>1017</v>
      </c>
      <c r="D103" s="43" t="s">
        <v>149</v>
      </c>
      <c r="E103" s="44" t="s">
        <v>1154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992</v>
      </c>
      <c r="P103" s="43" t="s">
        <v>172</v>
      </c>
      <c r="Q103" s="43" t="s">
        <v>950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1115</v>
      </c>
      <c r="AW103" s="65" t="s">
        <v>129</v>
      </c>
      <c r="AX103" s="43" t="s">
        <v>576</v>
      </c>
      <c r="AY103" s="43" t="s">
        <v>1148</v>
      </c>
      <c r="AZ103" s="43" t="s">
        <v>365</v>
      </c>
      <c r="BB103" s="43" t="s">
        <v>215</v>
      </c>
      <c r="BG1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1506</v>
      </c>
      <c r="B104" s="43" t="s">
        <v>26</v>
      </c>
      <c r="C104" s="43" t="s">
        <v>873</v>
      </c>
      <c r="D104" s="43" t="s">
        <v>129</v>
      </c>
      <c r="E104" s="43" t="s">
        <v>1044</v>
      </c>
      <c r="F104" s="45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576</v>
      </c>
      <c r="M104" s="43" t="s">
        <v>136</v>
      </c>
      <c r="O104" s="46" t="s">
        <v>992</v>
      </c>
      <c r="P104" s="43" t="s">
        <v>172</v>
      </c>
      <c r="Q104" s="43" t="s">
        <v>950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1334</v>
      </c>
      <c r="AE104" s="43" t="s">
        <v>254</v>
      </c>
      <c r="AG104" s="46" t="s">
        <v>34</v>
      </c>
      <c r="AH104" s="46" t="s">
        <v>1127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1149</v>
      </c>
      <c r="AO104" s="43" t="s">
        <v>1150</v>
      </c>
      <c r="AP104" s="43" t="s">
        <v>1138</v>
      </c>
      <c r="AQ104" s="43" t="s">
        <v>1139</v>
      </c>
      <c r="AR104" s="43" t="s">
        <v>1225</v>
      </c>
      <c r="AS104" s="43">
        <v>1</v>
      </c>
      <c r="AT104" s="48" t="str">
        <f>HYPERLINK(_xlfn.CONCAT("http://", Table2[[#This Row],[connection_ip]], "/?"))</f>
        <v>http://10.0.6.104/?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4" s="65" t="s">
        <v>1115</v>
      </c>
      <c r="AW104" s="65"/>
      <c r="AX104" s="43" t="s">
        <v>576</v>
      </c>
      <c r="AY104" s="43" t="s">
        <v>1148</v>
      </c>
      <c r="AZ104" s="43" t="s">
        <v>365</v>
      </c>
      <c r="BB104" s="43" t="s">
        <v>215</v>
      </c>
      <c r="BD104" s="43" t="s">
        <v>479</v>
      </c>
      <c r="BE104" s="43" t="s">
        <v>1160</v>
      </c>
      <c r="BF104" s="43" t="s">
        <v>1161</v>
      </c>
      <c r="BG1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59" s="43" customFormat="1" ht="16" customHeight="1">
      <c r="A105" s="29">
        <v>1507</v>
      </c>
      <c r="B105" s="43" t="s">
        <v>26</v>
      </c>
      <c r="C105" s="43" t="s">
        <v>873</v>
      </c>
      <c r="D105" s="43" t="s">
        <v>27</v>
      </c>
      <c r="E105" s="43" t="s">
        <v>1163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1128</v>
      </c>
      <c r="AG105" s="46" t="s">
        <v>34</v>
      </c>
      <c r="AH105" s="46" t="s">
        <v>1127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1129</v>
      </c>
      <c r="AS105" s="43">
        <v>1</v>
      </c>
      <c r="AT105" s="48" t="str">
        <f>AT104</f>
        <v>http://10.0.6.104/?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1115</v>
      </c>
      <c r="AW105" s="65"/>
      <c r="AX105" s="43" t="s">
        <v>576</v>
      </c>
      <c r="AY105" s="43" t="s">
        <v>1148</v>
      </c>
      <c r="AZ105" s="43" t="s">
        <v>365</v>
      </c>
      <c r="BB105" s="43" t="s">
        <v>215</v>
      </c>
      <c r="BG1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customHeight="1">
      <c r="A106" s="29">
        <v>1508</v>
      </c>
      <c r="B106" s="43" t="s">
        <v>26</v>
      </c>
      <c r="C106" s="43" t="s">
        <v>873</v>
      </c>
      <c r="D106" s="43" t="s">
        <v>27</v>
      </c>
      <c r="E106" s="43" t="s">
        <v>1164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1130</v>
      </c>
      <c r="AG106" s="46" t="s">
        <v>34</v>
      </c>
      <c r="AH106" s="46" t="s">
        <v>1127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1131</v>
      </c>
      <c r="AS106" s="43">
        <v>1</v>
      </c>
      <c r="AT106" s="48" t="str">
        <f>AT104</f>
        <v>http://10.0.6.104/?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1115</v>
      </c>
      <c r="AW106" s="65"/>
      <c r="AX106" s="43" t="s">
        <v>576</v>
      </c>
      <c r="AY106" s="43" t="s">
        <v>1148</v>
      </c>
      <c r="AZ106" s="43" t="s">
        <v>365</v>
      </c>
      <c r="BB106" s="43" t="s">
        <v>215</v>
      </c>
      <c r="BG1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hidden="1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491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576</v>
      </c>
      <c r="M107" s="29" t="s">
        <v>136</v>
      </c>
      <c r="O107" s="31" t="s">
        <v>992</v>
      </c>
      <c r="P107" s="29" t="s">
        <v>172</v>
      </c>
      <c r="Q107" s="29" t="s">
        <v>950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945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576</v>
      </c>
      <c r="AY107" s="29" t="s">
        <v>403</v>
      </c>
      <c r="AZ107" s="29" t="s">
        <v>133</v>
      </c>
      <c r="BB107" s="29" t="s">
        <v>203</v>
      </c>
      <c r="BD107" s="29" t="s">
        <v>479</v>
      </c>
      <c r="BE107" s="29" t="s">
        <v>409</v>
      </c>
      <c r="BF107" s="29" t="s">
        <v>485</v>
      </c>
      <c r="BG1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hidden="1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492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909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hidden="1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493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992</v>
      </c>
      <c r="P109" s="29" t="s">
        <v>172</v>
      </c>
      <c r="Q109" s="29" t="s">
        <v>950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945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1288</v>
      </c>
      <c r="AY109" s="29" t="s">
        <v>403</v>
      </c>
      <c r="AZ109" s="29" t="s">
        <v>133</v>
      </c>
      <c r="BB109" s="29" t="s">
        <v>389</v>
      </c>
      <c r="BD109" s="29" t="s">
        <v>479</v>
      </c>
      <c r="BE109" s="29" t="s">
        <v>406</v>
      </c>
      <c r="BF109" s="29" t="s">
        <v>486</v>
      </c>
      <c r="BG1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hidden="1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494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992</v>
      </c>
      <c r="P110" s="29" t="s">
        <v>172</v>
      </c>
      <c r="Q110" s="29" t="s">
        <v>950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945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1289</v>
      </c>
      <c r="AY110" s="29" t="s">
        <v>403</v>
      </c>
      <c r="AZ110" s="29" t="s">
        <v>133</v>
      </c>
      <c r="BB110" s="29" t="s">
        <v>389</v>
      </c>
      <c r="BD110" s="29" t="s">
        <v>479</v>
      </c>
      <c r="BE110" s="29" t="s">
        <v>407</v>
      </c>
      <c r="BF110" s="27" t="s">
        <v>487</v>
      </c>
      <c r="BG1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hidden="1" customHeight="1">
      <c r="A111" s="29">
        <v>1513</v>
      </c>
      <c r="B111" s="29" t="s">
        <v>26</v>
      </c>
      <c r="C111" s="29" t="s">
        <v>536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hidden="1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488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910</v>
      </c>
      <c r="M112" s="29" t="s">
        <v>136</v>
      </c>
      <c r="O112" s="31" t="s">
        <v>992</v>
      </c>
      <c r="P112" s="29" t="s">
        <v>172</v>
      </c>
      <c r="Q112" s="29" t="s">
        <v>950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963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hidden="1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627</v>
      </c>
      <c r="K113" s="29" t="s">
        <v>1113</v>
      </c>
      <c r="M113" s="29" t="s">
        <v>136</v>
      </c>
      <c r="O113" s="31"/>
      <c r="V113" s="31"/>
      <c r="W113" s="31" t="s">
        <v>594</v>
      </c>
      <c r="X113" s="35">
        <v>100</v>
      </c>
      <c r="Y113" s="36" t="s">
        <v>948</v>
      </c>
      <c r="Z113" s="36" t="s">
        <v>1234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672</v>
      </c>
      <c r="AW113" s="63"/>
      <c r="AX113" s="29" t="s">
        <v>627</v>
      </c>
      <c r="AY113" s="29" t="s">
        <v>675</v>
      </c>
      <c r="AZ113" s="29" t="s">
        <v>410</v>
      </c>
      <c r="BB113" s="29" t="s">
        <v>130</v>
      </c>
      <c r="BC113" s="29" t="s">
        <v>860</v>
      </c>
      <c r="BG1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hidden="1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1165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992</v>
      </c>
      <c r="P114" s="29" t="s">
        <v>172</v>
      </c>
      <c r="Q114" s="29" t="s">
        <v>950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593</v>
      </c>
      <c r="X114" s="35">
        <v>100</v>
      </c>
      <c r="Y114" s="36" t="s">
        <v>946</v>
      </c>
      <c r="Z114" s="36" t="s">
        <v>1234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672</v>
      </c>
      <c r="AW114" s="63"/>
      <c r="AX114" s="29" t="s">
        <v>1265</v>
      </c>
      <c r="AY114" s="29" t="s">
        <v>675</v>
      </c>
      <c r="AZ114" s="29" t="s">
        <v>410</v>
      </c>
      <c r="BB114" s="29" t="s">
        <v>130</v>
      </c>
      <c r="BC114" s="29" t="s">
        <v>860</v>
      </c>
      <c r="BE114" s="29" t="s">
        <v>600</v>
      </c>
      <c r="BG1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hidden="1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627</v>
      </c>
      <c r="K115" s="29" t="s">
        <v>1113</v>
      </c>
      <c r="M115" s="29" t="s">
        <v>136</v>
      </c>
      <c r="O115" s="31"/>
      <c r="V115" s="31"/>
      <c r="W115" s="31" t="s">
        <v>594</v>
      </c>
      <c r="X115" s="35">
        <v>101</v>
      </c>
      <c r="Y115" s="36" t="s">
        <v>948</v>
      </c>
      <c r="Z115" s="36" t="s">
        <v>1234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672</v>
      </c>
      <c r="AW115" s="63"/>
      <c r="AX115" s="29" t="s">
        <v>627</v>
      </c>
      <c r="AY115" s="29" t="s">
        <v>675</v>
      </c>
      <c r="AZ115" s="29" t="s">
        <v>410</v>
      </c>
      <c r="BB115" s="29" t="s">
        <v>127</v>
      </c>
      <c r="BC115" s="29" t="s">
        <v>860</v>
      </c>
      <c r="BG1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hidden="1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1166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992</v>
      </c>
      <c r="P116" s="29" t="s">
        <v>172</v>
      </c>
      <c r="Q116" s="29" t="s">
        <v>950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593</v>
      </c>
      <c r="X116" s="35">
        <v>101</v>
      </c>
      <c r="Y116" s="36" t="s">
        <v>946</v>
      </c>
      <c r="Z116" s="36" t="s">
        <v>1234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672</v>
      </c>
      <c r="AW116" s="63"/>
      <c r="AX116" s="29" t="s">
        <v>1265</v>
      </c>
      <c r="AY116" s="29" t="s">
        <v>675</v>
      </c>
      <c r="AZ116" s="29" t="s">
        <v>410</v>
      </c>
      <c r="BB116" s="29" t="s">
        <v>127</v>
      </c>
      <c r="BC116" s="29" t="s">
        <v>860</v>
      </c>
      <c r="BE116" s="29" t="s">
        <v>625</v>
      </c>
      <c r="BG1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hidden="1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489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910</v>
      </c>
      <c r="M117" s="29" t="s">
        <v>136</v>
      </c>
      <c r="O117" s="31" t="s">
        <v>992</v>
      </c>
      <c r="P117" s="29" t="s">
        <v>172</v>
      </c>
      <c r="Q117" s="29" t="s">
        <v>950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964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hidden="1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481</v>
      </c>
      <c r="F118" s="30" t="str">
        <f>IF(ISBLANK(Table2[[#This Row],[unique_id]]), "", Table2[[#This Row],[unique_id]])</f>
        <v>edwin_night_light</v>
      </c>
      <c r="G118" s="29" t="s">
        <v>480</v>
      </c>
      <c r="H118" s="29" t="s">
        <v>139</v>
      </c>
      <c r="I118" s="29" t="s">
        <v>132</v>
      </c>
      <c r="J118" s="29" t="s">
        <v>628</v>
      </c>
      <c r="K118" s="29" t="s">
        <v>1110</v>
      </c>
      <c r="M118" s="29" t="s">
        <v>136</v>
      </c>
      <c r="O118" s="31"/>
      <c r="V118" s="31"/>
      <c r="W118" s="31" t="s">
        <v>594</v>
      </c>
      <c r="X118" s="35">
        <v>102</v>
      </c>
      <c r="Y118" s="36" t="s">
        <v>948</v>
      </c>
      <c r="Z118" s="36" t="s">
        <v>1235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592</v>
      </c>
      <c r="AW118" s="63"/>
      <c r="AX118" s="29" t="s">
        <v>628</v>
      </c>
      <c r="AY118" s="29" t="s">
        <v>591</v>
      </c>
      <c r="AZ118" s="29" t="s">
        <v>410</v>
      </c>
      <c r="BB118" s="29" t="s">
        <v>127</v>
      </c>
      <c r="BC118" s="29" t="s">
        <v>860</v>
      </c>
      <c r="BG1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hidden="1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1167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992</v>
      </c>
      <c r="P119" s="29" t="s">
        <v>172</v>
      </c>
      <c r="Q119" s="29" t="s">
        <v>950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593</v>
      </c>
      <c r="X119" s="35">
        <v>102</v>
      </c>
      <c r="Y119" s="36" t="s">
        <v>946</v>
      </c>
      <c r="Z119" s="36" t="s">
        <v>1235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592</v>
      </c>
      <c r="AW119" s="63"/>
      <c r="AX119" s="29" t="s">
        <v>1266</v>
      </c>
      <c r="AY119" s="29" t="s">
        <v>591</v>
      </c>
      <c r="AZ119" s="29" t="s">
        <v>410</v>
      </c>
      <c r="BB119" s="29" t="s">
        <v>127</v>
      </c>
      <c r="BC119" s="29" t="s">
        <v>860</v>
      </c>
      <c r="BE119" s="29" t="s">
        <v>601</v>
      </c>
      <c r="BG1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hidden="1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912</v>
      </c>
      <c r="K120" s="29" t="s">
        <v>1151</v>
      </c>
      <c r="M120" s="29" t="s">
        <v>136</v>
      </c>
      <c r="O120" s="31"/>
      <c r="V120" s="31"/>
      <c r="W120" s="31" t="s">
        <v>594</v>
      </c>
      <c r="X120" s="35">
        <v>103</v>
      </c>
      <c r="Y120" s="36" t="s">
        <v>948</v>
      </c>
      <c r="Z120" s="36" t="s">
        <v>1236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592</v>
      </c>
      <c r="AW120" s="63"/>
      <c r="AX120" s="29" t="s">
        <v>1267</v>
      </c>
      <c r="AY120" s="29" t="s">
        <v>591</v>
      </c>
      <c r="AZ120" s="29" t="s">
        <v>410</v>
      </c>
      <c r="BB120" s="29" t="s">
        <v>450</v>
      </c>
      <c r="BG1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hidden="1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1168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992</v>
      </c>
      <c r="P121" s="29" t="s">
        <v>172</v>
      </c>
      <c r="Q121" s="29" t="s">
        <v>950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593</v>
      </c>
      <c r="X121" s="35">
        <v>103</v>
      </c>
      <c r="Y121" s="36" t="s">
        <v>946</v>
      </c>
      <c r="Z121" s="36" t="s">
        <v>1236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592</v>
      </c>
      <c r="AW121" s="63"/>
      <c r="AX121" s="29" t="s">
        <v>1268</v>
      </c>
      <c r="AY121" s="29" t="s">
        <v>591</v>
      </c>
      <c r="AZ121" s="29" t="s">
        <v>410</v>
      </c>
      <c r="BB121" s="29" t="s">
        <v>450</v>
      </c>
      <c r="BE121" s="29" t="s">
        <v>602</v>
      </c>
      <c r="BG1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hidden="1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1169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992</v>
      </c>
      <c r="P122" s="29" t="s">
        <v>172</v>
      </c>
      <c r="Q122" s="29" t="s">
        <v>950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593</v>
      </c>
      <c r="X122" s="35">
        <v>103</v>
      </c>
      <c r="Y122" s="36" t="s">
        <v>946</v>
      </c>
      <c r="Z122" s="36" t="s">
        <v>1236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592</v>
      </c>
      <c r="AW122" s="63"/>
      <c r="AX122" s="29" t="s">
        <v>1269</v>
      </c>
      <c r="AY122" s="29" t="s">
        <v>591</v>
      </c>
      <c r="AZ122" s="29" t="s">
        <v>410</v>
      </c>
      <c r="BB122" s="29" t="s">
        <v>450</v>
      </c>
      <c r="BE122" s="29" t="s">
        <v>603</v>
      </c>
      <c r="BG1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hidden="1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1170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992</v>
      </c>
      <c r="P123" s="29" t="s">
        <v>172</v>
      </c>
      <c r="Q123" s="29" t="s">
        <v>950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593</v>
      </c>
      <c r="X123" s="35">
        <v>103</v>
      </c>
      <c r="Y123" s="36" t="s">
        <v>946</v>
      </c>
      <c r="Z123" s="36" t="s">
        <v>1236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592</v>
      </c>
      <c r="AW123" s="63"/>
      <c r="AX123" s="29" t="s">
        <v>1270</v>
      </c>
      <c r="AY123" s="29" t="s">
        <v>591</v>
      </c>
      <c r="AZ123" s="29" t="s">
        <v>410</v>
      </c>
      <c r="BB123" s="29" t="s">
        <v>450</v>
      </c>
      <c r="BE123" s="29" t="s">
        <v>604</v>
      </c>
      <c r="BG1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hidden="1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1171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992</v>
      </c>
      <c r="P124" s="29" t="s">
        <v>172</v>
      </c>
      <c r="Q124" s="29" t="s">
        <v>950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593</v>
      </c>
      <c r="X124" s="35">
        <v>103</v>
      </c>
      <c r="Y124" s="36" t="s">
        <v>946</v>
      </c>
      <c r="Z124" s="36" t="s">
        <v>1236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592</v>
      </c>
      <c r="AW124" s="63"/>
      <c r="AX124" s="29" t="s">
        <v>1271</v>
      </c>
      <c r="AY124" s="29" t="s">
        <v>591</v>
      </c>
      <c r="AZ124" s="29" t="s">
        <v>410</v>
      </c>
      <c r="BB124" s="29" t="s">
        <v>450</v>
      </c>
      <c r="BE124" s="29" t="s">
        <v>605</v>
      </c>
      <c r="BG1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hidden="1" customHeight="1">
      <c r="A125" s="29">
        <v>1613</v>
      </c>
      <c r="B125" s="29" t="s">
        <v>26</v>
      </c>
      <c r="C125" s="29" t="s">
        <v>548</v>
      </c>
      <c r="D125" s="29" t="s">
        <v>137</v>
      </c>
      <c r="E125" s="29" t="s">
        <v>1081</v>
      </c>
      <c r="F125" s="30" t="str">
        <f>IF(ISBLANK(Table2[[#This Row],[unique_id]]), "", Table2[[#This Row],[unique_id]])</f>
        <v>hallway_sconces</v>
      </c>
      <c r="G125" s="29" t="s">
        <v>1083</v>
      </c>
      <c r="H125" s="29" t="s">
        <v>139</v>
      </c>
      <c r="I125" s="29" t="s">
        <v>132</v>
      </c>
      <c r="J125" s="29" t="s">
        <v>1073</v>
      </c>
      <c r="K125" s="29" t="s">
        <v>1151</v>
      </c>
      <c r="M125" s="29" t="s">
        <v>136</v>
      </c>
      <c r="O125" s="31"/>
      <c r="V125" s="31"/>
      <c r="W125" s="31" t="s">
        <v>594</v>
      </c>
      <c r="X125" s="35">
        <v>120</v>
      </c>
      <c r="Y125" s="36" t="s">
        <v>948</v>
      </c>
      <c r="Z125" s="31" t="s">
        <v>1237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1074</v>
      </c>
      <c r="AW125" s="63"/>
      <c r="AX125" s="29" t="s">
        <v>1073</v>
      </c>
      <c r="AY125" s="29" t="s">
        <v>1076</v>
      </c>
      <c r="AZ125" s="29" t="s">
        <v>548</v>
      </c>
      <c r="BB125" s="29" t="s">
        <v>450</v>
      </c>
      <c r="BG1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hidden="1" customHeight="1">
      <c r="A126" s="29">
        <v>1614</v>
      </c>
      <c r="B126" s="29" t="s">
        <v>26</v>
      </c>
      <c r="C126" s="29" t="s">
        <v>548</v>
      </c>
      <c r="D126" s="29" t="s">
        <v>137</v>
      </c>
      <c r="E126" s="29" t="s">
        <v>1082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992</v>
      </c>
      <c r="P126" s="29" t="s">
        <v>172</v>
      </c>
      <c r="Q126" s="29" t="s">
        <v>950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593</v>
      </c>
      <c r="X126" s="35">
        <v>120</v>
      </c>
      <c r="Y126" s="36" t="s">
        <v>946</v>
      </c>
      <c r="Z126" s="31" t="s">
        <v>1237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1074</v>
      </c>
      <c r="AW126" s="63"/>
      <c r="AX126" s="29" t="s">
        <v>1253</v>
      </c>
      <c r="AY126" s="29" t="s">
        <v>1076</v>
      </c>
      <c r="AZ126" s="29" t="s">
        <v>548</v>
      </c>
      <c r="BB126" s="29" t="s">
        <v>450</v>
      </c>
      <c r="BE126" s="29" t="s">
        <v>1084</v>
      </c>
      <c r="BG1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hidden="1" customHeight="1">
      <c r="A127" s="29">
        <v>1615</v>
      </c>
      <c r="B127" s="29" t="s">
        <v>26</v>
      </c>
      <c r="C127" s="29" t="s">
        <v>548</v>
      </c>
      <c r="D127" s="29" t="s">
        <v>137</v>
      </c>
      <c r="E127" s="29" t="s">
        <v>1082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992</v>
      </c>
      <c r="P127" s="29" t="s">
        <v>172</v>
      </c>
      <c r="Q127" s="29" t="s">
        <v>950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593</v>
      </c>
      <c r="X127" s="35">
        <v>120</v>
      </c>
      <c r="Y127" s="36" t="s">
        <v>946</v>
      </c>
      <c r="Z127" s="31" t="s">
        <v>1237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1074</v>
      </c>
      <c r="AW127" s="63"/>
      <c r="AX127" s="29" t="s">
        <v>1254</v>
      </c>
      <c r="AY127" s="29" t="s">
        <v>1076</v>
      </c>
      <c r="AZ127" s="29" t="s">
        <v>548</v>
      </c>
      <c r="BB127" s="29" t="s">
        <v>450</v>
      </c>
      <c r="BE127" s="29" t="s">
        <v>1085</v>
      </c>
      <c r="BG1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hidden="1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912</v>
      </c>
      <c r="K128" s="29" t="s">
        <v>1109</v>
      </c>
      <c r="M128" s="29" t="s">
        <v>136</v>
      </c>
      <c r="O128" s="31"/>
      <c r="V128" s="31"/>
      <c r="W128" s="31" t="s">
        <v>594</v>
      </c>
      <c r="X128" s="35">
        <v>104</v>
      </c>
      <c r="Y128" s="36" t="s">
        <v>948</v>
      </c>
      <c r="Z128" s="36" t="s">
        <v>1234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592</v>
      </c>
      <c r="AW128" s="63"/>
      <c r="AX128" s="29" t="s">
        <v>1267</v>
      </c>
      <c r="AY128" s="29" t="s">
        <v>591</v>
      </c>
      <c r="AZ128" s="29" t="s">
        <v>410</v>
      </c>
      <c r="BB128" s="29" t="s">
        <v>202</v>
      </c>
      <c r="BG1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hidden="1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1172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992</v>
      </c>
      <c r="P129" s="29" t="s">
        <v>172</v>
      </c>
      <c r="Q129" s="29" t="s">
        <v>950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593</v>
      </c>
      <c r="X129" s="35">
        <v>104</v>
      </c>
      <c r="Y129" s="36" t="s">
        <v>946</v>
      </c>
      <c r="Z129" s="36" t="s">
        <v>1234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592</v>
      </c>
      <c r="AW129" s="63"/>
      <c r="AX129" s="29" t="s">
        <v>1268</v>
      </c>
      <c r="AY129" s="29" t="s">
        <v>591</v>
      </c>
      <c r="AZ129" s="29" t="s">
        <v>410</v>
      </c>
      <c r="BB129" s="29" t="s">
        <v>202</v>
      </c>
      <c r="BE129" s="29" t="s">
        <v>606</v>
      </c>
      <c r="BG1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hidden="1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1173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992</v>
      </c>
      <c r="P130" s="29" t="s">
        <v>172</v>
      </c>
      <c r="Q130" s="29" t="s">
        <v>950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593</v>
      </c>
      <c r="X130" s="35">
        <v>104</v>
      </c>
      <c r="Y130" s="36" t="s">
        <v>946</v>
      </c>
      <c r="Z130" s="36" t="s">
        <v>1234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592</v>
      </c>
      <c r="AW130" s="63"/>
      <c r="AX130" s="29" t="s">
        <v>1269</v>
      </c>
      <c r="AY130" s="29" t="s">
        <v>591</v>
      </c>
      <c r="AZ130" s="29" t="s">
        <v>410</v>
      </c>
      <c r="BB130" s="29" t="s">
        <v>202</v>
      </c>
      <c r="BE130" s="29" t="s">
        <v>607</v>
      </c>
      <c r="BG1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hidden="1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1174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992</v>
      </c>
      <c r="P131" s="29" t="s">
        <v>172</v>
      </c>
      <c r="Q131" s="29" t="s">
        <v>950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593</v>
      </c>
      <c r="X131" s="35">
        <v>104</v>
      </c>
      <c r="Y131" s="36" t="s">
        <v>946</v>
      </c>
      <c r="Z131" s="36" t="s">
        <v>1234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592</v>
      </c>
      <c r="AW131" s="63"/>
      <c r="AX131" s="29" t="s">
        <v>1270</v>
      </c>
      <c r="AY131" s="29" t="s">
        <v>591</v>
      </c>
      <c r="AZ131" s="29" t="s">
        <v>410</v>
      </c>
      <c r="BB131" s="29" t="s">
        <v>202</v>
      </c>
      <c r="BE131" s="29" t="s">
        <v>608</v>
      </c>
      <c r="BG1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hidden="1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1175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992</v>
      </c>
      <c r="P132" s="29" t="s">
        <v>172</v>
      </c>
      <c r="Q132" s="29" t="s">
        <v>950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593</v>
      </c>
      <c r="X132" s="35">
        <v>104</v>
      </c>
      <c r="Y132" s="36" t="s">
        <v>946</v>
      </c>
      <c r="Z132" s="36" t="s">
        <v>1234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592</v>
      </c>
      <c r="AW132" s="63"/>
      <c r="AX132" s="29" t="s">
        <v>1271</v>
      </c>
      <c r="AY132" s="29" t="s">
        <v>591</v>
      </c>
      <c r="AZ132" s="29" t="s">
        <v>410</v>
      </c>
      <c r="BB132" s="29" t="s">
        <v>202</v>
      </c>
      <c r="BE132" s="29" t="s">
        <v>609</v>
      </c>
      <c r="BG1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hidden="1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1176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992</v>
      </c>
      <c r="P133" s="29" t="s">
        <v>172</v>
      </c>
      <c r="Q133" s="29" t="s">
        <v>950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593</v>
      </c>
      <c r="X133" s="35">
        <v>104</v>
      </c>
      <c r="Y133" s="36" t="s">
        <v>946</v>
      </c>
      <c r="Z133" s="36" t="s">
        <v>1234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592</v>
      </c>
      <c r="AW133" s="63"/>
      <c r="AX133" s="29" t="s">
        <v>1272</v>
      </c>
      <c r="AY133" s="29" t="s">
        <v>591</v>
      </c>
      <c r="AZ133" s="29" t="s">
        <v>410</v>
      </c>
      <c r="BB133" s="29" t="s">
        <v>202</v>
      </c>
      <c r="BE133" s="29" t="s">
        <v>610</v>
      </c>
      <c r="BG1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hidden="1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1177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992</v>
      </c>
      <c r="P134" s="29" t="s">
        <v>172</v>
      </c>
      <c r="Q134" s="29" t="s">
        <v>950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593</v>
      </c>
      <c r="X134" s="35">
        <v>104</v>
      </c>
      <c r="Y134" s="36" t="s">
        <v>946</v>
      </c>
      <c r="Z134" s="36" t="s">
        <v>1234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592</v>
      </c>
      <c r="AW134" s="63"/>
      <c r="AX134" s="29" t="s">
        <v>1273</v>
      </c>
      <c r="AY134" s="29" t="s">
        <v>591</v>
      </c>
      <c r="AZ134" s="29" t="s">
        <v>410</v>
      </c>
      <c r="BB134" s="29" t="s">
        <v>202</v>
      </c>
      <c r="BE134" s="29" t="s">
        <v>611</v>
      </c>
      <c r="BG1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hidden="1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912</v>
      </c>
      <c r="K135" s="29" t="s">
        <v>1109</v>
      </c>
      <c r="M135" s="29" t="s">
        <v>136</v>
      </c>
      <c r="O135" s="31"/>
      <c r="V135" s="31"/>
      <c r="W135" s="31" t="s">
        <v>594</v>
      </c>
      <c r="X135" s="35">
        <v>105</v>
      </c>
      <c r="Y135" s="36" t="s">
        <v>948</v>
      </c>
      <c r="Z135" s="36" t="s">
        <v>1234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592</v>
      </c>
      <c r="AW135" s="63"/>
      <c r="AX135" s="29" t="s">
        <v>1267</v>
      </c>
      <c r="AY135" s="29" t="s">
        <v>591</v>
      </c>
      <c r="AZ135" s="29" t="s">
        <v>410</v>
      </c>
      <c r="BB135" s="29" t="s">
        <v>203</v>
      </c>
      <c r="BG1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hidden="1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1178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992</v>
      </c>
      <c r="P136" s="29" t="s">
        <v>172</v>
      </c>
      <c r="Q136" s="29" t="s">
        <v>950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593</v>
      </c>
      <c r="X136" s="35">
        <v>105</v>
      </c>
      <c r="Y136" s="36" t="s">
        <v>946</v>
      </c>
      <c r="Z136" s="36" t="s">
        <v>1234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592</v>
      </c>
      <c r="AW136" s="63"/>
      <c r="AX136" s="29" t="s">
        <v>1268</v>
      </c>
      <c r="AY136" s="29" t="s">
        <v>591</v>
      </c>
      <c r="AZ136" s="29" t="s">
        <v>410</v>
      </c>
      <c r="BB136" s="29" t="s">
        <v>203</v>
      </c>
      <c r="BE136" s="29" t="s">
        <v>612</v>
      </c>
      <c r="BG1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hidden="1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1179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992</v>
      </c>
      <c r="P137" s="29" t="s">
        <v>172</v>
      </c>
      <c r="Q137" s="29" t="s">
        <v>950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593</v>
      </c>
      <c r="X137" s="35">
        <v>105</v>
      </c>
      <c r="Y137" s="36" t="s">
        <v>946</v>
      </c>
      <c r="Z137" s="36" t="s">
        <v>1234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592</v>
      </c>
      <c r="AW137" s="63"/>
      <c r="AX137" s="29" t="s">
        <v>1269</v>
      </c>
      <c r="AY137" s="29" t="s">
        <v>591</v>
      </c>
      <c r="AZ137" s="29" t="s">
        <v>410</v>
      </c>
      <c r="BB137" s="29" t="s">
        <v>203</v>
      </c>
      <c r="BE137" s="29" t="s">
        <v>613</v>
      </c>
      <c r="BG1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hidden="1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1180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992</v>
      </c>
      <c r="P138" s="29" t="s">
        <v>172</v>
      </c>
      <c r="Q138" s="29" t="s">
        <v>950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593</v>
      </c>
      <c r="X138" s="35">
        <v>105</v>
      </c>
      <c r="Y138" s="36" t="s">
        <v>946</v>
      </c>
      <c r="Z138" s="36" t="s">
        <v>1234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592</v>
      </c>
      <c r="AW138" s="63"/>
      <c r="AX138" s="29" t="s">
        <v>1270</v>
      </c>
      <c r="AY138" s="29" t="s">
        <v>591</v>
      </c>
      <c r="AZ138" s="29" t="s">
        <v>410</v>
      </c>
      <c r="BB138" s="29" t="s">
        <v>203</v>
      </c>
      <c r="BE138" s="29" t="s">
        <v>614</v>
      </c>
      <c r="BG1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hidden="1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491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913</v>
      </c>
      <c r="M139" s="29" t="s">
        <v>136</v>
      </c>
      <c r="O139" s="31" t="s">
        <v>992</v>
      </c>
      <c r="P139" s="29" t="s">
        <v>172</v>
      </c>
      <c r="Q139" s="29" t="s">
        <v>950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965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860</v>
      </c>
      <c r="BG1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hidden="1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663</v>
      </c>
      <c r="F140" s="30" t="str">
        <f>IF(ISBLANK(Table2[[#This Row],[unique_id]]), "", Table2[[#This Row],[unique_id]])</f>
        <v>lounge_lamp</v>
      </c>
      <c r="G140" s="29" t="s">
        <v>664</v>
      </c>
      <c r="H140" s="29" t="s">
        <v>139</v>
      </c>
      <c r="I140" s="29" t="s">
        <v>132</v>
      </c>
      <c r="J140" s="29" t="s">
        <v>627</v>
      </c>
      <c r="K140" s="29" t="s">
        <v>1113</v>
      </c>
      <c r="M140" s="29" t="s">
        <v>136</v>
      </c>
      <c r="O140" s="31"/>
      <c r="V140" s="31"/>
      <c r="W140" s="31" t="s">
        <v>594</v>
      </c>
      <c r="X140" s="35">
        <v>114</v>
      </c>
      <c r="Y140" s="36" t="s">
        <v>948</v>
      </c>
      <c r="Z140" s="36" t="s">
        <v>1234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592</v>
      </c>
      <c r="AW140" s="63"/>
      <c r="AX140" s="29" t="s">
        <v>627</v>
      </c>
      <c r="AY140" s="29" t="s">
        <v>591</v>
      </c>
      <c r="AZ140" s="29" t="s">
        <v>410</v>
      </c>
      <c r="BB140" s="29" t="s">
        <v>203</v>
      </c>
      <c r="BC140" s="29" t="s">
        <v>860</v>
      </c>
      <c r="BG1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hidden="1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1181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992</v>
      </c>
      <c r="P141" s="29" t="s">
        <v>172</v>
      </c>
      <c r="Q141" s="29" t="s">
        <v>950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593</v>
      </c>
      <c r="X141" s="35">
        <v>114</v>
      </c>
      <c r="Y141" s="36" t="s">
        <v>946</v>
      </c>
      <c r="Z141" s="36" t="s">
        <v>1235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592</v>
      </c>
      <c r="AW141" s="63"/>
      <c r="AX141" s="29" t="s">
        <v>1265</v>
      </c>
      <c r="AY141" s="29" t="s">
        <v>591</v>
      </c>
      <c r="AZ141" s="29" t="s">
        <v>410</v>
      </c>
      <c r="BB141" s="29" t="s">
        <v>203</v>
      </c>
      <c r="BC141" s="29" t="s">
        <v>860</v>
      </c>
      <c r="BE141" s="29" t="s">
        <v>665</v>
      </c>
      <c r="BG1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hidden="1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912</v>
      </c>
      <c r="K142" s="29" t="s">
        <v>1112</v>
      </c>
      <c r="M142" s="29" t="s">
        <v>136</v>
      </c>
      <c r="O142" s="31"/>
      <c r="V142" s="31"/>
      <c r="W142" s="31" t="s">
        <v>594</v>
      </c>
      <c r="X142" s="35">
        <v>106</v>
      </c>
      <c r="Y142" s="36" t="s">
        <v>948</v>
      </c>
      <c r="Z142" s="36" t="s">
        <v>1236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592</v>
      </c>
      <c r="AW142" s="63"/>
      <c r="AX142" s="29" t="s">
        <v>1267</v>
      </c>
      <c r="AY142" s="29" t="s">
        <v>591</v>
      </c>
      <c r="AZ142" s="29" t="s">
        <v>410</v>
      </c>
      <c r="BB142" s="29" t="s">
        <v>201</v>
      </c>
      <c r="BG1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hidden="1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1182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992</v>
      </c>
      <c r="P143" s="29" t="s">
        <v>172</v>
      </c>
      <c r="Q143" s="29" t="s">
        <v>950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593</v>
      </c>
      <c r="X143" s="35">
        <v>106</v>
      </c>
      <c r="Y143" s="36" t="s">
        <v>946</v>
      </c>
      <c r="Z143" s="36" t="s">
        <v>1236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592</v>
      </c>
      <c r="AW143" s="63"/>
      <c r="AX143" s="29" t="s">
        <v>1268</v>
      </c>
      <c r="AY143" s="29" t="s">
        <v>591</v>
      </c>
      <c r="AZ143" s="29" t="s">
        <v>410</v>
      </c>
      <c r="BB143" s="29" t="s">
        <v>201</v>
      </c>
      <c r="BE143" s="29" t="s">
        <v>590</v>
      </c>
      <c r="BG1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hidden="1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1183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992</v>
      </c>
      <c r="P144" s="29" t="s">
        <v>172</v>
      </c>
      <c r="Q144" s="29" t="s">
        <v>950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593</v>
      </c>
      <c r="X144" s="35">
        <v>106</v>
      </c>
      <c r="Y144" s="36" t="s">
        <v>946</v>
      </c>
      <c r="Z144" s="36" t="s">
        <v>1236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592</v>
      </c>
      <c r="AW144" s="63"/>
      <c r="AX144" s="29" t="s">
        <v>1269</v>
      </c>
      <c r="AY144" s="29" t="s">
        <v>591</v>
      </c>
      <c r="AZ144" s="29" t="s">
        <v>410</v>
      </c>
      <c r="BB144" s="29" t="s">
        <v>201</v>
      </c>
      <c r="BE144" s="29" t="s">
        <v>597</v>
      </c>
      <c r="BG1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hidden="1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1184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992</v>
      </c>
      <c r="P145" s="29" t="s">
        <v>172</v>
      </c>
      <c r="Q145" s="29" t="s">
        <v>950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593</v>
      </c>
      <c r="X145" s="35">
        <v>106</v>
      </c>
      <c r="Y145" s="36" t="s">
        <v>946</v>
      </c>
      <c r="Z145" s="36" t="s">
        <v>1236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592</v>
      </c>
      <c r="AW145" s="63"/>
      <c r="AX145" s="29" t="s">
        <v>1270</v>
      </c>
      <c r="AY145" s="29" t="s">
        <v>591</v>
      </c>
      <c r="AZ145" s="29" t="s">
        <v>410</v>
      </c>
      <c r="BB145" s="29" t="s">
        <v>201</v>
      </c>
      <c r="BE145" s="29" t="s">
        <v>598</v>
      </c>
      <c r="BG1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hidden="1" customHeight="1">
      <c r="A146" s="29">
        <v>1634</v>
      </c>
      <c r="B146" s="29" t="s">
        <v>26</v>
      </c>
      <c r="C146" s="29" t="s">
        <v>548</v>
      </c>
      <c r="D146" s="29" t="s">
        <v>137</v>
      </c>
      <c r="E146" s="29" t="s">
        <v>1094</v>
      </c>
      <c r="F146" s="30" t="str">
        <f>IF(ISBLANK(Table2[[#This Row],[unique_id]]), "", Table2[[#This Row],[unique_id]])</f>
        <v>parents_jane_bedside</v>
      </c>
      <c r="G146" s="29" t="s">
        <v>1092</v>
      </c>
      <c r="H146" s="29" t="s">
        <v>139</v>
      </c>
      <c r="I146" s="29" t="s">
        <v>132</v>
      </c>
      <c r="J146" s="29" t="s">
        <v>1107</v>
      </c>
      <c r="K146" s="29" t="s">
        <v>1111</v>
      </c>
      <c r="M146" s="29" t="s">
        <v>136</v>
      </c>
      <c r="O146" s="31"/>
      <c r="V146" s="31"/>
      <c r="W146" s="31" t="s">
        <v>594</v>
      </c>
      <c r="X146" s="35">
        <v>119</v>
      </c>
      <c r="Y146" s="36" t="s">
        <v>948</v>
      </c>
      <c r="Z146" s="31" t="s">
        <v>1237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1074</v>
      </c>
      <c r="AW146" s="63"/>
      <c r="AX146" s="29" t="s">
        <v>1092</v>
      </c>
      <c r="AY146" s="29" t="s">
        <v>1076</v>
      </c>
      <c r="AZ146" s="29" t="s">
        <v>548</v>
      </c>
      <c r="BB146" s="29" t="s">
        <v>201</v>
      </c>
      <c r="BC146" s="29" t="s">
        <v>860</v>
      </c>
      <c r="BG1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hidden="1" customHeight="1">
      <c r="A147" s="29">
        <v>1635</v>
      </c>
      <c r="B147" s="29" t="s">
        <v>26</v>
      </c>
      <c r="C147" s="29" t="s">
        <v>548</v>
      </c>
      <c r="D147" s="29" t="s">
        <v>137</v>
      </c>
      <c r="E147" s="29" t="s">
        <v>1095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992</v>
      </c>
      <c r="P147" s="29" t="s">
        <v>172</v>
      </c>
      <c r="Q147" s="29" t="s">
        <v>950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593</v>
      </c>
      <c r="X147" s="35">
        <v>119</v>
      </c>
      <c r="Y147" s="36" t="s">
        <v>946</v>
      </c>
      <c r="Z147" s="31" t="s">
        <v>1237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1074</v>
      </c>
      <c r="AW147" s="63"/>
      <c r="AX147" s="29" t="s">
        <v>1255</v>
      </c>
      <c r="AY147" s="29" t="s">
        <v>1076</v>
      </c>
      <c r="AZ147" s="29" t="s">
        <v>548</v>
      </c>
      <c r="BB147" s="29" t="s">
        <v>201</v>
      </c>
      <c r="BC147" s="29" t="s">
        <v>860</v>
      </c>
      <c r="BE147" s="29" t="s">
        <v>1080</v>
      </c>
      <c r="BG1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hidden="1" customHeight="1">
      <c r="A148" s="29">
        <v>1636</v>
      </c>
      <c r="B148" s="29" t="s">
        <v>26</v>
      </c>
      <c r="C148" s="29" t="s">
        <v>548</v>
      </c>
      <c r="D148" s="29" t="s">
        <v>137</v>
      </c>
      <c r="E148" s="29" t="s">
        <v>1096</v>
      </c>
      <c r="F148" s="30" t="str">
        <f>IF(ISBLANK(Table2[[#This Row],[unique_id]]), "", Table2[[#This Row],[unique_id]])</f>
        <v>parents_graham_bedside</v>
      </c>
      <c r="G148" s="29" t="s">
        <v>1093</v>
      </c>
      <c r="H148" s="29" t="s">
        <v>139</v>
      </c>
      <c r="I148" s="29" t="s">
        <v>132</v>
      </c>
      <c r="J148" s="29" t="s">
        <v>1108</v>
      </c>
      <c r="K148" s="29" t="s">
        <v>1111</v>
      </c>
      <c r="M148" s="29" t="s">
        <v>136</v>
      </c>
      <c r="O148" s="31"/>
      <c r="V148" s="31"/>
      <c r="W148" s="31" t="s">
        <v>594</v>
      </c>
      <c r="X148" s="35">
        <v>122</v>
      </c>
      <c r="Y148" s="36" t="s">
        <v>948</v>
      </c>
      <c r="Z148" s="31" t="s">
        <v>1237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1074</v>
      </c>
      <c r="AW148" s="63"/>
      <c r="AX148" s="29" t="s">
        <v>1093</v>
      </c>
      <c r="AY148" s="29" t="s">
        <v>1076</v>
      </c>
      <c r="AZ148" s="29" t="s">
        <v>548</v>
      </c>
      <c r="BB148" s="29" t="s">
        <v>201</v>
      </c>
      <c r="BC148" s="29" t="s">
        <v>860</v>
      </c>
      <c r="BG1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hidden="1" customHeight="1">
      <c r="A149" s="29">
        <v>1637</v>
      </c>
      <c r="B149" s="29" t="s">
        <v>26</v>
      </c>
      <c r="C149" s="29" t="s">
        <v>548</v>
      </c>
      <c r="D149" s="29" t="s">
        <v>137</v>
      </c>
      <c r="E149" s="29" t="s">
        <v>1097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992</v>
      </c>
      <c r="P149" s="29" t="s">
        <v>172</v>
      </c>
      <c r="Q149" s="29" t="s">
        <v>950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593</v>
      </c>
      <c r="X149" s="35">
        <v>122</v>
      </c>
      <c r="Y149" s="36" t="s">
        <v>946</v>
      </c>
      <c r="Z149" s="31" t="s">
        <v>1237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1074</v>
      </c>
      <c r="AW149" s="63"/>
      <c r="AX149" s="29" t="s">
        <v>1256</v>
      </c>
      <c r="AY149" s="29" t="s">
        <v>1076</v>
      </c>
      <c r="AZ149" s="29" t="s">
        <v>548</v>
      </c>
      <c r="BB149" s="29" t="s">
        <v>201</v>
      </c>
      <c r="BC149" s="29" t="s">
        <v>860</v>
      </c>
      <c r="BE149" s="29" t="s">
        <v>1079</v>
      </c>
      <c r="BG1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hidden="1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931</v>
      </c>
      <c r="F150" s="30" t="str">
        <f>IF(ISBLANK(Table2[[#This Row],[unique_id]]), "", Table2[[#This Row],[unique_id]])</f>
        <v>study_lamp</v>
      </c>
      <c r="G150" s="29" t="s">
        <v>932</v>
      </c>
      <c r="H150" s="29" t="s">
        <v>139</v>
      </c>
      <c r="I150" s="29" t="s">
        <v>132</v>
      </c>
      <c r="J150" s="29" t="s">
        <v>627</v>
      </c>
      <c r="K150" s="29" t="s">
        <v>1113</v>
      </c>
      <c r="M150" s="29" t="s">
        <v>136</v>
      </c>
      <c r="O150" s="31"/>
      <c r="V150" s="31"/>
      <c r="W150" s="31" t="s">
        <v>594</v>
      </c>
      <c r="X150" s="35">
        <v>117</v>
      </c>
      <c r="Y150" s="36" t="s">
        <v>948</v>
      </c>
      <c r="Z150" s="36" t="s">
        <v>1234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592</v>
      </c>
      <c r="AW150" s="63"/>
      <c r="AX150" s="29" t="s">
        <v>627</v>
      </c>
      <c r="AY150" s="29" t="s">
        <v>591</v>
      </c>
      <c r="AZ150" s="29" t="s">
        <v>410</v>
      </c>
      <c r="BB150" s="29" t="s">
        <v>388</v>
      </c>
      <c r="BC150" s="29" t="s">
        <v>860</v>
      </c>
      <c r="BG1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hidden="1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1185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992</v>
      </c>
      <c r="P151" s="29" t="s">
        <v>172</v>
      </c>
      <c r="Q151" s="29" t="s">
        <v>950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593</v>
      </c>
      <c r="X151" s="35">
        <v>117</v>
      </c>
      <c r="Y151" s="36" t="s">
        <v>946</v>
      </c>
      <c r="Z151" s="36" t="s">
        <v>1234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592</v>
      </c>
      <c r="AW151" s="63"/>
      <c r="AX151" s="29" t="s">
        <v>1265</v>
      </c>
      <c r="AY151" s="29" t="s">
        <v>591</v>
      </c>
      <c r="AZ151" s="29" t="s">
        <v>410</v>
      </c>
      <c r="BB151" s="29" t="s">
        <v>388</v>
      </c>
      <c r="BC151" s="29" t="s">
        <v>860</v>
      </c>
      <c r="BE151" s="29" t="s">
        <v>933</v>
      </c>
      <c r="BG1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hidden="1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912</v>
      </c>
      <c r="K152" s="29" t="s">
        <v>1109</v>
      </c>
      <c r="M152" s="29" t="s">
        <v>136</v>
      </c>
      <c r="O152" s="31"/>
      <c r="V152" s="31"/>
      <c r="W152" s="31" t="s">
        <v>594</v>
      </c>
      <c r="X152" s="35">
        <v>107</v>
      </c>
      <c r="Y152" s="36" t="s">
        <v>948</v>
      </c>
      <c r="Z152" s="36" t="s">
        <v>1234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672</v>
      </c>
      <c r="AW152" s="63"/>
      <c r="AX152" s="29" t="s">
        <v>1267</v>
      </c>
      <c r="AY152" s="29" t="s">
        <v>675</v>
      </c>
      <c r="AZ152" s="29" t="s">
        <v>410</v>
      </c>
      <c r="BB152" s="29" t="s">
        <v>215</v>
      </c>
      <c r="BG1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hidden="1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1186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992</v>
      </c>
      <c r="P153" s="29" t="s">
        <v>172</v>
      </c>
      <c r="Q153" s="29" t="s">
        <v>950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593</v>
      </c>
      <c r="X153" s="35">
        <v>107</v>
      </c>
      <c r="Y153" s="36" t="s">
        <v>946</v>
      </c>
      <c r="Z153" s="36" t="s">
        <v>1234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672</v>
      </c>
      <c r="AW153" s="63"/>
      <c r="AX153" s="29" t="s">
        <v>1268</v>
      </c>
      <c r="AY153" s="29" t="s">
        <v>675</v>
      </c>
      <c r="AZ153" s="29" t="s">
        <v>410</v>
      </c>
      <c r="BB153" s="29" t="s">
        <v>215</v>
      </c>
      <c r="BE153" s="29" t="s">
        <v>615</v>
      </c>
      <c r="BG1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hidden="1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1187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992</v>
      </c>
      <c r="P154" s="29" t="s">
        <v>172</v>
      </c>
      <c r="Q154" s="29" t="s">
        <v>950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593</v>
      </c>
      <c r="X154" s="35">
        <v>107</v>
      </c>
      <c r="Y154" s="36" t="s">
        <v>946</v>
      </c>
      <c r="Z154" s="36" t="s">
        <v>1234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672</v>
      </c>
      <c r="AW154" s="63"/>
      <c r="AX154" s="29" t="s">
        <v>1269</v>
      </c>
      <c r="AY154" s="29" t="s">
        <v>675</v>
      </c>
      <c r="AZ154" s="29" t="s">
        <v>410</v>
      </c>
      <c r="BB154" s="29" t="s">
        <v>215</v>
      </c>
      <c r="BE154" s="29" t="s">
        <v>616</v>
      </c>
      <c r="BG1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hidden="1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1188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992</v>
      </c>
      <c r="P155" s="29" t="s">
        <v>172</v>
      </c>
      <c r="Q155" s="29" t="s">
        <v>950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593</v>
      </c>
      <c r="X155" s="35">
        <v>107</v>
      </c>
      <c r="Y155" s="36" t="s">
        <v>946</v>
      </c>
      <c r="Z155" s="36" t="s">
        <v>1234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672</v>
      </c>
      <c r="AW155" s="63"/>
      <c r="AX155" s="29" t="s">
        <v>1270</v>
      </c>
      <c r="AY155" s="29" t="s">
        <v>675</v>
      </c>
      <c r="AZ155" s="29" t="s">
        <v>410</v>
      </c>
      <c r="BB155" s="29" t="s">
        <v>215</v>
      </c>
      <c r="BE155" s="29" t="s">
        <v>617</v>
      </c>
      <c r="BG1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hidden="1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1189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992</v>
      </c>
      <c r="P156" s="29" t="s">
        <v>172</v>
      </c>
      <c r="Q156" s="29" t="s">
        <v>950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593</v>
      </c>
      <c r="X156" s="35">
        <v>107</v>
      </c>
      <c r="Y156" s="36" t="s">
        <v>946</v>
      </c>
      <c r="Z156" s="36" t="s">
        <v>1234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672</v>
      </c>
      <c r="AW156" s="63"/>
      <c r="AX156" s="29" t="s">
        <v>1271</v>
      </c>
      <c r="AY156" s="29" t="s">
        <v>675</v>
      </c>
      <c r="AZ156" s="29" t="s">
        <v>410</v>
      </c>
      <c r="BB156" s="29" t="s">
        <v>215</v>
      </c>
      <c r="BE156" s="29" t="s">
        <v>618</v>
      </c>
      <c r="BG1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hidden="1" customHeight="1">
      <c r="A157" s="29">
        <v>1645</v>
      </c>
      <c r="B157" s="38" t="s">
        <v>26</v>
      </c>
      <c r="C157" s="38" t="s">
        <v>1017</v>
      </c>
      <c r="D157" s="38" t="s">
        <v>149</v>
      </c>
      <c r="E157" s="39" t="s">
        <v>1190</v>
      </c>
      <c r="F157" s="40" t="str">
        <f>IF(ISBLANK(Table2[[#This Row],[unique_id]]), "", Table2[[#This Row],[unique_id]])</f>
        <v>template_old_kitchen_downlights_plug_proxy</v>
      </c>
      <c r="G157" s="38" t="s">
        <v>688</v>
      </c>
      <c r="H157" s="38" t="s">
        <v>139</v>
      </c>
      <c r="I157" s="38" t="s">
        <v>132</v>
      </c>
      <c r="O157" s="41" t="s">
        <v>992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1291</v>
      </c>
      <c r="AY157" s="38" t="s">
        <v>391</v>
      </c>
      <c r="AZ157" s="38" t="s">
        <v>243</v>
      </c>
      <c r="BB157" s="38" t="s">
        <v>215</v>
      </c>
      <c r="BG1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hidden="1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1156</v>
      </c>
      <c r="F158" s="40" t="str">
        <f>IF(ISBLANK(Table2[[#This Row],[unique_id]]), "", Table2[[#This Row],[unique_id]])</f>
        <v>old_kitchen_downlights_plug</v>
      </c>
      <c r="G158" s="38" t="s">
        <v>688</v>
      </c>
      <c r="H158" s="38" t="s">
        <v>139</v>
      </c>
      <c r="I158" s="38" t="s">
        <v>132</v>
      </c>
      <c r="O158" s="41" t="s">
        <v>992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1291</v>
      </c>
      <c r="AY158" s="38" t="s">
        <v>391</v>
      </c>
      <c r="AZ158" s="38" t="s">
        <v>243</v>
      </c>
      <c r="BA158" s="38" t="s">
        <v>1240</v>
      </c>
      <c r="BB158" s="38" t="s">
        <v>215</v>
      </c>
      <c r="BD158" s="38" t="s">
        <v>479</v>
      </c>
      <c r="BE158" s="38" t="s">
        <v>380</v>
      </c>
      <c r="BF158" s="38" t="s">
        <v>470</v>
      </c>
      <c r="BG1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1647</v>
      </c>
      <c r="B159" s="43" t="s">
        <v>26</v>
      </c>
      <c r="C159" s="43" t="s">
        <v>873</v>
      </c>
      <c r="D159" s="43" t="s">
        <v>137</v>
      </c>
      <c r="E159" s="43" t="s">
        <v>1045</v>
      </c>
      <c r="F159" s="45" t="str">
        <f>IF(ISBLANK(Table2[[#This Row],[unique_id]]), "", Table2[[#This Row],[unique_id]])</f>
        <v>kitchen_downlights_plug</v>
      </c>
      <c r="G159" s="43" t="s">
        <v>688</v>
      </c>
      <c r="H159" s="43" t="s">
        <v>139</v>
      </c>
      <c r="I159" s="43" t="s">
        <v>132</v>
      </c>
      <c r="J159" s="43" t="s">
        <v>914</v>
      </c>
      <c r="M159" s="43" t="s">
        <v>136</v>
      </c>
      <c r="O159" s="46" t="s">
        <v>992</v>
      </c>
      <c r="P159" s="43" t="s">
        <v>172</v>
      </c>
      <c r="Q159" s="43" t="s">
        <v>950</v>
      </c>
      <c r="R159" s="43" t="str">
        <f>Table2[[#This Row],[entity_domain]]</f>
        <v>Lights</v>
      </c>
      <c r="S159" s="43" t="str">
        <f>_xlfn.CONCAT( Table2[[#This Row],[device_suggested_area]], " ",Table2[[#This Row],[powercalc_group_3]])</f>
        <v>Kitchen Lights</v>
      </c>
      <c r="T159" s="44" t="s">
        <v>1242</v>
      </c>
      <c r="V159" s="46"/>
      <c r="W159" s="46"/>
      <c r="X159" s="46"/>
      <c r="Y159" s="46"/>
      <c r="Z159" s="46"/>
      <c r="AA159" s="46" t="s">
        <v>1337</v>
      </c>
      <c r="AE159" s="43" t="s">
        <v>308</v>
      </c>
      <c r="AG159" s="46" t="s">
        <v>34</v>
      </c>
      <c r="AH159" s="46" t="s">
        <v>1127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1149</v>
      </c>
      <c r="AO159" s="43" t="s">
        <v>1150</v>
      </c>
      <c r="AP159" s="43" t="s">
        <v>1138</v>
      </c>
      <c r="AQ159" s="43" t="s">
        <v>1139</v>
      </c>
      <c r="AR159" s="43" t="s">
        <v>1225</v>
      </c>
      <c r="AS159" s="43">
        <v>1</v>
      </c>
      <c r="AT159" s="48" t="str">
        <f>HYPERLINK(_xlfn.CONCAT("http://", Table2[[#This Row],[connection_ip]], "/?"))</f>
        <v>http://10.0.6.103/?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59" s="65" t="s">
        <v>1115</v>
      </c>
      <c r="AW159" s="65"/>
      <c r="AX159" s="43" t="s">
        <v>689</v>
      </c>
      <c r="AY159" s="43" t="s">
        <v>957</v>
      </c>
      <c r="AZ159" s="43" t="s">
        <v>365</v>
      </c>
      <c r="BB159" s="43" t="s">
        <v>215</v>
      </c>
      <c r="BD159" s="43" t="s">
        <v>479</v>
      </c>
      <c r="BE159" s="43" t="s">
        <v>1152</v>
      </c>
      <c r="BF159" s="43" t="s">
        <v>1153</v>
      </c>
      <c r="BG1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59" s="29" customFormat="1" ht="16" hidden="1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911</v>
      </c>
      <c r="K160" s="29" t="s">
        <v>1109</v>
      </c>
      <c r="M160" s="29" t="s">
        <v>136</v>
      </c>
      <c r="O160" s="31"/>
      <c r="V160" s="31"/>
      <c r="W160" s="31" t="s">
        <v>594</v>
      </c>
      <c r="X160" s="35">
        <v>108</v>
      </c>
      <c r="Y160" s="36" t="s">
        <v>948</v>
      </c>
      <c r="Z160" s="36" t="s">
        <v>1234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592</v>
      </c>
      <c r="AW160" s="63"/>
      <c r="AX160" s="29" t="s">
        <v>1267</v>
      </c>
      <c r="AY160" s="29" t="s">
        <v>591</v>
      </c>
      <c r="AZ160" s="29" t="s">
        <v>410</v>
      </c>
      <c r="BB160" s="29" t="s">
        <v>223</v>
      </c>
      <c r="BG1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hidden="1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1191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992</v>
      </c>
      <c r="P161" s="29" t="s">
        <v>172</v>
      </c>
      <c r="Q161" s="29" t="s">
        <v>950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593</v>
      </c>
      <c r="X161" s="35">
        <v>108</v>
      </c>
      <c r="Y161" s="36" t="s">
        <v>946</v>
      </c>
      <c r="Z161" s="36" t="s">
        <v>1234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592</v>
      </c>
      <c r="AW161" s="63"/>
      <c r="AX161" s="29" t="s">
        <v>1268</v>
      </c>
      <c r="AY161" s="29" t="s">
        <v>591</v>
      </c>
      <c r="AZ161" s="29" t="s">
        <v>410</v>
      </c>
      <c r="BB161" s="29" t="s">
        <v>223</v>
      </c>
      <c r="BE161" s="29" t="s">
        <v>619</v>
      </c>
      <c r="BG1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hidden="1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911</v>
      </c>
      <c r="K162" s="29" t="s">
        <v>1109</v>
      </c>
      <c r="M162" s="29" t="s">
        <v>136</v>
      </c>
      <c r="O162" s="31"/>
      <c r="V162" s="31"/>
      <c r="W162" s="31" t="s">
        <v>594</v>
      </c>
      <c r="X162" s="35">
        <v>109</v>
      </c>
      <c r="Y162" s="36" t="s">
        <v>948</v>
      </c>
      <c r="Z162" s="36" t="s">
        <v>1234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592</v>
      </c>
      <c r="AW162" s="63"/>
      <c r="AX162" s="29" t="s">
        <v>1267</v>
      </c>
      <c r="AY162" s="29" t="s">
        <v>591</v>
      </c>
      <c r="AZ162" s="29" t="s">
        <v>410</v>
      </c>
      <c r="BB162" s="29" t="s">
        <v>221</v>
      </c>
      <c r="BG1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hidden="1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1192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992</v>
      </c>
      <c r="P163" s="29" t="s">
        <v>172</v>
      </c>
      <c r="Q163" s="29" t="s">
        <v>950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593</v>
      </c>
      <c r="X163" s="35">
        <v>109</v>
      </c>
      <c r="Y163" s="36" t="s">
        <v>946</v>
      </c>
      <c r="Z163" s="36" t="s">
        <v>1234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592</v>
      </c>
      <c r="AW163" s="63"/>
      <c r="AX163" s="29" t="s">
        <v>1268</v>
      </c>
      <c r="AY163" s="29" t="s">
        <v>591</v>
      </c>
      <c r="AZ163" s="29" t="s">
        <v>410</v>
      </c>
      <c r="BB163" s="29" t="s">
        <v>221</v>
      </c>
      <c r="BE163" s="29" t="s">
        <v>620</v>
      </c>
      <c r="BG1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hidden="1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911</v>
      </c>
      <c r="M164" s="29" t="s">
        <v>136</v>
      </c>
      <c r="O164" s="31"/>
      <c r="V164" s="31"/>
      <c r="W164" s="31" t="s">
        <v>594</v>
      </c>
      <c r="X164" s="35">
        <v>110</v>
      </c>
      <c r="Y164" s="36" t="s">
        <v>948</v>
      </c>
      <c r="Z164" s="36" t="s">
        <v>1238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672</v>
      </c>
      <c r="AW164" s="63"/>
      <c r="AX164" s="29" t="s">
        <v>1267</v>
      </c>
      <c r="AY164" s="29" t="s">
        <v>675</v>
      </c>
      <c r="AZ164" s="29" t="s">
        <v>410</v>
      </c>
      <c r="BB164" s="29" t="s">
        <v>222</v>
      </c>
      <c r="BG1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hidden="1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1193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992</v>
      </c>
      <c r="P165" s="29" t="s">
        <v>172</v>
      </c>
      <c r="Q165" s="29" t="s">
        <v>950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593</v>
      </c>
      <c r="X165" s="35">
        <v>110</v>
      </c>
      <c r="Y165" s="36" t="s">
        <v>946</v>
      </c>
      <c r="Z165" s="36" t="s">
        <v>1238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672</v>
      </c>
      <c r="AW165" s="63"/>
      <c r="AX165" s="29" t="s">
        <v>1268</v>
      </c>
      <c r="AY165" s="29" t="s">
        <v>675</v>
      </c>
      <c r="AZ165" s="29" t="s">
        <v>410</v>
      </c>
      <c r="BB165" s="29" t="s">
        <v>222</v>
      </c>
      <c r="BE165" s="29" t="s">
        <v>621</v>
      </c>
      <c r="BG1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hidden="1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911</v>
      </c>
      <c r="K166" s="29" t="s">
        <v>1112</v>
      </c>
      <c r="M166" s="29" t="s">
        <v>136</v>
      </c>
      <c r="O166" s="31"/>
      <c r="V166" s="31"/>
      <c r="W166" s="31" t="s">
        <v>594</v>
      </c>
      <c r="X166" s="35">
        <v>111</v>
      </c>
      <c r="Y166" s="36" t="s">
        <v>948</v>
      </c>
      <c r="Z166" s="36" t="s">
        <v>1236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592</v>
      </c>
      <c r="AW166" s="63"/>
      <c r="AX166" s="29" t="s">
        <v>1267</v>
      </c>
      <c r="AY166" s="29" t="s">
        <v>591</v>
      </c>
      <c r="AZ166" s="29" t="s">
        <v>410</v>
      </c>
      <c r="BB166" s="29" t="s">
        <v>390</v>
      </c>
      <c r="BG1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hidden="1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1194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992</v>
      </c>
      <c r="P167" s="29" t="s">
        <v>172</v>
      </c>
      <c r="Q167" s="29" t="s">
        <v>950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593</v>
      </c>
      <c r="X167" s="35">
        <v>111</v>
      </c>
      <c r="Y167" s="36" t="s">
        <v>946</v>
      </c>
      <c r="Z167" s="36" t="s">
        <v>1236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592</v>
      </c>
      <c r="AW167" s="63"/>
      <c r="AX167" s="29" t="s">
        <v>1268</v>
      </c>
      <c r="AY167" s="29" t="s">
        <v>591</v>
      </c>
      <c r="AZ167" s="29" t="s">
        <v>410</v>
      </c>
      <c r="BB167" s="29" t="s">
        <v>390</v>
      </c>
      <c r="BE167" s="29" t="s">
        <v>622</v>
      </c>
      <c r="BG1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hidden="1" customHeight="1">
      <c r="A168" s="29">
        <v>1656</v>
      </c>
      <c r="B168" s="29" t="s">
        <v>26</v>
      </c>
      <c r="C168" s="29" t="s">
        <v>548</v>
      </c>
      <c r="D168" s="29" t="s">
        <v>137</v>
      </c>
      <c r="E168" s="29" t="s">
        <v>1086</v>
      </c>
      <c r="F168" s="30" t="str">
        <f>IF(ISBLANK(Table2[[#This Row],[unique_id]]), "", Table2[[#This Row],[unique_id]])</f>
        <v>bathroom_sconces</v>
      </c>
      <c r="G168" s="29" t="s">
        <v>1089</v>
      </c>
      <c r="H168" s="29" t="s">
        <v>139</v>
      </c>
      <c r="I168" s="29" t="s">
        <v>132</v>
      </c>
      <c r="J168" s="29" t="s">
        <v>1073</v>
      </c>
      <c r="K168" s="29" t="s">
        <v>1111</v>
      </c>
      <c r="M168" s="29" t="s">
        <v>136</v>
      </c>
      <c r="O168" s="31"/>
      <c r="V168" s="31"/>
      <c r="W168" s="31" t="s">
        <v>594</v>
      </c>
      <c r="X168" s="35">
        <v>121</v>
      </c>
      <c r="Y168" s="36" t="s">
        <v>948</v>
      </c>
      <c r="Z168" s="31" t="s">
        <v>1237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1074</v>
      </c>
      <c r="AW168" s="63"/>
      <c r="AX168" s="29" t="s">
        <v>1073</v>
      </c>
      <c r="AY168" s="29" t="s">
        <v>1076</v>
      </c>
      <c r="AZ168" s="29" t="s">
        <v>548</v>
      </c>
      <c r="BB168" s="29" t="s">
        <v>390</v>
      </c>
      <c r="BG1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hidden="1" customHeight="1">
      <c r="A169" s="29">
        <v>1657</v>
      </c>
      <c r="B169" s="29" t="s">
        <v>26</v>
      </c>
      <c r="C169" s="29" t="s">
        <v>548</v>
      </c>
      <c r="D169" s="29" t="s">
        <v>137</v>
      </c>
      <c r="E169" s="29" t="s">
        <v>1087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992</v>
      </c>
      <c r="P169" s="29" t="s">
        <v>172</v>
      </c>
      <c r="Q169" s="29" t="s">
        <v>950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593</v>
      </c>
      <c r="X169" s="35">
        <v>121</v>
      </c>
      <c r="Y169" s="36" t="s">
        <v>946</v>
      </c>
      <c r="Z169" s="31" t="s">
        <v>1237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1074</v>
      </c>
      <c r="AW169" s="63"/>
      <c r="AX169" s="29" t="s">
        <v>1253</v>
      </c>
      <c r="AY169" s="29" t="s">
        <v>1076</v>
      </c>
      <c r="AZ169" s="29" t="s">
        <v>548</v>
      </c>
      <c r="BB169" s="29" t="s">
        <v>390</v>
      </c>
      <c r="BE169" s="29" t="s">
        <v>1090</v>
      </c>
      <c r="BG1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hidden="1" customHeight="1">
      <c r="A170" s="29">
        <v>1658</v>
      </c>
      <c r="B170" s="29" t="s">
        <v>26</v>
      </c>
      <c r="C170" s="29" t="s">
        <v>548</v>
      </c>
      <c r="D170" s="29" t="s">
        <v>137</v>
      </c>
      <c r="E170" s="29" t="s">
        <v>1088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992</v>
      </c>
      <c r="P170" s="29" t="s">
        <v>172</v>
      </c>
      <c r="Q170" s="29" t="s">
        <v>950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593</v>
      </c>
      <c r="X170" s="35">
        <v>121</v>
      </c>
      <c r="Y170" s="36" t="s">
        <v>946</v>
      </c>
      <c r="Z170" s="31" t="s">
        <v>1237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1074</v>
      </c>
      <c r="AW170" s="63"/>
      <c r="AX170" s="29" t="s">
        <v>1254</v>
      </c>
      <c r="AY170" s="29" t="s">
        <v>1076</v>
      </c>
      <c r="AZ170" s="29" t="s">
        <v>548</v>
      </c>
      <c r="BB170" s="29" t="s">
        <v>390</v>
      </c>
      <c r="BE170" s="29" t="s">
        <v>1091</v>
      </c>
      <c r="BG1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hidden="1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911</v>
      </c>
      <c r="K171" s="29" t="s">
        <v>1112</v>
      </c>
      <c r="M171" s="29" t="s">
        <v>136</v>
      </c>
      <c r="O171" s="31"/>
      <c r="V171" s="31"/>
      <c r="W171" s="31" t="s">
        <v>594</v>
      </c>
      <c r="X171" s="35">
        <v>112</v>
      </c>
      <c r="Y171" s="36" t="s">
        <v>948</v>
      </c>
      <c r="Z171" s="36" t="s">
        <v>1236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672</v>
      </c>
      <c r="AW171" s="63"/>
      <c r="AX171" s="29" t="s">
        <v>1267</v>
      </c>
      <c r="AY171" s="29" t="s">
        <v>675</v>
      </c>
      <c r="AZ171" s="29" t="s">
        <v>410</v>
      </c>
      <c r="BB171" s="29" t="s">
        <v>435</v>
      </c>
      <c r="BG1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hidden="1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1195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992</v>
      </c>
      <c r="P172" s="29" t="s">
        <v>172</v>
      </c>
      <c r="Q172" s="29" t="s">
        <v>950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593</v>
      </c>
      <c r="X172" s="35">
        <v>112</v>
      </c>
      <c r="Y172" s="36" t="s">
        <v>946</v>
      </c>
      <c r="Z172" s="36" t="s">
        <v>1236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672</v>
      </c>
      <c r="AW172" s="63"/>
      <c r="AX172" s="29" t="s">
        <v>1268</v>
      </c>
      <c r="AY172" s="29" t="s">
        <v>675</v>
      </c>
      <c r="AZ172" s="29" t="s">
        <v>410</v>
      </c>
      <c r="BB172" s="29" t="s">
        <v>435</v>
      </c>
      <c r="BE172" s="29" t="s">
        <v>623</v>
      </c>
      <c r="BG1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hidden="1" customHeight="1">
      <c r="A173" s="29">
        <v>1661</v>
      </c>
      <c r="B173" s="29" t="s">
        <v>26</v>
      </c>
      <c r="C173" s="29" t="s">
        <v>548</v>
      </c>
      <c r="D173" s="29" t="s">
        <v>137</v>
      </c>
      <c r="E173" s="29" t="s">
        <v>1068</v>
      </c>
      <c r="F173" s="30" t="str">
        <f>IF(ISBLANK(Table2[[#This Row],[unique_id]]), "", Table2[[#This Row],[unique_id]])</f>
        <v>ensuite_sconces</v>
      </c>
      <c r="G173" s="29" t="s">
        <v>1072</v>
      </c>
      <c r="H173" s="29" t="s">
        <v>139</v>
      </c>
      <c r="I173" s="29" t="s">
        <v>132</v>
      </c>
      <c r="J173" s="29" t="s">
        <v>1073</v>
      </c>
      <c r="K173" s="29" t="s">
        <v>1111</v>
      </c>
      <c r="M173" s="29" t="s">
        <v>136</v>
      </c>
      <c r="O173" s="31"/>
      <c r="V173" s="31"/>
      <c r="W173" s="31" t="s">
        <v>594</v>
      </c>
      <c r="X173" s="35">
        <v>118</v>
      </c>
      <c r="Y173" s="36" t="s">
        <v>948</v>
      </c>
      <c r="Z173" s="31" t="s">
        <v>1237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1074</v>
      </c>
      <c r="AW173" s="63"/>
      <c r="AX173" s="29" t="s">
        <v>1073</v>
      </c>
      <c r="AY173" s="29" t="s">
        <v>1076</v>
      </c>
      <c r="AZ173" s="29" t="s">
        <v>548</v>
      </c>
      <c r="BB173" s="29" t="s">
        <v>435</v>
      </c>
      <c r="BG1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hidden="1" customHeight="1">
      <c r="A174" s="29">
        <v>1662</v>
      </c>
      <c r="B174" s="29" t="s">
        <v>26</v>
      </c>
      <c r="C174" s="29" t="s">
        <v>548</v>
      </c>
      <c r="D174" s="29" t="s">
        <v>137</v>
      </c>
      <c r="E174" s="29" t="s">
        <v>1069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992</v>
      </c>
      <c r="P174" s="29" t="s">
        <v>172</v>
      </c>
      <c r="Q174" s="29" t="s">
        <v>950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593</v>
      </c>
      <c r="X174" s="35">
        <v>118</v>
      </c>
      <c r="Y174" s="36" t="s">
        <v>946</v>
      </c>
      <c r="Z174" s="31" t="s">
        <v>1237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1074</v>
      </c>
      <c r="AW174" s="63"/>
      <c r="AX174" s="29" t="s">
        <v>1253</v>
      </c>
      <c r="AY174" s="29" t="s">
        <v>1076</v>
      </c>
      <c r="AZ174" s="29" t="s">
        <v>548</v>
      </c>
      <c r="BB174" s="29" t="s">
        <v>435</v>
      </c>
      <c r="BE174" s="29" t="s">
        <v>1075</v>
      </c>
      <c r="BG1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hidden="1" customHeight="1">
      <c r="A175" s="29">
        <v>1663</v>
      </c>
      <c r="B175" s="29" t="s">
        <v>26</v>
      </c>
      <c r="C175" s="29" t="s">
        <v>548</v>
      </c>
      <c r="D175" s="29" t="s">
        <v>137</v>
      </c>
      <c r="E175" s="29" t="s">
        <v>1070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992</v>
      </c>
      <c r="P175" s="29" t="s">
        <v>172</v>
      </c>
      <c r="Q175" s="29" t="s">
        <v>950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593</v>
      </c>
      <c r="X175" s="35">
        <v>118</v>
      </c>
      <c r="Y175" s="36" t="s">
        <v>946</v>
      </c>
      <c r="Z175" s="31" t="s">
        <v>1237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1074</v>
      </c>
      <c r="AW175" s="63"/>
      <c r="AX175" s="29" t="s">
        <v>1254</v>
      </c>
      <c r="AY175" s="29" t="s">
        <v>1076</v>
      </c>
      <c r="AZ175" s="29" t="s">
        <v>548</v>
      </c>
      <c r="BB175" s="29" t="s">
        <v>435</v>
      </c>
      <c r="BE175" s="29" t="s">
        <v>1077</v>
      </c>
      <c r="BG1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hidden="1" customHeight="1">
      <c r="A176" s="29">
        <v>1664</v>
      </c>
      <c r="B176" s="29" t="s">
        <v>26</v>
      </c>
      <c r="C176" s="29" t="s">
        <v>548</v>
      </c>
      <c r="D176" s="29" t="s">
        <v>137</v>
      </c>
      <c r="E176" s="29" t="s">
        <v>1071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992</v>
      </c>
      <c r="P176" s="29" t="s">
        <v>172</v>
      </c>
      <c r="Q176" s="29" t="s">
        <v>950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593</v>
      </c>
      <c r="X176" s="35">
        <v>118</v>
      </c>
      <c r="Y176" s="36" t="s">
        <v>946</v>
      </c>
      <c r="Z176" s="31" t="s">
        <v>1237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1074</v>
      </c>
      <c r="AW176" s="63"/>
      <c r="AX176" s="29" t="s">
        <v>1257</v>
      </c>
      <c r="AY176" s="29" t="s">
        <v>1076</v>
      </c>
      <c r="AZ176" s="29" t="s">
        <v>548</v>
      </c>
      <c r="BB176" s="29" t="s">
        <v>435</v>
      </c>
      <c r="BE176" s="29" t="s">
        <v>1078</v>
      </c>
      <c r="BG1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hidden="1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911</v>
      </c>
      <c r="K177" s="27" t="s">
        <v>1109</v>
      </c>
      <c r="M177" s="29" t="s">
        <v>136</v>
      </c>
      <c r="O177" s="31"/>
      <c r="V177" s="31"/>
      <c r="W177" s="31" t="s">
        <v>594</v>
      </c>
      <c r="X177" s="35">
        <v>113</v>
      </c>
      <c r="Y177" s="36" t="s">
        <v>948</v>
      </c>
      <c r="Z177" s="36" t="s">
        <v>1234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672</v>
      </c>
      <c r="AW177" s="63"/>
      <c r="AX177" s="29" t="s">
        <v>1267</v>
      </c>
      <c r="AY177" s="29" t="s">
        <v>675</v>
      </c>
      <c r="AZ177" s="29" t="s">
        <v>410</v>
      </c>
      <c r="BB177" s="29" t="s">
        <v>599</v>
      </c>
      <c r="BG1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hidden="1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1196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992</v>
      </c>
      <c r="P178" s="29" t="s">
        <v>172</v>
      </c>
      <c r="Q178" s="29" t="s">
        <v>950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593</v>
      </c>
      <c r="X178" s="35">
        <v>113</v>
      </c>
      <c r="Y178" s="36" t="s">
        <v>946</v>
      </c>
      <c r="Z178" s="36" t="s">
        <v>1234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672</v>
      </c>
      <c r="AW178" s="63"/>
      <c r="AX178" s="29" t="s">
        <v>1268</v>
      </c>
      <c r="AY178" s="29" t="s">
        <v>675</v>
      </c>
      <c r="AZ178" s="29" t="s">
        <v>410</v>
      </c>
      <c r="BB178" s="29" t="s">
        <v>599</v>
      </c>
      <c r="BE178" s="29" t="s">
        <v>624</v>
      </c>
      <c r="BG1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38" customFormat="1" ht="16" hidden="1" customHeight="1">
      <c r="A179" s="29">
        <v>1667</v>
      </c>
      <c r="B179" s="38" t="s">
        <v>26</v>
      </c>
      <c r="C179" s="38" t="s">
        <v>1017</v>
      </c>
      <c r="D179" s="38" t="s">
        <v>149</v>
      </c>
      <c r="E179" s="39" t="s">
        <v>1345</v>
      </c>
      <c r="F179" s="40" t="str">
        <f>IF(ISBLANK(Table2[[#This Row],[unique_id]]), "", Table2[[#This Row],[unique_id]])</f>
        <v>template_old_deck_festoons_plug_proxy</v>
      </c>
      <c r="G179" s="38" t="s">
        <v>315</v>
      </c>
      <c r="H179" s="38" t="s">
        <v>139</v>
      </c>
      <c r="I179" s="38" t="s">
        <v>132</v>
      </c>
      <c r="O179" s="41" t="s">
        <v>992</v>
      </c>
      <c r="T179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41"/>
      <c r="W179" s="41"/>
      <c r="X179" s="41"/>
      <c r="Y179" s="41"/>
      <c r="Z179" s="41"/>
      <c r="AA179" s="41"/>
      <c r="AG179" s="41"/>
      <c r="AH179" s="41"/>
      <c r="AJ179" s="38" t="str">
        <f>IF(ISBLANK(AI179),  "", _xlfn.CONCAT("haas/entity/sensor/", LOWER(C179), "/", E179, "/config"))</f>
        <v/>
      </c>
      <c r="AK179" s="38" t="str">
        <f>IF(ISBLANK(AI179),  "", _xlfn.CONCAT(LOWER(C179), "/", E179))</f>
        <v/>
      </c>
      <c r="AT179" s="42"/>
      <c r="AU179" s="3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4" t="s">
        <v>393</v>
      </c>
      <c r="AW179" s="38" t="s">
        <v>134</v>
      </c>
      <c r="AX179" s="38" t="s">
        <v>916</v>
      </c>
      <c r="AY179" s="38" t="s">
        <v>392</v>
      </c>
      <c r="AZ179" s="38" t="s">
        <v>243</v>
      </c>
      <c r="BB179" s="38" t="s">
        <v>389</v>
      </c>
      <c r="BG179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38" customFormat="1" ht="16" hidden="1" customHeight="1">
      <c r="A180" s="29">
        <v>1668</v>
      </c>
      <c r="B180" s="38" t="s">
        <v>26</v>
      </c>
      <c r="C180" s="38" t="s">
        <v>243</v>
      </c>
      <c r="D180" s="38" t="s">
        <v>134</v>
      </c>
      <c r="E180" s="38" t="s">
        <v>1344</v>
      </c>
      <c r="F180" s="40" t="str">
        <f>IF(ISBLANK(Table2[[#This Row],[unique_id]]), "", Table2[[#This Row],[unique_id]])</f>
        <v>old_deck_festoons_plug</v>
      </c>
      <c r="G180" s="38" t="s">
        <v>315</v>
      </c>
      <c r="H180" s="38" t="s">
        <v>139</v>
      </c>
      <c r="I180" s="38" t="s">
        <v>132</v>
      </c>
      <c r="O180" s="41" t="s">
        <v>992</v>
      </c>
      <c r="T180" s="3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41"/>
      <c r="W180" s="41"/>
      <c r="X180" s="41"/>
      <c r="Y180" s="41"/>
      <c r="Z180" s="41"/>
      <c r="AA180" s="41"/>
      <c r="AE180" s="38" t="s">
        <v>308</v>
      </c>
      <c r="AG180" s="41"/>
      <c r="AH180" s="41"/>
      <c r="AJ180" s="38" t="str">
        <f>IF(ISBLANK(AI180),  "", _xlfn.CONCAT("haas/entity/sensor/", LOWER(C180), "/", E180, "/config"))</f>
        <v/>
      </c>
      <c r="AK180" s="38" t="str">
        <f>IF(ISBLANK(AI180),  "", _xlfn.CONCAT(LOWER(C180), "/", E180))</f>
        <v/>
      </c>
      <c r="AT180" s="42"/>
      <c r="AU180" s="3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4" t="s">
        <v>393</v>
      </c>
      <c r="AW180" s="64"/>
      <c r="AX180" s="38" t="s">
        <v>916</v>
      </c>
      <c r="AY180" s="38" t="s">
        <v>392</v>
      </c>
      <c r="AZ180" s="38" t="s">
        <v>243</v>
      </c>
      <c r="BA180" s="38" t="s">
        <v>1240</v>
      </c>
      <c r="BB180" s="38" t="s">
        <v>389</v>
      </c>
      <c r="BD180" s="38" t="s">
        <v>479</v>
      </c>
      <c r="BE180" s="38" t="s">
        <v>671</v>
      </c>
      <c r="BF180" s="38" t="s">
        <v>670</v>
      </c>
      <c r="BG180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43" customFormat="1" ht="16" hidden="1" customHeight="1">
      <c r="A181" s="29">
        <v>1669</v>
      </c>
      <c r="B181" s="43" t="s">
        <v>26</v>
      </c>
      <c r="C181" s="43" t="s">
        <v>1017</v>
      </c>
      <c r="D181" s="43" t="s">
        <v>149</v>
      </c>
      <c r="E181" s="44" t="s">
        <v>1197</v>
      </c>
      <c r="F181" s="45" t="str">
        <f>IF(ISBLANK(Table2[[#This Row],[unique_id]]), "", Table2[[#This Row],[unique_id]])</f>
        <v>template_deck_festoons_plug_proxy</v>
      </c>
      <c r="G181" s="43" t="s">
        <v>215</v>
      </c>
      <c r="H181" s="43" t="s">
        <v>131</v>
      </c>
      <c r="I181" s="43" t="s">
        <v>132</v>
      </c>
      <c r="O181" s="46" t="s">
        <v>992</v>
      </c>
      <c r="P181" s="43" t="s">
        <v>172</v>
      </c>
      <c r="Q181" s="43" t="s">
        <v>950</v>
      </c>
      <c r="R181" s="43" t="str">
        <f>Table2[[#This Row],[entity_domain]]</f>
        <v>Fans</v>
      </c>
      <c r="S181" s="43" t="s">
        <v>1349</v>
      </c>
      <c r="T181" s="44" t="str">
        <f>_xlfn.CONCAT("standby_power: 1.5", CHAR(10), "unavailable_power: 0", CHAR(10), "fixed:", CHAR(10), "  power: 2", CHAR(10))</f>
        <v xml:space="preserve">standby_power: 1.5
unavailable_power: 0
fixed:
  power: 2
</v>
      </c>
      <c r="V181" s="46"/>
      <c r="W181" s="46"/>
      <c r="X181" s="46"/>
      <c r="Y181" s="46"/>
      <c r="Z181" s="46"/>
      <c r="AA181" s="46"/>
      <c r="AG181" s="46"/>
      <c r="AH181" s="46"/>
      <c r="AJ181" s="43" t="str">
        <f>IF(ISBLANK(AI181),  "", _xlfn.CONCAT("haas/entity/sensor/", LOWER(C181), "/", E181, "/config"))</f>
        <v/>
      </c>
      <c r="AK181" s="43" t="str">
        <f>IF(ISBLANK(AI181),  "", _xlfn.CONCAT(LOWER(C181), "/", E181))</f>
        <v/>
      </c>
      <c r="AT181" s="47"/>
      <c r="AU181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1" s="65" t="s">
        <v>1115</v>
      </c>
      <c r="AW181" s="65" t="s">
        <v>137</v>
      </c>
      <c r="AX181" s="43" t="s">
        <v>916</v>
      </c>
      <c r="AY181" s="43" t="s">
        <v>1360</v>
      </c>
      <c r="AZ181" s="43" t="s">
        <v>365</v>
      </c>
      <c r="BB181" s="43" t="s">
        <v>389</v>
      </c>
      <c r="BG1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43" customFormat="1" ht="16" customHeight="1">
      <c r="A182" s="29">
        <v>1670</v>
      </c>
      <c r="B182" s="43" t="s">
        <v>26</v>
      </c>
      <c r="C182" s="43" t="s">
        <v>873</v>
      </c>
      <c r="D182" s="43" t="s">
        <v>137</v>
      </c>
      <c r="E182" s="43" t="s">
        <v>1046</v>
      </c>
      <c r="F182" s="45" t="str">
        <f>IF(ISBLANK(Table2[[#This Row],[unique_id]]), "", Table2[[#This Row],[unique_id]])</f>
        <v>deck_festoons_plug</v>
      </c>
      <c r="G182" s="43" t="s">
        <v>215</v>
      </c>
      <c r="H182" s="43" t="s">
        <v>139</v>
      </c>
      <c r="I182" s="43" t="s">
        <v>132</v>
      </c>
      <c r="J182" s="43" t="s">
        <v>916</v>
      </c>
      <c r="M182" s="43" t="s">
        <v>136</v>
      </c>
      <c r="O182" s="46" t="s">
        <v>992</v>
      </c>
      <c r="P182" s="43" t="s">
        <v>172</v>
      </c>
      <c r="Q182" s="43" t="s">
        <v>950</v>
      </c>
      <c r="R182" s="43" t="str">
        <f>Table2[[#This Row],[entity_domain]]</f>
        <v>Lights</v>
      </c>
      <c r="S182" s="43" t="s">
        <v>1349</v>
      </c>
      <c r="T182" s="44" t="s">
        <v>1355</v>
      </c>
      <c r="V182" s="46"/>
      <c r="W182" s="46"/>
      <c r="X182" s="46"/>
      <c r="Y182" s="46"/>
      <c r="Z182" s="46"/>
      <c r="AA182" s="66" t="s">
        <v>1350</v>
      </c>
      <c r="AE182" s="43" t="s">
        <v>254</v>
      </c>
      <c r="AG182" s="46" t="s">
        <v>34</v>
      </c>
      <c r="AH182" s="46" t="s">
        <v>1127</v>
      </c>
      <c r="AJ182" s="43" t="str">
        <f>_xlfn.CONCAT("haas/entity/", Table2[[#This Row],[entity_namespace]], "/tasmota/",Table2[[#This Row],[unique_id]], "/config")</f>
        <v>haas/entity/light/tasmota/deck_festoons_plug/config</v>
      </c>
      <c r="AK182" s="43" t="str">
        <f>_xlfn.CONCAT("tasmota/device/",Table2[[#This Row],[unique_id]], "/stat/POWER")</f>
        <v>tasmota/device/deck_festoons_plug/stat/POWER</v>
      </c>
      <c r="AL182" s="43" t="str">
        <f>_xlfn.CONCAT("tasmota/device/",Table2[[#This Row],[unique_id]], "/cmnd/POWER")</f>
        <v>tasmota/device/deck_festoons_plug/cmnd/POWER</v>
      </c>
      <c r="AM182" s="43" t="str">
        <f>_xlfn.CONCAT("tasmota/device/",Table2[[#This Row],[unique_id]], "/tele/LWT")</f>
        <v>tasmota/device/deck_festoons_plug/tele/LWT</v>
      </c>
      <c r="AN182" s="43" t="s">
        <v>1149</v>
      </c>
      <c r="AO182" s="43" t="s">
        <v>1150</v>
      </c>
      <c r="AP182" s="43" t="s">
        <v>1138</v>
      </c>
      <c r="AQ182" s="43" t="s">
        <v>1139</v>
      </c>
      <c r="AR182" s="43" t="s">
        <v>1225</v>
      </c>
      <c r="AS182" s="43">
        <v>1</v>
      </c>
      <c r="AT182" s="48" t="str">
        <f>HYPERLINK(_xlfn.CONCAT("http://", Table2[[#This Row],[connection_ip]], "/?"))</f>
        <v>http://10.0.6.107/?</v>
      </c>
      <c r="AU182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2" s="65" t="s">
        <v>1115</v>
      </c>
      <c r="AW182" s="65"/>
      <c r="AX182" s="43" t="s">
        <v>916</v>
      </c>
      <c r="AY182" s="43" t="s">
        <v>1360</v>
      </c>
      <c r="AZ182" s="43" t="s">
        <v>365</v>
      </c>
      <c r="BB182" s="43" t="s">
        <v>389</v>
      </c>
      <c r="BD182" s="43" t="s">
        <v>479</v>
      </c>
      <c r="BE182" s="43" t="s">
        <v>1359</v>
      </c>
      <c r="BF182" s="43" t="s">
        <v>1356</v>
      </c>
      <c r="BG1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59" s="43" customFormat="1" ht="16" customHeight="1">
      <c r="A183" s="29">
        <v>1671</v>
      </c>
      <c r="B183" s="43" t="s">
        <v>26</v>
      </c>
      <c r="C183" s="43" t="s">
        <v>873</v>
      </c>
      <c r="D183" s="43" t="s">
        <v>27</v>
      </c>
      <c r="E183" s="43" t="s">
        <v>1351</v>
      </c>
      <c r="F183" s="45" t="str">
        <f>IF(ISBLANK(Table2[[#This Row],[unique_id]]), "", Table2[[#This Row],[unique_id]])</f>
        <v>deck_festoons_plug_temperature</v>
      </c>
      <c r="G183" s="43" t="s">
        <v>215</v>
      </c>
      <c r="H183" s="43" t="s">
        <v>139</v>
      </c>
      <c r="I183" s="43" t="s">
        <v>132</v>
      </c>
      <c r="O183" s="46"/>
      <c r="T183" s="44"/>
      <c r="V183" s="46"/>
      <c r="W183" s="46"/>
      <c r="X183" s="46"/>
      <c r="Y183" s="46"/>
      <c r="Z183" s="46"/>
      <c r="AA183" s="46"/>
      <c r="AB183" s="43" t="s">
        <v>31</v>
      </c>
      <c r="AC183" s="43" t="s">
        <v>88</v>
      </c>
      <c r="AD183" s="43" t="s">
        <v>89</v>
      </c>
      <c r="AG183" s="46" t="s">
        <v>34</v>
      </c>
      <c r="AH183" s="46" t="s">
        <v>1127</v>
      </c>
      <c r="AJ183" s="43" t="str">
        <f>_xlfn.CONCAT("haas/entity/", Table2[[#This Row],[entity_namespace]], "/tasmota/",Table2[[#This Row],[unique_id]], "/config")</f>
        <v>haas/entity/sensor/tasmota/deck_festoons_plug_temperature/config</v>
      </c>
      <c r="AK183" s="43" t="str">
        <f>_xlfn.CONCAT("tasmota/device/",E182, "/tele/SENSOR")</f>
        <v>tasmota/device/deck_festoons_plug/tele/SENSOR</v>
      </c>
      <c r="AR183" s="43" t="s">
        <v>1361</v>
      </c>
      <c r="AS183" s="43">
        <v>1</v>
      </c>
      <c r="AT183" s="48" t="str">
        <f>AT182</f>
        <v>http://10.0.6.107/?</v>
      </c>
      <c r="AU183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3" s="65" t="s">
        <v>1115</v>
      </c>
      <c r="AW183" s="65"/>
      <c r="AX183" s="43" t="s">
        <v>916</v>
      </c>
      <c r="AY183" s="43" t="s">
        <v>1360</v>
      </c>
      <c r="AZ183" s="43" t="s">
        <v>365</v>
      </c>
      <c r="BB183" s="43" t="s">
        <v>389</v>
      </c>
      <c r="BG1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43" customFormat="1" ht="16" customHeight="1">
      <c r="A184" s="29">
        <v>1672</v>
      </c>
      <c r="B184" s="43" t="s">
        <v>26</v>
      </c>
      <c r="C184" s="43" t="s">
        <v>873</v>
      </c>
      <c r="D184" s="43" t="s">
        <v>27</v>
      </c>
      <c r="E184" s="43" t="s">
        <v>1352</v>
      </c>
      <c r="F184" s="45" t="str">
        <f>IF(ISBLANK(Table2[[#This Row],[unique_id]]), "", Table2[[#This Row],[unique_id]])</f>
        <v>deck_festoons_plug_humidity</v>
      </c>
      <c r="G184" s="43" t="s">
        <v>215</v>
      </c>
      <c r="H184" s="43" t="s">
        <v>139</v>
      </c>
      <c r="I184" s="43" t="s">
        <v>132</v>
      </c>
      <c r="O184" s="46"/>
      <c r="T184" s="44"/>
      <c r="V184" s="46"/>
      <c r="W184" s="46"/>
      <c r="X184" s="46"/>
      <c r="Y184" s="46"/>
      <c r="Z184" s="46"/>
      <c r="AA184" s="46"/>
      <c r="AB184" s="43" t="s">
        <v>76</v>
      </c>
      <c r="AC184" s="43" t="s">
        <v>32</v>
      </c>
      <c r="AD184" s="43" t="s">
        <v>33</v>
      </c>
      <c r="AG184" s="46" t="s">
        <v>34</v>
      </c>
      <c r="AH184" s="46" t="s">
        <v>1127</v>
      </c>
      <c r="AJ184" s="43" t="str">
        <f>_xlfn.CONCAT("haas/entity/", Table2[[#This Row],[entity_namespace]], "/tasmota/",Table2[[#This Row],[unique_id]], "/config")</f>
        <v>haas/entity/sensor/tasmota/deck_festoons_plug_humidity/config</v>
      </c>
      <c r="AK184" s="43" t="str">
        <f>_xlfn.CONCAT("tasmota/device/",E182, "/tele/SENSOR")</f>
        <v>tasmota/device/deck_festoons_plug/tele/SENSOR</v>
      </c>
      <c r="AR184" s="43" t="s">
        <v>1362</v>
      </c>
      <c r="AS184" s="43">
        <v>1</v>
      </c>
      <c r="AT184" s="48" t="str">
        <f>AT182</f>
        <v>http://10.0.6.107/?</v>
      </c>
      <c r="AU184" s="43" t="str">
        <f>LOWER(SUBSTITUTE(SUBSTITUTE(_xlfn.CONCAT(Table2[[#This Row],[device_manufacturer]], "-", Table2[[#This Row],[device_suggested_area]], "-", Table2[[#This Row],[device_identifiers]]), " ", "-"), "_", "-"))</f>
        <v>sonoff-deck-festoons</v>
      </c>
      <c r="AV184" s="65" t="s">
        <v>1115</v>
      </c>
      <c r="AW184" s="65"/>
      <c r="AX184" s="43" t="s">
        <v>916</v>
      </c>
      <c r="AY184" s="43" t="s">
        <v>1360</v>
      </c>
      <c r="AZ184" s="43" t="s">
        <v>365</v>
      </c>
      <c r="BB184" s="43" t="s">
        <v>389</v>
      </c>
      <c r="BG1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59" s="38" customFormat="1" ht="16" hidden="1" customHeight="1">
      <c r="A185" s="29">
        <v>1673</v>
      </c>
      <c r="B185" s="38" t="s">
        <v>26</v>
      </c>
      <c r="C185" s="38" t="s">
        <v>1017</v>
      </c>
      <c r="D185" s="38" t="s">
        <v>149</v>
      </c>
      <c r="E185" s="39" t="s">
        <v>1346</v>
      </c>
      <c r="F185" s="40" t="str">
        <f>IF(ISBLANK(Table2[[#This Row],[unique_id]]), "", Table2[[#This Row],[unique_id]])</f>
        <v>template_old_landing_festoons_plug_proxy</v>
      </c>
      <c r="G185" s="38" t="s">
        <v>666</v>
      </c>
      <c r="H185" s="38" t="s">
        <v>139</v>
      </c>
      <c r="I185" s="38" t="s">
        <v>132</v>
      </c>
      <c r="O185" s="41" t="s">
        <v>992</v>
      </c>
      <c r="T185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41"/>
      <c r="W185" s="41"/>
      <c r="X185" s="41"/>
      <c r="Y185" s="41"/>
      <c r="Z185" s="41"/>
      <c r="AA185" s="41"/>
      <c r="AG185" s="41"/>
      <c r="AH185" s="41"/>
      <c r="AJ185" s="38" t="str">
        <f>IF(ISBLANK(AI185),  "", _xlfn.CONCAT("haas/entity/sensor/", LOWER(C185), "/", E185, "/config"))</f>
        <v/>
      </c>
      <c r="AK185" s="38" t="str">
        <f>IF(ISBLANK(AI185),  "", _xlfn.CONCAT(LOWER(C185), "/", E185))</f>
        <v/>
      </c>
      <c r="AT185" s="42"/>
      <c r="AU185" s="3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5" s="64" t="s">
        <v>393</v>
      </c>
      <c r="AW185" s="38" t="s">
        <v>134</v>
      </c>
      <c r="AX185" s="38" t="s">
        <v>916</v>
      </c>
      <c r="AY185" s="38" t="s">
        <v>392</v>
      </c>
      <c r="AZ185" s="38" t="s">
        <v>243</v>
      </c>
      <c r="BB185" s="38" t="s">
        <v>667</v>
      </c>
      <c r="BG185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59" s="38" customFormat="1" ht="16" hidden="1" customHeight="1">
      <c r="A186" s="29">
        <v>1674</v>
      </c>
      <c r="B186" s="38" t="s">
        <v>26</v>
      </c>
      <c r="C186" s="38" t="s">
        <v>243</v>
      </c>
      <c r="D186" s="38" t="s">
        <v>134</v>
      </c>
      <c r="E186" s="38" t="s">
        <v>1347</v>
      </c>
      <c r="F186" s="40" t="str">
        <f>IF(ISBLANK(Table2[[#This Row],[unique_id]]), "", Table2[[#This Row],[unique_id]])</f>
        <v>old_landing_festoons_plug</v>
      </c>
      <c r="G186" s="38" t="s">
        <v>666</v>
      </c>
      <c r="H186" s="38" t="s">
        <v>139</v>
      </c>
      <c r="I186" s="38" t="s">
        <v>132</v>
      </c>
      <c r="O186" s="41" t="s">
        <v>992</v>
      </c>
      <c r="T186" s="3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41"/>
      <c r="W186" s="41"/>
      <c r="X186" s="41"/>
      <c r="Y186" s="41"/>
      <c r="Z186" s="41"/>
      <c r="AA186" s="41"/>
      <c r="AE186" s="38" t="s">
        <v>308</v>
      </c>
      <c r="AG186" s="41"/>
      <c r="AH186" s="41"/>
      <c r="AJ186" s="38" t="str">
        <f>IF(ISBLANK(AI186),  "", _xlfn.CONCAT("haas/entity/sensor/", LOWER(C186), "/", E186, "/config"))</f>
        <v/>
      </c>
      <c r="AK186" s="38" t="str">
        <f>IF(ISBLANK(AI186),  "", _xlfn.CONCAT(LOWER(C186), "/", E186))</f>
        <v/>
      </c>
      <c r="AT186" s="42"/>
      <c r="AU186" s="3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6" s="64" t="s">
        <v>393</v>
      </c>
      <c r="AW186" s="64"/>
      <c r="AX186" s="38" t="s">
        <v>916</v>
      </c>
      <c r="AY186" s="38" t="s">
        <v>392</v>
      </c>
      <c r="AZ186" s="38" t="s">
        <v>243</v>
      </c>
      <c r="BA186" s="38" t="s">
        <v>1240</v>
      </c>
      <c r="BB186" s="38" t="s">
        <v>667</v>
      </c>
      <c r="BD186" s="38" t="s">
        <v>479</v>
      </c>
      <c r="BE186" s="38" t="s">
        <v>668</v>
      </c>
      <c r="BF186" s="38" t="s">
        <v>669</v>
      </c>
      <c r="BG186" s="3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59" s="43" customFormat="1" ht="16" hidden="1" customHeight="1">
      <c r="A187" s="29">
        <v>1675</v>
      </c>
      <c r="B187" s="43" t="s">
        <v>26</v>
      </c>
      <c r="C187" s="43" t="s">
        <v>1017</v>
      </c>
      <c r="D187" s="43" t="s">
        <v>149</v>
      </c>
      <c r="E187" s="44" t="s">
        <v>1198</v>
      </c>
      <c r="F187" s="45" t="str">
        <f>IF(ISBLANK(Table2[[#This Row],[unique_id]]), "", Table2[[#This Row],[unique_id]])</f>
        <v>template_landing_festoons_plug_proxy</v>
      </c>
      <c r="G187" s="43" t="s">
        <v>215</v>
      </c>
      <c r="H187" s="43" t="s">
        <v>131</v>
      </c>
      <c r="I187" s="43" t="s">
        <v>132</v>
      </c>
      <c r="O187" s="46" t="s">
        <v>992</v>
      </c>
      <c r="P187" s="43" t="s">
        <v>172</v>
      </c>
      <c r="Q187" s="43" t="s">
        <v>950</v>
      </c>
      <c r="R187" s="43" t="str">
        <f>Table2[[#This Row],[entity_domain]]</f>
        <v>Fans</v>
      </c>
      <c r="S187" s="43" t="s">
        <v>1348</v>
      </c>
      <c r="T187" s="44" t="str">
        <f>_xlfn.CONCAT("standby_power: 1.5", CHAR(10), "unavailable_power: 0", CHAR(10), "fixed:", CHAR(10), "  power: 2", CHAR(10))</f>
        <v xml:space="preserve">standby_power: 1.5
unavailable_power: 0
fixed:
  power: 2
</v>
      </c>
      <c r="V187" s="46"/>
      <c r="W187" s="46"/>
      <c r="X187" s="46"/>
      <c r="Y187" s="46"/>
      <c r="Z187" s="46"/>
      <c r="AA187" s="46"/>
      <c r="AG187" s="46"/>
      <c r="AH187" s="46"/>
      <c r="AJ187" s="43" t="str">
        <f>IF(ISBLANK(AI187),  "", _xlfn.CONCAT("haas/entity/sensor/", LOWER(C187), "/", E187, "/config"))</f>
        <v/>
      </c>
      <c r="AK187" s="43" t="str">
        <f>IF(ISBLANK(AI187),  "", _xlfn.CONCAT(LOWER(C187), "/", E187))</f>
        <v/>
      </c>
      <c r="AT187" s="47"/>
      <c r="AU187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7" s="65" t="s">
        <v>1115</v>
      </c>
      <c r="AW187" s="65" t="s">
        <v>137</v>
      </c>
      <c r="AX187" s="43" t="s">
        <v>916</v>
      </c>
      <c r="AY187" s="43" t="s">
        <v>1360</v>
      </c>
      <c r="AZ187" s="43" t="s">
        <v>365</v>
      </c>
      <c r="BB187" s="43" t="s">
        <v>667</v>
      </c>
      <c r="BG1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59" s="43" customFormat="1" ht="16" customHeight="1">
      <c r="A188" s="29">
        <v>1676</v>
      </c>
      <c r="B188" s="43" t="s">
        <v>26</v>
      </c>
      <c r="C188" s="43" t="s">
        <v>873</v>
      </c>
      <c r="D188" s="43" t="s">
        <v>137</v>
      </c>
      <c r="E188" s="43" t="s">
        <v>1047</v>
      </c>
      <c r="F188" s="45" t="str">
        <f>IF(ISBLANK(Table2[[#This Row],[unique_id]]), "", Table2[[#This Row],[unique_id]])</f>
        <v>landing_festoons_plug</v>
      </c>
      <c r="G188" s="43" t="s">
        <v>215</v>
      </c>
      <c r="H188" s="43" t="s">
        <v>139</v>
      </c>
      <c r="I188" s="43" t="s">
        <v>132</v>
      </c>
      <c r="J188" s="43" t="s">
        <v>916</v>
      </c>
      <c r="M188" s="43" t="s">
        <v>136</v>
      </c>
      <c r="O188" s="46" t="s">
        <v>992</v>
      </c>
      <c r="P188" s="43" t="s">
        <v>172</v>
      </c>
      <c r="Q188" s="43" t="s">
        <v>950</v>
      </c>
      <c r="R188" s="43" t="str">
        <f>Table2[[#This Row],[entity_domain]]</f>
        <v>Lights</v>
      </c>
      <c r="S188" s="43" t="s">
        <v>1348</v>
      </c>
      <c r="T188" s="44" t="s">
        <v>1354</v>
      </c>
      <c r="V188" s="46"/>
      <c r="W188" s="46"/>
      <c r="X188" s="46"/>
      <c r="Y188" s="46"/>
      <c r="Z188" s="46"/>
      <c r="AA188" s="66" t="s">
        <v>1350</v>
      </c>
      <c r="AE188" s="43" t="s">
        <v>254</v>
      </c>
      <c r="AG188" s="46" t="s">
        <v>34</v>
      </c>
      <c r="AH188" s="46" t="s">
        <v>1127</v>
      </c>
      <c r="AJ188" s="43" t="str">
        <f>_xlfn.CONCAT("haas/entity/", Table2[[#This Row],[entity_namespace]], "/tasmota/",Table2[[#This Row],[unique_id]], "/config")</f>
        <v>haas/entity/light/tasmota/landing_festoons_plug/config</v>
      </c>
      <c r="AK188" s="43" t="str">
        <f>_xlfn.CONCAT("tasmota/device/",Table2[[#This Row],[unique_id]], "/stat/POWER")</f>
        <v>tasmota/device/landing_festoons_plug/stat/POWER</v>
      </c>
      <c r="AL188" s="43" t="str">
        <f>_xlfn.CONCAT("tasmota/device/",Table2[[#This Row],[unique_id]], "/cmnd/POWER")</f>
        <v>tasmota/device/landing_festoons_plug/cmnd/POWER</v>
      </c>
      <c r="AM188" s="43" t="str">
        <f>_xlfn.CONCAT("tasmota/device/",Table2[[#This Row],[unique_id]], "/tele/LWT")</f>
        <v>tasmota/device/landing_festoons_plug/tele/LWT</v>
      </c>
      <c r="AN188" s="43" t="s">
        <v>1149</v>
      </c>
      <c r="AO188" s="43" t="s">
        <v>1150</v>
      </c>
      <c r="AP188" s="43" t="s">
        <v>1138</v>
      </c>
      <c r="AQ188" s="43" t="s">
        <v>1139</v>
      </c>
      <c r="AR188" s="43" t="s">
        <v>1225</v>
      </c>
      <c r="AS188" s="43">
        <v>1</v>
      </c>
      <c r="AT188" s="48" t="str">
        <f>HYPERLINK(_xlfn.CONCAT("http://", Table2[[#This Row],[connection_ip]], "/?"))</f>
        <v>http://10.0.6.108/?</v>
      </c>
      <c r="AU188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8" s="65" t="s">
        <v>1115</v>
      </c>
      <c r="AW188" s="65"/>
      <c r="AX188" s="43" t="s">
        <v>916</v>
      </c>
      <c r="AY188" s="43" t="s">
        <v>1360</v>
      </c>
      <c r="AZ188" s="43" t="s">
        <v>365</v>
      </c>
      <c r="BB188" s="43" t="s">
        <v>667</v>
      </c>
      <c r="BD188" s="43" t="s">
        <v>479</v>
      </c>
      <c r="BE188" s="43" t="s">
        <v>1358</v>
      </c>
      <c r="BF188" s="43" t="s">
        <v>1357</v>
      </c>
      <c r="BG1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59" s="43" customFormat="1" ht="16" customHeight="1">
      <c r="A189" s="29">
        <v>1677</v>
      </c>
      <c r="B189" s="43" t="s">
        <v>26</v>
      </c>
      <c r="C189" s="43" t="s">
        <v>873</v>
      </c>
      <c r="D189" s="43" t="s">
        <v>27</v>
      </c>
      <c r="E189" s="43" t="s">
        <v>1353</v>
      </c>
      <c r="F189" s="45" t="str">
        <f>IF(ISBLANK(Table2[[#This Row],[unique_id]]), "", Table2[[#This Row],[unique_id]])</f>
        <v>landing_festoons_plug_temperature</v>
      </c>
      <c r="G189" s="43" t="s">
        <v>215</v>
      </c>
      <c r="H189" s="43" t="s">
        <v>139</v>
      </c>
      <c r="I189" s="43" t="s">
        <v>132</v>
      </c>
      <c r="O189" s="46"/>
      <c r="T189" s="44"/>
      <c r="V189" s="46"/>
      <c r="W189" s="46"/>
      <c r="X189" s="46"/>
      <c r="Y189" s="46"/>
      <c r="Z189" s="46"/>
      <c r="AA189" s="46"/>
      <c r="AB189" s="43" t="s">
        <v>31</v>
      </c>
      <c r="AC189" s="43" t="s">
        <v>88</v>
      </c>
      <c r="AD189" s="43" t="s">
        <v>89</v>
      </c>
      <c r="AG189" s="46" t="s">
        <v>34</v>
      </c>
      <c r="AH189" s="46" t="s">
        <v>1127</v>
      </c>
      <c r="AJ189" s="43" t="str">
        <f>_xlfn.CONCAT("haas/entity/", Table2[[#This Row],[entity_namespace]], "/tasmota/",Table2[[#This Row],[unique_id]], "/config")</f>
        <v>haas/entity/sensor/tasmota/landing_festoons_plug_temperature/config</v>
      </c>
      <c r="AK189" s="43" t="str">
        <f>_xlfn.CONCAT("tasmota/device/",E188, "/tele/SENSOR")</f>
        <v>tasmota/device/landing_festoons_plug/tele/SENSOR</v>
      </c>
      <c r="AR189" s="43" t="s">
        <v>1363</v>
      </c>
      <c r="AS189" s="43">
        <v>1</v>
      </c>
      <c r="AT189" s="48" t="str">
        <f>AT188</f>
        <v>http://10.0.6.108/?</v>
      </c>
      <c r="AU189" s="43" t="str">
        <f>LOWER(SUBSTITUTE(SUBSTITUTE(_xlfn.CONCAT(Table2[[#This Row],[device_manufacturer]], "-", Table2[[#This Row],[device_suggested_area]], "-", Table2[[#This Row],[device_identifiers]]), " ", "-"), "_", "-"))</f>
        <v>sonoff-landing-festoons</v>
      </c>
      <c r="AV189" s="65" t="s">
        <v>1115</v>
      </c>
      <c r="AW189" s="65"/>
      <c r="AX189" s="43" t="s">
        <v>916</v>
      </c>
      <c r="AY189" s="43" t="s">
        <v>1360</v>
      </c>
      <c r="AZ189" s="43" t="s">
        <v>365</v>
      </c>
      <c r="BB189" s="43" t="s">
        <v>667</v>
      </c>
      <c r="BG1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59" s="29" customFormat="1" ht="16" hidden="1" customHeight="1">
      <c r="A190" s="29">
        <v>1678</v>
      </c>
      <c r="B190" s="29" t="s">
        <v>26</v>
      </c>
      <c r="C190" s="29" t="s">
        <v>410</v>
      </c>
      <c r="D190" s="29" t="s">
        <v>137</v>
      </c>
      <c r="E190" s="29" t="s">
        <v>684</v>
      </c>
      <c r="F190" s="30" t="str">
        <f>IF(ISBLANK(Table2[[#This Row],[unique_id]]), "", Table2[[#This Row],[unique_id]])</f>
        <v>garden_pedestals</v>
      </c>
      <c r="G190" s="29" t="s">
        <v>685</v>
      </c>
      <c r="H190" s="29" t="s">
        <v>139</v>
      </c>
      <c r="I190" s="29" t="s">
        <v>132</v>
      </c>
      <c r="J190" s="29" t="s">
        <v>915</v>
      </c>
      <c r="O190" s="31"/>
      <c r="V190" s="31"/>
      <c r="W190" s="31" t="s">
        <v>594</v>
      </c>
      <c r="X190" s="35">
        <v>115</v>
      </c>
      <c r="Y190" s="36" t="s">
        <v>949</v>
      </c>
      <c r="Z190" s="36"/>
      <c r="AA190" s="36"/>
      <c r="AE190" s="29" t="s">
        <v>308</v>
      </c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90" s="29" t="str">
        <f>LOWER(SUBSTITUTE(SUBSTITUTE(_xlfn.CONCAT(Table2[[#This Row],[device_suggested_area]], "-", Table2[[#This Row],[device_identifiers]]), " ", "-"), "_", "-"))</f>
        <v>garden-pedestals</v>
      </c>
      <c r="AV190" s="63" t="s">
        <v>674</v>
      </c>
      <c r="AW190" s="63"/>
      <c r="AX190" s="29" t="s">
        <v>915</v>
      </c>
      <c r="AY190" s="29" t="s">
        <v>676</v>
      </c>
      <c r="AZ190" s="29" t="s">
        <v>410</v>
      </c>
      <c r="BB190" s="29" t="s">
        <v>686</v>
      </c>
      <c r="BG1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59" s="29" customFormat="1" ht="16" hidden="1" customHeight="1">
      <c r="A191" s="29">
        <v>1679</v>
      </c>
      <c r="B191" s="29" t="s">
        <v>26</v>
      </c>
      <c r="C191" s="29" t="s">
        <v>410</v>
      </c>
      <c r="D191" s="29" t="s">
        <v>137</v>
      </c>
      <c r="E191" s="29" t="s">
        <v>1199</v>
      </c>
      <c r="F191" s="30" t="str">
        <f>IF(ISBLANK(Table2[[#This Row],[unique_id]]), "", Table2[[#This Row],[unique_id]])</f>
        <v>garden_pedestals_bulb_1</v>
      </c>
      <c r="H191" s="29" t="s">
        <v>139</v>
      </c>
      <c r="O191" s="31"/>
      <c r="P191" s="29" t="s">
        <v>172</v>
      </c>
      <c r="Q191" s="29" t="s">
        <v>950</v>
      </c>
      <c r="R191" s="29" t="str">
        <f>Table2[[#This Row],[entity_domain]]</f>
        <v>Lights</v>
      </c>
      <c r="S191" s="29" t="str">
        <f>_xlfn.CONCAT( Table2[[#This Row],[device_suggested_area]], " ",Table2[[#This Row],[powercalc_group_3]])</f>
        <v>Garden Lights</v>
      </c>
      <c r="V191" s="31"/>
      <c r="W191" s="31" t="s">
        <v>593</v>
      </c>
      <c r="X191" s="35">
        <v>115</v>
      </c>
      <c r="Y191" s="36" t="s">
        <v>946</v>
      </c>
      <c r="Z191" s="36"/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91" s="29" t="str">
        <f>LOWER(SUBSTITUTE(SUBSTITUTE(_xlfn.CONCAT(Table2[[#This Row],[device_suggested_area]], "-", Table2[[#This Row],[device_identifiers]]), " ", "-"), "_", "-"))</f>
        <v>garden-pedestals-bulb-1</v>
      </c>
      <c r="AV191" s="63" t="s">
        <v>674</v>
      </c>
      <c r="AW191" s="63"/>
      <c r="AX191" s="29" t="s">
        <v>1274</v>
      </c>
      <c r="AY191" s="29" t="s">
        <v>676</v>
      </c>
      <c r="AZ191" s="29" t="s">
        <v>410</v>
      </c>
      <c r="BB191" s="29" t="s">
        <v>686</v>
      </c>
      <c r="BE191" s="29" t="s">
        <v>673</v>
      </c>
      <c r="BG1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59" s="29" customFormat="1" ht="16" hidden="1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1200</v>
      </c>
      <c r="F192" s="30" t="str">
        <f>IF(ISBLANK(Table2[[#This Row],[unique_id]]), "", Table2[[#This Row],[unique_id]])</f>
        <v>garden_pedestals_bulb_2</v>
      </c>
      <c r="H192" s="29" t="s">
        <v>139</v>
      </c>
      <c r="O192" s="31"/>
      <c r="P192" s="29" t="s">
        <v>172</v>
      </c>
      <c r="Q192" s="29" t="s">
        <v>950</v>
      </c>
      <c r="R192" s="29" t="str">
        <f>Table2[[#This Row],[entity_domain]]</f>
        <v>Lights</v>
      </c>
      <c r="S192" s="29" t="str">
        <f>_xlfn.CONCAT( Table2[[#This Row],[device_suggested_area]], " ",Table2[[#This Row],[powercalc_group_3]])</f>
        <v>Garden Lights</v>
      </c>
      <c r="V192" s="31"/>
      <c r="W192" s="31" t="s">
        <v>593</v>
      </c>
      <c r="X192" s="35">
        <v>115</v>
      </c>
      <c r="Y192" s="36" t="s">
        <v>946</v>
      </c>
      <c r="Z192" s="36"/>
      <c r="AA192" s="36"/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92" s="29" t="str">
        <f>LOWER(SUBSTITUTE(SUBSTITUTE(_xlfn.CONCAT(Table2[[#This Row],[device_suggested_area]], "-", Table2[[#This Row],[device_identifiers]]), " ", "-"), "_", "-"))</f>
        <v>garden-pedestals-bulb-2</v>
      </c>
      <c r="AV192" s="63" t="s">
        <v>674</v>
      </c>
      <c r="AW192" s="63"/>
      <c r="AX192" s="29" t="s">
        <v>1275</v>
      </c>
      <c r="AY192" s="29" t="s">
        <v>676</v>
      </c>
      <c r="AZ192" s="29" t="s">
        <v>410</v>
      </c>
      <c r="BB192" s="29" t="s">
        <v>686</v>
      </c>
      <c r="BE192" s="29" t="s">
        <v>677</v>
      </c>
      <c r="BG1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59" s="29" customFormat="1" ht="16" hidden="1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1201</v>
      </c>
      <c r="F193" s="30" t="str">
        <f>IF(ISBLANK(Table2[[#This Row],[unique_id]]), "", Table2[[#This Row],[unique_id]])</f>
        <v>garden_pedestals_bulb_3</v>
      </c>
      <c r="H193" s="29" t="s">
        <v>139</v>
      </c>
      <c r="O193" s="31"/>
      <c r="P193" s="29" t="s">
        <v>172</v>
      </c>
      <c r="Q193" s="29" t="s">
        <v>950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Garden Lights</v>
      </c>
      <c r="V193" s="31"/>
      <c r="W193" s="31" t="s">
        <v>593</v>
      </c>
      <c r="X193" s="35">
        <v>115</v>
      </c>
      <c r="Y193" s="36" t="s">
        <v>946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93" s="29" t="str">
        <f>LOWER(SUBSTITUTE(SUBSTITUTE(_xlfn.CONCAT(Table2[[#This Row],[device_suggested_area]], "-", Table2[[#This Row],[device_identifiers]]), " ", "-"), "_", "-"))</f>
        <v>garden-pedestals-bulb-3</v>
      </c>
      <c r="AV193" s="63" t="s">
        <v>674</v>
      </c>
      <c r="AW193" s="63"/>
      <c r="AX193" s="29" t="s">
        <v>1276</v>
      </c>
      <c r="AY193" s="29" t="s">
        <v>676</v>
      </c>
      <c r="AZ193" s="29" t="s">
        <v>410</v>
      </c>
      <c r="BB193" s="29" t="s">
        <v>686</v>
      </c>
      <c r="BE193" s="29" t="s">
        <v>678</v>
      </c>
      <c r="BG1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59" s="29" customFormat="1" ht="16" hidden="1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1202</v>
      </c>
      <c r="F194" s="30" t="str">
        <f>IF(ISBLANK(Table2[[#This Row],[unique_id]]), "", Table2[[#This Row],[unique_id]])</f>
        <v>garden_pedestals_bulb_4</v>
      </c>
      <c r="H194" s="29" t="s">
        <v>139</v>
      </c>
      <c r="O194" s="31"/>
      <c r="P194" s="29" t="s">
        <v>172</v>
      </c>
      <c r="Q194" s="29" t="s">
        <v>950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Garden Lights</v>
      </c>
      <c r="V194" s="31"/>
      <c r="W194" s="31" t="s">
        <v>593</v>
      </c>
      <c r="X194" s="35">
        <v>115</v>
      </c>
      <c r="Y194" s="36" t="s">
        <v>946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94" s="29" t="str">
        <f>LOWER(SUBSTITUTE(SUBSTITUTE(_xlfn.CONCAT(Table2[[#This Row],[device_suggested_area]], "-", Table2[[#This Row],[device_identifiers]]), " ", "-"), "_", "-"))</f>
        <v>garden-pedestals-bulb-4</v>
      </c>
      <c r="AV194" s="63" t="s">
        <v>674</v>
      </c>
      <c r="AW194" s="63"/>
      <c r="AX194" s="29" t="s">
        <v>1277</v>
      </c>
      <c r="AY194" s="29" t="s">
        <v>676</v>
      </c>
      <c r="AZ194" s="29" t="s">
        <v>410</v>
      </c>
      <c r="BB194" s="29" t="s">
        <v>686</v>
      </c>
      <c r="BE194" s="29" t="s">
        <v>679</v>
      </c>
      <c r="BG1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59" s="29" customFormat="1" ht="16" hidden="1" customHeight="1">
      <c r="A195" s="29">
        <v>1683</v>
      </c>
      <c r="B195" s="29" t="s">
        <v>691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593</v>
      </c>
      <c r="X195" s="35">
        <v>115</v>
      </c>
      <c r="Y195" s="36" t="s">
        <v>946</v>
      </c>
      <c r="Z195" s="36" t="s">
        <v>1239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garden-pedestals-bulb-5</v>
      </c>
      <c r="AV195" s="63" t="s">
        <v>674</v>
      </c>
      <c r="AW195" s="63"/>
      <c r="AX195" s="29" t="s">
        <v>1278</v>
      </c>
      <c r="AY195" s="29" t="s">
        <v>676</v>
      </c>
      <c r="AZ195" s="29" t="s">
        <v>410</v>
      </c>
      <c r="BB195" s="29" t="s">
        <v>686</v>
      </c>
      <c r="BE195" s="29" t="s">
        <v>788</v>
      </c>
      <c r="BG1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hidden="1" customHeight="1">
      <c r="A196" s="29">
        <v>1684</v>
      </c>
      <c r="B196" s="29" t="s">
        <v>691</v>
      </c>
      <c r="C196" s="29" t="s">
        <v>410</v>
      </c>
      <c r="D196" s="29" t="s">
        <v>137</v>
      </c>
      <c r="F196" s="30" t="str">
        <f>IF(ISBLANK(Table2[[#This Row],[unique_id]]), "", Table2[[#This Row],[unique_id]])</f>
        <v/>
      </c>
      <c r="O196" s="31"/>
      <c r="V196" s="31"/>
      <c r="W196" s="31" t="s">
        <v>593</v>
      </c>
      <c r="X196" s="35">
        <v>115</v>
      </c>
      <c r="Y196" s="36" t="s">
        <v>946</v>
      </c>
      <c r="Z196" s="36" t="s">
        <v>1239</v>
      </c>
      <c r="AA196" s="36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6" s="29" t="str">
        <f>LOWER(SUBSTITUTE(SUBSTITUTE(_xlfn.CONCAT(Table2[[#This Row],[device_suggested_area]], "-", Table2[[#This Row],[device_identifiers]]), " ", "-"), "_", "-"))</f>
        <v>garden-pedestals-bulb-6</v>
      </c>
      <c r="AV196" s="63" t="s">
        <v>674</v>
      </c>
      <c r="AW196" s="63"/>
      <c r="AX196" s="29" t="s">
        <v>1279</v>
      </c>
      <c r="AY196" s="29" t="s">
        <v>676</v>
      </c>
      <c r="AZ196" s="29" t="s">
        <v>410</v>
      </c>
      <c r="BB196" s="29" t="s">
        <v>686</v>
      </c>
      <c r="BE196" s="29" t="s">
        <v>788</v>
      </c>
      <c r="BG1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7" spans="1:59" s="29" customFormat="1" ht="16" hidden="1" customHeight="1">
      <c r="A197" s="29">
        <v>1685</v>
      </c>
      <c r="B197" s="29" t="s">
        <v>691</v>
      </c>
      <c r="C197" s="29" t="s">
        <v>410</v>
      </c>
      <c r="D197" s="29" t="s">
        <v>137</v>
      </c>
      <c r="F197" s="30" t="str">
        <f>IF(ISBLANK(Table2[[#This Row],[unique_id]]), "", Table2[[#This Row],[unique_id]])</f>
        <v/>
      </c>
      <c r="O197" s="31"/>
      <c r="V197" s="31"/>
      <c r="W197" s="31" t="s">
        <v>593</v>
      </c>
      <c r="X197" s="35">
        <v>115</v>
      </c>
      <c r="Y197" s="36" t="s">
        <v>946</v>
      </c>
      <c r="Z197" s="36" t="s">
        <v>1239</v>
      </c>
      <c r="AA197" s="36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7" s="29" t="str">
        <f>LOWER(SUBSTITUTE(SUBSTITUTE(_xlfn.CONCAT(Table2[[#This Row],[device_suggested_area]], "-", Table2[[#This Row],[device_identifiers]]), " ", "-"), "_", "-"))</f>
        <v>garden-pedestals-bulb-7</v>
      </c>
      <c r="AV197" s="63" t="s">
        <v>674</v>
      </c>
      <c r="AW197" s="63"/>
      <c r="AX197" s="29" t="s">
        <v>1280</v>
      </c>
      <c r="AY197" s="29" t="s">
        <v>676</v>
      </c>
      <c r="AZ197" s="29" t="s">
        <v>410</v>
      </c>
      <c r="BB197" s="29" t="s">
        <v>686</v>
      </c>
      <c r="BE197" s="29" t="s">
        <v>788</v>
      </c>
      <c r="BG1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8" spans="1:59" s="29" customFormat="1" ht="16" hidden="1" customHeight="1">
      <c r="A198" s="29">
        <v>1686</v>
      </c>
      <c r="B198" s="29" t="s">
        <v>691</v>
      </c>
      <c r="C198" s="29" t="s">
        <v>410</v>
      </c>
      <c r="D198" s="29" t="s">
        <v>137</v>
      </c>
      <c r="F198" s="30" t="str">
        <f>IF(ISBLANK(Table2[[#This Row],[unique_id]]), "", Table2[[#This Row],[unique_id]])</f>
        <v/>
      </c>
      <c r="O198" s="31"/>
      <c r="V198" s="31"/>
      <c r="W198" s="31" t="s">
        <v>593</v>
      </c>
      <c r="X198" s="35">
        <v>115</v>
      </c>
      <c r="Y198" s="36" t="s">
        <v>946</v>
      </c>
      <c r="Z198" s="36" t="s">
        <v>1239</v>
      </c>
      <c r="AA198" s="36"/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8" s="29" t="str">
        <f>LOWER(SUBSTITUTE(SUBSTITUTE(_xlfn.CONCAT(Table2[[#This Row],[device_suggested_area]], "-", Table2[[#This Row],[device_identifiers]]), " ", "-"), "_", "-"))</f>
        <v>garden-pedestals-bulb-8</v>
      </c>
      <c r="AV198" s="63" t="s">
        <v>674</v>
      </c>
      <c r="AW198" s="63"/>
      <c r="AX198" s="29" t="s">
        <v>1281</v>
      </c>
      <c r="AY198" s="29" t="s">
        <v>676</v>
      </c>
      <c r="AZ198" s="29" t="s">
        <v>410</v>
      </c>
      <c r="BB198" s="29" t="s">
        <v>686</v>
      </c>
      <c r="BE198" s="29" t="s">
        <v>788</v>
      </c>
      <c r="BG1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9" spans="1:59" s="29" customFormat="1" ht="16" hidden="1" customHeight="1">
      <c r="A199" s="29">
        <v>1687</v>
      </c>
      <c r="B199" s="29" t="s">
        <v>26</v>
      </c>
      <c r="C199" s="29" t="s">
        <v>410</v>
      </c>
      <c r="D199" s="29" t="s">
        <v>137</v>
      </c>
      <c r="E199" s="29" t="s">
        <v>687</v>
      </c>
      <c r="F199" s="30" t="str">
        <f>IF(ISBLANK(Table2[[#This Row],[unique_id]]), "", Table2[[#This Row],[unique_id]])</f>
        <v>tree_spotlights</v>
      </c>
      <c r="G199" s="29" t="s">
        <v>683</v>
      </c>
      <c r="H199" s="29" t="s">
        <v>139</v>
      </c>
      <c r="I199" s="29" t="s">
        <v>132</v>
      </c>
      <c r="J199" s="29" t="s">
        <v>917</v>
      </c>
      <c r="O199" s="31"/>
      <c r="V199" s="31"/>
      <c r="W199" s="31" t="s">
        <v>594</v>
      </c>
      <c r="X199" s="35">
        <v>116</v>
      </c>
      <c r="Y199" s="36" t="s">
        <v>949</v>
      </c>
      <c r="Z199" s="36"/>
      <c r="AA199" s="36"/>
      <c r="AE199" s="29" t="s">
        <v>308</v>
      </c>
      <c r="AG199" s="31"/>
      <c r="AH199" s="31"/>
      <c r="AJ199" s="29" t="str">
        <f>IF(ISBLANK(AI199),  "", _xlfn.CONCAT("haas/entity/sensor/", LOWER(C199), "/", E199, "/config"))</f>
        <v/>
      </c>
      <c r="AK199" s="29" t="str">
        <f>IF(ISBLANK(AI199),  "", _xlfn.CONCAT(LOWER(C199), "/", E199))</f>
        <v/>
      </c>
      <c r="AT19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9" s="29" t="str">
        <f>LOWER(SUBSTITUTE(SUBSTITUTE(_xlfn.CONCAT(Table2[[#This Row],[device_suggested_area]], "-", Table2[[#This Row],[device_identifiers]]), " ", "-"), "_", "-"))</f>
        <v>tree-spotlights</v>
      </c>
      <c r="AV199" s="63" t="s">
        <v>674</v>
      </c>
      <c r="AW199" s="63"/>
      <c r="AX199" s="29" t="s">
        <v>917</v>
      </c>
      <c r="AY199" s="29" t="s">
        <v>682</v>
      </c>
      <c r="AZ199" s="29" t="s">
        <v>410</v>
      </c>
      <c r="BB199" s="29" t="s">
        <v>681</v>
      </c>
      <c r="BG1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29" customFormat="1" ht="16" hidden="1" customHeight="1">
      <c r="A200" s="29">
        <v>1688</v>
      </c>
      <c r="B200" s="29" t="s">
        <v>26</v>
      </c>
      <c r="C200" s="29" t="s">
        <v>410</v>
      </c>
      <c r="D200" s="29" t="s">
        <v>137</v>
      </c>
      <c r="E200" s="29" t="s">
        <v>1203</v>
      </c>
      <c r="F200" s="30" t="str">
        <f>IF(ISBLANK(Table2[[#This Row],[unique_id]]), "", Table2[[#This Row],[unique_id]])</f>
        <v>tree_spotlights_bulb_1</v>
      </c>
      <c r="H200" s="29" t="s">
        <v>139</v>
      </c>
      <c r="O200" s="31" t="s">
        <v>992</v>
      </c>
      <c r="P200" s="29" t="s">
        <v>172</v>
      </c>
      <c r="Q200" s="29" t="s">
        <v>950</v>
      </c>
      <c r="R200" s="29" t="str">
        <f>Table2[[#This Row],[entity_domain]]</f>
        <v>Lights</v>
      </c>
      <c r="S200" s="29" t="str">
        <f>_xlfn.CONCAT( Table2[[#This Row],[device_suggested_area]], " ",Table2[[#This Row],[powercalc_group_3]])</f>
        <v>Tree Lights</v>
      </c>
      <c r="V200" s="31"/>
      <c r="W200" s="31" t="s">
        <v>593</v>
      </c>
      <c r="X200" s="35">
        <v>116</v>
      </c>
      <c r="Y200" s="36" t="s">
        <v>946</v>
      </c>
      <c r="Z200" s="36"/>
      <c r="AA200" s="36"/>
      <c r="AG200" s="31"/>
      <c r="AH200" s="31"/>
      <c r="AJ200" s="29" t="str">
        <f>IF(ISBLANK(AI200),  "", _xlfn.CONCAT("haas/entity/sensor/", LOWER(C200), "/", E200, "/config"))</f>
        <v/>
      </c>
      <c r="AK200" s="29" t="str">
        <f>IF(ISBLANK(AI200),  "", _xlfn.CONCAT(LOWER(C200), "/", E200))</f>
        <v/>
      </c>
      <c r="AT20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00" s="29" t="str">
        <f>LOWER(SUBSTITUTE(SUBSTITUTE(_xlfn.CONCAT(Table2[[#This Row],[device_suggested_area]], "-", Table2[[#This Row],[device_identifiers]]), " ", "-"), "_", "-"))</f>
        <v>tree-spotlights-bulb-1</v>
      </c>
      <c r="AV200" s="63" t="s">
        <v>674</v>
      </c>
      <c r="AW200" s="63"/>
      <c r="AX200" s="29" t="s">
        <v>1282</v>
      </c>
      <c r="AY200" s="29" t="s">
        <v>682</v>
      </c>
      <c r="AZ200" s="29" t="s">
        <v>410</v>
      </c>
      <c r="BB200" s="29" t="s">
        <v>681</v>
      </c>
      <c r="BE200" s="29" t="s">
        <v>680</v>
      </c>
      <c r="BG2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59" s="29" customFormat="1" ht="16" hidden="1" customHeight="1">
      <c r="A201" s="29">
        <v>1689</v>
      </c>
      <c r="B201" s="29" t="s">
        <v>26</v>
      </c>
      <c r="C201" s="29" t="s">
        <v>410</v>
      </c>
      <c r="D201" s="29" t="s">
        <v>137</v>
      </c>
      <c r="E201" s="29" t="s">
        <v>1204</v>
      </c>
      <c r="F201" s="30" t="str">
        <f>IF(ISBLANK(Table2[[#This Row],[unique_id]]), "", Table2[[#This Row],[unique_id]])</f>
        <v>tree_spotlights_bulb_2</v>
      </c>
      <c r="H201" s="29" t="s">
        <v>139</v>
      </c>
      <c r="O201" s="31" t="s">
        <v>992</v>
      </c>
      <c r="P201" s="29" t="s">
        <v>172</v>
      </c>
      <c r="Q201" s="29" t="s">
        <v>950</v>
      </c>
      <c r="R201" s="29" t="str">
        <f>Table2[[#This Row],[entity_domain]]</f>
        <v>Lights</v>
      </c>
      <c r="S201" s="29" t="str">
        <f>_xlfn.CONCAT( Table2[[#This Row],[device_suggested_area]], " ",Table2[[#This Row],[powercalc_group_3]])</f>
        <v>Tree Lights</v>
      </c>
      <c r="V201" s="31"/>
      <c r="W201" s="31" t="s">
        <v>593</v>
      </c>
      <c r="X201" s="35">
        <v>116</v>
      </c>
      <c r="Y201" s="36" t="s">
        <v>946</v>
      </c>
      <c r="Z201" s="36"/>
      <c r="AA201" s="36"/>
      <c r="AG201" s="31"/>
      <c r="AH201" s="31"/>
      <c r="AJ201" s="29" t="str">
        <f>IF(ISBLANK(AI201),  "", _xlfn.CONCAT("haas/entity/sensor/", LOWER(C201), "/", E201, "/config"))</f>
        <v/>
      </c>
      <c r="AK201" s="29" t="str">
        <f>IF(ISBLANK(AI201),  "", _xlfn.CONCAT(LOWER(C201), "/", E201))</f>
        <v/>
      </c>
      <c r="AT20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01" s="29" t="str">
        <f>LOWER(SUBSTITUTE(SUBSTITUTE(_xlfn.CONCAT(Table2[[#This Row],[device_suggested_area]], "-", Table2[[#This Row],[device_identifiers]]), " ", "-"), "_", "-"))</f>
        <v>tree-spotlights-bulb-2</v>
      </c>
      <c r="AV201" s="63" t="s">
        <v>674</v>
      </c>
      <c r="AW201" s="63"/>
      <c r="AX201" s="29" t="s">
        <v>1283</v>
      </c>
      <c r="AY201" s="29" t="s">
        <v>682</v>
      </c>
      <c r="AZ201" s="29" t="s">
        <v>410</v>
      </c>
      <c r="BB201" s="29" t="s">
        <v>681</v>
      </c>
      <c r="BE201" s="29" t="s">
        <v>690</v>
      </c>
      <c r="BG2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59" s="29" customFormat="1" ht="16" hidden="1" customHeight="1">
      <c r="A202" s="29">
        <v>1690</v>
      </c>
      <c r="B202" s="29" t="s">
        <v>691</v>
      </c>
      <c r="C202" s="29" t="s">
        <v>410</v>
      </c>
      <c r="D202" s="29" t="s">
        <v>137</v>
      </c>
      <c r="F202" s="30" t="str">
        <f>IF(ISBLANK(Table2[[#This Row],[unique_id]]), "", Table2[[#This Row],[unique_id]])</f>
        <v/>
      </c>
      <c r="O202" s="31"/>
      <c r="V202" s="31"/>
      <c r="W202" s="31" t="s">
        <v>593</v>
      </c>
      <c r="X202" s="35">
        <v>116</v>
      </c>
      <c r="Y202" s="36" t="s">
        <v>946</v>
      </c>
      <c r="Z202" s="36" t="s">
        <v>1239</v>
      </c>
      <c r="AA202" s="36"/>
      <c r="AG202" s="31"/>
      <c r="AH202" s="31"/>
      <c r="AJ202" s="29" t="str">
        <f>IF(ISBLANK(AI202),  "", _xlfn.CONCAT("haas/entity/sensor/", LOWER(C202), "/", E202, "/config"))</f>
        <v/>
      </c>
      <c r="AK202" s="29" t="str">
        <f>IF(ISBLANK(AI202),  "", _xlfn.CONCAT(LOWER(C202), "/", E202))</f>
        <v/>
      </c>
      <c r="AT20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202" s="29" t="str">
        <f>LOWER(SUBSTITUTE(SUBSTITUTE(_xlfn.CONCAT(Table2[[#This Row],[device_suggested_area]], "-", Table2[[#This Row],[device_identifiers]]), " ", "-"), "_", "-"))</f>
        <v>tree-spotlights-bulb-3</v>
      </c>
      <c r="AV202" s="63" t="s">
        <v>674</v>
      </c>
      <c r="AW202" s="63"/>
      <c r="AX202" s="29" t="s">
        <v>1284</v>
      </c>
      <c r="AY202" s="29" t="s">
        <v>682</v>
      </c>
      <c r="AZ202" s="29" t="s">
        <v>410</v>
      </c>
      <c r="BB202" s="29" t="s">
        <v>681</v>
      </c>
      <c r="BE202" s="29" t="s">
        <v>788</v>
      </c>
      <c r="BG2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203" spans="1:59" s="29" customFormat="1" ht="16" hidden="1" customHeight="1">
      <c r="A203" s="29">
        <v>1800</v>
      </c>
      <c r="B203" s="29" t="s">
        <v>26</v>
      </c>
      <c r="C203" s="29" t="s">
        <v>536</v>
      </c>
      <c r="D203" s="29" t="s">
        <v>364</v>
      </c>
      <c r="E203" s="29" t="s">
        <v>363</v>
      </c>
      <c r="F203" s="30" t="str">
        <f>IF(ISBLANK(Table2[[#This Row],[unique_id]]), "", Table2[[#This Row],[unique_id]])</f>
        <v>column_break</v>
      </c>
      <c r="G203" s="29" t="s">
        <v>360</v>
      </c>
      <c r="H203" s="29" t="s">
        <v>823</v>
      </c>
      <c r="I203" s="29" t="s">
        <v>132</v>
      </c>
      <c r="M203" s="29" t="s">
        <v>361</v>
      </c>
      <c r="N203" s="29" t="s">
        <v>362</v>
      </c>
      <c r="O203" s="31"/>
      <c r="V203" s="31"/>
      <c r="W203" s="31"/>
      <c r="X203" s="31"/>
      <c r="Y203" s="31"/>
      <c r="Z203" s="31"/>
      <c r="AA203" s="31"/>
      <c r="AG203" s="31"/>
      <c r="AH203" s="31"/>
      <c r="AJ203" s="29" t="str">
        <f>IF(ISBLANK(AI203),  "", _xlfn.CONCAT("haas/entity/sensor/", LOWER(C203), "/", E203, "/config"))</f>
        <v/>
      </c>
      <c r="AK203" s="29" t="str">
        <f>IF(ISBLANK(AI203),  "", _xlfn.CONCAT(LOWER(C203), "/", E203))</f>
        <v/>
      </c>
      <c r="AT203" s="33"/>
      <c r="AV203" s="31"/>
      <c r="AW203" s="31"/>
      <c r="BG2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hidden="1" customHeight="1">
      <c r="A204" s="29">
        <v>1801</v>
      </c>
      <c r="B204" s="29" t="s">
        <v>26</v>
      </c>
      <c r="C204" s="29" t="s">
        <v>1017</v>
      </c>
      <c r="D204" s="29" t="s">
        <v>149</v>
      </c>
      <c r="E204" s="32" t="s">
        <v>1205</v>
      </c>
      <c r="F204" s="30" t="str">
        <f>IF(ISBLANK(Table2[[#This Row],[unique_id]]), "", Table2[[#This Row],[unique_id]])</f>
        <v>template_bathroom_rails_plug_proxy</v>
      </c>
      <c r="G204" s="29" t="s">
        <v>546</v>
      </c>
      <c r="H204" s="29" t="s">
        <v>823</v>
      </c>
      <c r="I204" s="29" t="s">
        <v>132</v>
      </c>
      <c r="O204" s="31" t="s">
        <v>992</v>
      </c>
      <c r="P204" s="29" t="s">
        <v>172</v>
      </c>
      <c r="Q204" s="27" t="s">
        <v>951</v>
      </c>
      <c r="R204" s="29" t="str">
        <f>Table2[[#This Row],[entity_domain]]</f>
        <v>Heating &amp; Cooling</v>
      </c>
      <c r="S204" s="29" t="str">
        <f>_xlfn.CONCAT( Table2[[#This Row],[device_suggested_area]], " ",Table2[[#This Row],[friendly_name]])</f>
        <v>Bathroom Towel Rails</v>
      </c>
      <c r="T20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04" s="31"/>
      <c r="W204" s="31"/>
      <c r="X204" s="31"/>
      <c r="Y204" s="31"/>
      <c r="Z204" s="31"/>
      <c r="AA204" s="31"/>
      <c r="AG204" s="31"/>
      <c r="AH204" s="31"/>
      <c r="AJ204" s="29" t="str">
        <f>IF(ISBLANK(AI204),  "", _xlfn.CONCAT("haas/entity/sensor/", LOWER(C204), "/", E204, "/config"))</f>
        <v/>
      </c>
      <c r="AK204" s="29" t="str">
        <f>IF(ISBLANK(AI204),  "", _xlfn.CONCAT(LOWER(C204), "/", E204))</f>
        <v/>
      </c>
      <c r="AT204" s="33"/>
      <c r="AU204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204" s="68" t="s">
        <v>394</v>
      </c>
      <c r="AW204" s="67" t="s">
        <v>134</v>
      </c>
      <c r="AX204" s="29" t="s">
        <v>1292</v>
      </c>
      <c r="AY204" s="29" t="s">
        <v>391</v>
      </c>
      <c r="AZ204" s="29" t="s">
        <v>243</v>
      </c>
      <c r="BB204" s="29" t="s">
        <v>390</v>
      </c>
      <c r="BG2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hidden="1" customHeight="1">
      <c r="A205" s="29">
        <v>1802</v>
      </c>
      <c r="B205" s="29" t="s">
        <v>26</v>
      </c>
      <c r="C205" s="29" t="s">
        <v>243</v>
      </c>
      <c r="D205" s="29" t="s">
        <v>134</v>
      </c>
      <c r="E205" s="29" t="s">
        <v>1048</v>
      </c>
      <c r="F205" s="30" t="str">
        <f>IF(ISBLANK(Table2[[#This Row],[unique_id]]), "", Table2[[#This Row],[unique_id]])</f>
        <v>bathroom_rails_plug</v>
      </c>
      <c r="G205" s="29" t="s">
        <v>546</v>
      </c>
      <c r="H205" s="29" t="s">
        <v>823</v>
      </c>
      <c r="I205" s="29" t="s">
        <v>132</v>
      </c>
      <c r="J205" s="29" t="s">
        <v>546</v>
      </c>
      <c r="M205" s="29" t="s">
        <v>268</v>
      </c>
      <c r="O205" s="31" t="s">
        <v>992</v>
      </c>
      <c r="P205" s="29" t="s">
        <v>172</v>
      </c>
      <c r="Q205" s="27" t="s">
        <v>951</v>
      </c>
      <c r="R205" s="29" t="str">
        <f>Table2[[#This Row],[entity_domain]]</f>
        <v>Heating &amp; Cooling</v>
      </c>
      <c r="S205" s="29" t="str">
        <f>_xlfn.CONCAT( Table2[[#This Row],[device_suggested_area]], " ",Table2[[#This Row],[friendly_name]])</f>
        <v>Bathroom Towel Rails</v>
      </c>
      <c r="T205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205" s="31"/>
      <c r="W205" s="31"/>
      <c r="X205" s="31"/>
      <c r="Y205" s="31"/>
      <c r="Z205" s="31"/>
      <c r="AA205" s="31"/>
      <c r="AE205" s="29" t="s">
        <v>267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3"/>
      <c r="AU205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205" s="63" t="s">
        <v>394</v>
      </c>
      <c r="AW205" s="63"/>
      <c r="AX205" s="29" t="s">
        <v>1292</v>
      </c>
      <c r="AY205" s="29" t="s">
        <v>391</v>
      </c>
      <c r="AZ205" s="29" t="s">
        <v>243</v>
      </c>
      <c r="BA205" s="29" t="s">
        <v>1240</v>
      </c>
      <c r="BB205" s="29" t="s">
        <v>390</v>
      </c>
      <c r="BD205" s="29" t="s">
        <v>479</v>
      </c>
      <c r="BE205" s="29" t="s">
        <v>382</v>
      </c>
      <c r="BF205" s="29" t="s">
        <v>472</v>
      </c>
      <c r="BG2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59" s="43" customFormat="1" ht="16" hidden="1" customHeight="1">
      <c r="A206" s="29">
        <v>1803</v>
      </c>
      <c r="B206" s="43" t="s">
        <v>26</v>
      </c>
      <c r="C206" s="43" t="s">
        <v>1017</v>
      </c>
      <c r="D206" s="43" t="s">
        <v>149</v>
      </c>
      <c r="E206" s="44" t="s">
        <v>1227</v>
      </c>
      <c r="F206" s="45" t="str">
        <f>IF(ISBLANK(Table2[[#This Row],[unique_id]]), "", Table2[[#This Row],[unique_id]])</f>
        <v>template_roof_water_booster_plug_proxy</v>
      </c>
      <c r="G206" s="43" t="s">
        <v>543</v>
      </c>
      <c r="H206" s="43" t="s">
        <v>823</v>
      </c>
      <c r="I206" s="43" t="s">
        <v>132</v>
      </c>
      <c r="O206" s="46" t="s">
        <v>992</v>
      </c>
      <c r="P206" s="43" t="s">
        <v>172</v>
      </c>
      <c r="Q206" s="49" t="s">
        <v>951</v>
      </c>
      <c r="R206" s="43" t="str">
        <f>Table2[[#This Row],[entity_domain]]</f>
        <v>Heating &amp; Cooling</v>
      </c>
      <c r="S206" s="43" t="str">
        <f>_xlfn.CONCAT( Table2[[#This Row],[device_suggested_area]], " ",Table2[[#This Row],[friendly_name]])</f>
        <v>Roof Water Booster</v>
      </c>
      <c r="T206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206" s="46"/>
      <c r="W206" s="46"/>
      <c r="X206" s="46"/>
      <c r="Y206" s="46"/>
      <c r="Z206" s="46"/>
      <c r="AA206" s="46"/>
      <c r="AG206" s="46"/>
      <c r="AH206" s="46"/>
      <c r="AJ206" s="43" t="str">
        <f>IF(ISBLANK(AI206),  "", _xlfn.CONCAT("haas/entity/sensor/", LOWER(C206), "/", E206, "/config"))</f>
        <v/>
      </c>
      <c r="AK206" s="43" t="str">
        <f>IF(ISBLANK(AI206),  "", _xlfn.CONCAT(LOWER(C206), "/", E206))</f>
        <v/>
      </c>
      <c r="AT206" s="47"/>
      <c r="AU206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6" s="65" t="s">
        <v>1115</v>
      </c>
      <c r="AW206" s="43" t="s">
        <v>134</v>
      </c>
      <c r="AX206" s="43" t="s">
        <v>543</v>
      </c>
      <c r="AY206" s="43" t="s">
        <v>539</v>
      </c>
      <c r="AZ206" s="43" t="s">
        <v>365</v>
      </c>
      <c r="BB206" s="43" t="s">
        <v>38</v>
      </c>
      <c r="BG2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43" customFormat="1" ht="16" customHeight="1">
      <c r="A207" s="29">
        <v>1804</v>
      </c>
      <c r="B207" s="43" t="s">
        <v>26</v>
      </c>
      <c r="C207" s="43" t="s">
        <v>873</v>
      </c>
      <c r="D207" s="43" t="s">
        <v>134</v>
      </c>
      <c r="E207" s="43" t="s">
        <v>1226</v>
      </c>
      <c r="F207" s="45" t="str">
        <f>IF(ISBLANK(Table2[[#This Row],[unique_id]]), "", Table2[[#This Row],[unique_id]])</f>
        <v>roof_water_booster_plug</v>
      </c>
      <c r="G207" s="43" t="s">
        <v>543</v>
      </c>
      <c r="H207" s="43" t="s">
        <v>823</v>
      </c>
      <c r="I207" s="43" t="s">
        <v>132</v>
      </c>
      <c r="J207" s="43" t="str">
        <f>Table2[[#This Row],[friendly_name]]</f>
        <v>Water Booster</v>
      </c>
      <c r="M207" s="43" t="s">
        <v>268</v>
      </c>
      <c r="O207" s="46" t="s">
        <v>992</v>
      </c>
      <c r="P207" s="43" t="s">
        <v>172</v>
      </c>
      <c r="Q207" s="43" t="s">
        <v>951</v>
      </c>
      <c r="R207" s="43" t="str">
        <f>Table2[[#This Row],[entity_domain]]</f>
        <v>Heating &amp; Cooling</v>
      </c>
      <c r="S207" s="43" t="str">
        <f>_xlfn.CONCAT( Table2[[#This Row],[device_suggested_area]], " ",Table2[[#This Row],[friendly_name]])</f>
        <v>Roof Water Booster</v>
      </c>
      <c r="T207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7" s="46"/>
      <c r="W207" s="46"/>
      <c r="X207" s="46"/>
      <c r="Y207" s="46"/>
      <c r="Z207" s="46"/>
      <c r="AA207" s="66" t="s">
        <v>1334</v>
      </c>
      <c r="AE207" s="43" t="s">
        <v>540</v>
      </c>
      <c r="AG207" s="46" t="s">
        <v>34</v>
      </c>
      <c r="AH207" s="46" t="s">
        <v>1127</v>
      </c>
      <c r="AJ207" s="43" t="str">
        <f>_xlfn.CONCAT("haas/entity/", Table2[[#This Row],[entity_namespace]], "/tasmota/",Table2[[#This Row],[unique_id]], "/config")</f>
        <v>haas/entity/switch/tasmota/roof_water_booster_plug/config</v>
      </c>
      <c r="AK207" s="43" t="str">
        <f>_xlfn.CONCAT("tasmota/device/",Table2[[#This Row],[unique_id]], "/stat/POWER")</f>
        <v>tasmota/device/roof_water_booster_plug/stat/POWER</v>
      </c>
      <c r="AL207" s="43" t="str">
        <f>_xlfn.CONCAT("tasmota/device/",Table2[[#This Row],[unique_id]], "/cmnd/POWER")</f>
        <v>tasmota/device/roof_water_booster_plug/cmnd/POWER</v>
      </c>
      <c r="AM207" s="43" t="str">
        <f>_xlfn.CONCAT("tasmota/device/",Table2[[#This Row],[unique_id]], "/tele/LWT")</f>
        <v>tasmota/device/roof_water_booster_plug/tele/LWT</v>
      </c>
      <c r="AP207" s="43" t="s">
        <v>1138</v>
      </c>
      <c r="AQ207" s="43" t="s">
        <v>1139</v>
      </c>
      <c r="AR207" s="43" t="s">
        <v>1225</v>
      </c>
      <c r="AS207" s="43">
        <v>1</v>
      </c>
      <c r="AT207" s="48" t="str">
        <f>HYPERLINK(_xlfn.CONCAT("http://", Table2[[#This Row],[connection_ip]], "/?"))</f>
        <v>http://10.0.6.100/?</v>
      </c>
      <c r="AU207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7" s="65" t="s">
        <v>1115</v>
      </c>
      <c r="AW207" s="65"/>
      <c r="AX207" s="43" t="s">
        <v>543</v>
      </c>
      <c r="AY207" s="43" t="s">
        <v>539</v>
      </c>
      <c r="AZ207" s="43" t="s">
        <v>365</v>
      </c>
      <c r="BB207" s="43" t="s">
        <v>38</v>
      </c>
      <c r="BD207" s="43" t="s">
        <v>479</v>
      </c>
      <c r="BE207" s="43" t="s">
        <v>538</v>
      </c>
      <c r="BF207" s="43" t="s">
        <v>1116</v>
      </c>
      <c r="BG2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59" s="43" customFormat="1" ht="16" customHeight="1">
      <c r="A208" s="29">
        <v>1805</v>
      </c>
      <c r="B208" s="43" t="s">
        <v>26</v>
      </c>
      <c r="C208" s="43" t="s">
        <v>873</v>
      </c>
      <c r="D208" s="43" t="s">
        <v>27</v>
      </c>
      <c r="E208" s="43" t="s">
        <v>1228</v>
      </c>
      <c r="F208" s="45" t="str">
        <f>IF(ISBLANK(Table2[[#This Row],[unique_id]]), "", Table2[[#This Row],[unique_id]])</f>
        <v>roof_water_booster_plug_energy_power</v>
      </c>
      <c r="G208" s="43" t="s">
        <v>1132</v>
      </c>
      <c r="H208" s="43" t="s">
        <v>823</v>
      </c>
      <c r="I208" s="43" t="s">
        <v>132</v>
      </c>
      <c r="O208" s="46"/>
      <c r="T208" s="44"/>
      <c r="V208" s="46"/>
      <c r="W208" s="46"/>
      <c r="X208" s="46"/>
      <c r="Y208" s="46"/>
      <c r="Z208" s="46"/>
      <c r="AA208" s="46"/>
      <c r="AB208" s="43" t="s">
        <v>31</v>
      </c>
      <c r="AC208" s="43" t="s">
        <v>358</v>
      </c>
      <c r="AD208" s="43" t="s">
        <v>1128</v>
      </c>
      <c r="AG208" s="46" t="s">
        <v>34</v>
      </c>
      <c r="AH208" s="46" t="s">
        <v>1127</v>
      </c>
      <c r="AJ208" s="43" t="str">
        <f>_xlfn.CONCAT("haas/entity/", Table2[[#This Row],[entity_namespace]], "/tasmota/",Table2[[#This Row],[unique_id]], "/config")</f>
        <v>haas/entity/sensor/tasmota/roof_water_booster_plug_energy_power/config</v>
      </c>
      <c r="AK208" s="43" t="str">
        <f>_xlfn.CONCAT("tasmota/device/",E207, "/tele/SENSOR")</f>
        <v>tasmota/device/roof_water_booster_plug/tele/SENSOR</v>
      </c>
      <c r="AR208" s="43" t="s">
        <v>1129</v>
      </c>
      <c r="AS208" s="43">
        <v>1</v>
      </c>
      <c r="AT208" s="48" t="str">
        <f>AT207</f>
        <v>http://10.0.6.100/?</v>
      </c>
      <c r="AU208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8" s="65" t="s">
        <v>1115</v>
      </c>
      <c r="AW208" s="65"/>
      <c r="AX208" s="43" t="s">
        <v>543</v>
      </c>
      <c r="AY208" s="43" t="s">
        <v>539</v>
      </c>
      <c r="AZ208" s="43" t="s">
        <v>365</v>
      </c>
      <c r="BB208" s="43" t="s">
        <v>38</v>
      </c>
      <c r="BG2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43" customFormat="1" ht="16" customHeight="1">
      <c r="A209" s="29">
        <v>1806</v>
      </c>
      <c r="B209" s="43" t="s">
        <v>26</v>
      </c>
      <c r="C209" s="43" t="s">
        <v>873</v>
      </c>
      <c r="D209" s="43" t="s">
        <v>27</v>
      </c>
      <c r="E209" s="43" t="s">
        <v>1229</v>
      </c>
      <c r="F209" s="45" t="str">
        <f>IF(ISBLANK(Table2[[#This Row],[unique_id]]), "", Table2[[#This Row],[unique_id]])</f>
        <v>roof_water_booster_plug_energy_total</v>
      </c>
      <c r="G209" s="43" t="s">
        <v>1133</v>
      </c>
      <c r="H209" s="43" t="s">
        <v>823</v>
      </c>
      <c r="I209" s="43" t="s">
        <v>132</v>
      </c>
      <c r="O209" s="46"/>
      <c r="T209" s="44"/>
      <c r="V209" s="46"/>
      <c r="W209" s="46"/>
      <c r="X209" s="46"/>
      <c r="Y209" s="46"/>
      <c r="Z209" s="46"/>
      <c r="AA209" s="46"/>
      <c r="AB209" s="43" t="s">
        <v>76</v>
      </c>
      <c r="AC209" s="43" t="s">
        <v>359</v>
      </c>
      <c r="AD209" s="43" t="s">
        <v>1130</v>
      </c>
      <c r="AG209" s="46" t="s">
        <v>34</v>
      </c>
      <c r="AH209" s="46" t="s">
        <v>1127</v>
      </c>
      <c r="AJ209" s="43" t="str">
        <f>_xlfn.CONCAT("haas/entity/", Table2[[#This Row],[entity_namespace]], "/tasmota/",Table2[[#This Row],[unique_id]], "/config")</f>
        <v>haas/entity/sensor/tasmota/roof_water_booster_plug_energy_total/config</v>
      </c>
      <c r="AK209" s="43" t="str">
        <f>_xlfn.CONCAT("tasmota/device/",E207, "/tele/SENSOR")</f>
        <v>tasmota/device/roof_water_booster_plug/tele/SENSOR</v>
      </c>
      <c r="AR209" s="43" t="s">
        <v>1131</v>
      </c>
      <c r="AS209" s="43">
        <v>1</v>
      </c>
      <c r="AT209" s="48" t="str">
        <f>AT207</f>
        <v>http://10.0.6.100/?</v>
      </c>
      <c r="AU20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9" s="65" t="s">
        <v>1115</v>
      </c>
      <c r="AW209" s="65"/>
      <c r="AX209" s="43" t="s">
        <v>543</v>
      </c>
      <c r="AY209" s="43" t="s">
        <v>539</v>
      </c>
      <c r="AZ209" s="43" t="s">
        <v>365</v>
      </c>
      <c r="BB209" s="43" t="s">
        <v>38</v>
      </c>
      <c r="BG2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43" customFormat="1" ht="16" hidden="1" customHeight="1">
      <c r="A210" s="29">
        <v>1807</v>
      </c>
      <c r="B210" s="43" t="s">
        <v>26</v>
      </c>
      <c r="C210" s="43" t="s">
        <v>1017</v>
      </c>
      <c r="D210" s="43" t="s">
        <v>149</v>
      </c>
      <c r="E210" s="44" t="s">
        <v>1338</v>
      </c>
      <c r="F210" s="45" t="str">
        <f>IF(ISBLANK(Table2[[#This Row],[unique_id]]), "", Table2[[#This Row],[unique_id]])</f>
        <v>template_outdoor_pool_filter_plug_proxy</v>
      </c>
      <c r="G210" s="43" t="s">
        <v>350</v>
      </c>
      <c r="H210" s="43" t="s">
        <v>823</v>
      </c>
      <c r="I210" s="43" t="s">
        <v>132</v>
      </c>
      <c r="O210" s="46" t="s">
        <v>992</v>
      </c>
      <c r="P210" s="43" t="s">
        <v>172</v>
      </c>
      <c r="Q210" s="49" t="s">
        <v>951</v>
      </c>
      <c r="R210" s="43" t="str">
        <f>Table2[[#This Row],[entity_domain]]</f>
        <v>Heating &amp; Cooling</v>
      </c>
      <c r="S210" s="43" t="str">
        <f>_xlfn.CONCAT( Table2[[#This Row],[device_suggested_area]], " ",Table2[[#This Row],[friendly_name]])</f>
        <v>Pool Pool Filter</v>
      </c>
      <c r="T210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210" s="46"/>
      <c r="W210" s="46"/>
      <c r="X210" s="46"/>
      <c r="Y210" s="46"/>
      <c r="Z210" s="46"/>
      <c r="AA210" s="46"/>
      <c r="AG210" s="46"/>
      <c r="AH210" s="46"/>
      <c r="AJ210" s="43" t="str">
        <f>IF(ISBLANK(AI210),  "", _xlfn.CONCAT("haas/entity/sensor/", LOWER(C210), "/", E210, "/config"))</f>
        <v/>
      </c>
      <c r="AK210" s="43" t="str">
        <f>IF(ISBLANK(AI210),  "", _xlfn.CONCAT(LOWER(C210), "/", E210))</f>
        <v/>
      </c>
      <c r="AT210" s="47"/>
      <c r="AU210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0" s="65" t="s">
        <v>1115</v>
      </c>
      <c r="AW210" s="43" t="s">
        <v>134</v>
      </c>
      <c r="AX210" s="43" t="s">
        <v>350</v>
      </c>
      <c r="AY210" s="43" t="s">
        <v>539</v>
      </c>
      <c r="AZ210" s="43" t="s">
        <v>365</v>
      </c>
      <c r="BB210" s="43" t="s">
        <v>1323</v>
      </c>
      <c r="BG2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43" customFormat="1" ht="16" customHeight="1">
      <c r="A211" s="29">
        <v>1808</v>
      </c>
      <c r="B211" s="43" t="s">
        <v>26</v>
      </c>
      <c r="C211" s="43" t="s">
        <v>873</v>
      </c>
      <c r="D211" s="43" t="s">
        <v>134</v>
      </c>
      <c r="E211" s="43" t="s">
        <v>1339</v>
      </c>
      <c r="F211" s="45" t="str">
        <f>IF(ISBLANK(Table2[[#This Row],[unique_id]]), "", Table2[[#This Row],[unique_id]])</f>
        <v>outdoor_pool_filter_plug</v>
      </c>
      <c r="G211" s="43" t="s">
        <v>350</v>
      </c>
      <c r="H211" s="43" t="s">
        <v>823</v>
      </c>
      <c r="I211" s="43" t="s">
        <v>132</v>
      </c>
      <c r="J211" s="43" t="str">
        <f>Table2[[#This Row],[friendly_name]]</f>
        <v>Pool Filter</v>
      </c>
      <c r="M211" s="43" t="s">
        <v>268</v>
      </c>
      <c r="O211" s="46" t="s">
        <v>992</v>
      </c>
      <c r="P211" s="43" t="s">
        <v>172</v>
      </c>
      <c r="Q211" s="43" t="s">
        <v>951</v>
      </c>
      <c r="R211" s="43" t="str">
        <f>Table2[[#This Row],[entity_domain]]</f>
        <v>Heating &amp; Cooling</v>
      </c>
      <c r="S211" s="43" t="str">
        <f>_xlfn.CONCAT( Table2[[#This Row],[device_suggested_area]], " ",Table2[[#This Row],[friendly_name]])</f>
        <v>Pool Pool Filter</v>
      </c>
      <c r="T211" s="44" t="str">
        <f>_xlfn.CONCAT("power_sensor_id: sensor.", Table2[[#This Row],[unique_id]], "_energy_power", CHAR(10), "energy_sensor_id: sensor.", Table2[[#This Row],[unique_id]], "_energy_total", CHAR(10))</f>
        <v xml:space="preserve">power_sensor_id: sensor.outdoor_pool_filter_plug_energy_power
energy_sensor_id: sensor.outdoor_pool_filter_plug_energy_total
</v>
      </c>
      <c r="V211" s="46"/>
      <c r="W211" s="46"/>
      <c r="X211" s="46"/>
      <c r="Y211" s="46"/>
      <c r="Z211" s="46"/>
      <c r="AA211" s="66" t="s">
        <v>1334</v>
      </c>
      <c r="AE211" s="43" t="s">
        <v>540</v>
      </c>
      <c r="AG211" s="46" t="s">
        <v>34</v>
      </c>
      <c r="AH211" s="46" t="s">
        <v>1127</v>
      </c>
      <c r="AJ211" s="43" t="str">
        <f>_xlfn.CONCAT("haas/entity/", Table2[[#This Row],[entity_namespace]], "/tasmota/",Table2[[#This Row],[unique_id]], "/config")</f>
        <v>haas/entity/switch/tasmota/outdoor_pool_filter_plug/config</v>
      </c>
      <c r="AK211" s="43" t="str">
        <f>_xlfn.CONCAT("tasmota/device/",Table2[[#This Row],[unique_id]], "/stat/POWER")</f>
        <v>tasmota/device/outdoor_pool_filter_plug/stat/POWER</v>
      </c>
      <c r="AL211" s="43" t="str">
        <f>_xlfn.CONCAT("tasmota/device/",Table2[[#This Row],[unique_id]], "/cmnd/POWER")</f>
        <v>tasmota/device/outdoor_pool_filter_plug/cmnd/POWER</v>
      </c>
      <c r="AM211" s="43" t="str">
        <f>_xlfn.CONCAT("tasmota/device/",Table2[[#This Row],[unique_id]], "/tele/LWT")</f>
        <v>tasmota/device/outdoor_pool_filter_plug/tele/LWT</v>
      </c>
      <c r="AP211" s="43" t="s">
        <v>1138</v>
      </c>
      <c r="AQ211" s="43" t="s">
        <v>1139</v>
      </c>
      <c r="AR211" s="43" t="s">
        <v>1225</v>
      </c>
      <c r="AS211" s="43">
        <v>1</v>
      </c>
      <c r="AT211" s="48" t="str">
        <f>HYPERLINK(_xlfn.CONCAT("http://", Table2[[#This Row],[connection_ip]], "/?"))</f>
        <v>http://10.0.6.106/?</v>
      </c>
      <c r="AU211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1" s="65" t="s">
        <v>1115</v>
      </c>
      <c r="AW211" s="65"/>
      <c r="AX211" s="43" t="s">
        <v>350</v>
      </c>
      <c r="AY211" s="43" t="s">
        <v>539</v>
      </c>
      <c r="AZ211" s="43" t="s">
        <v>365</v>
      </c>
      <c r="BB211" s="43" t="s">
        <v>1323</v>
      </c>
      <c r="BD211" s="43" t="s">
        <v>479</v>
      </c>
      <c r="BE211" s="43" t="s">
        <v>1343</v>
      </c>
      <c r="BF211" s="43" t="s">
        <v>1342</v>
      </c>
      <c r="BG2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59" s="43" customFormat="1" ht="16" customHeight="1">
      <c r="A212" s="29">
        <v>1809</v>
      </c>
      <c r="B212" s="43" t="s">
        <v>26</v>
      </c>
      <c r="C212" s="43" t="s">
        <v>873</v>
      </c>
      <c r="D212" s="43" t="s">
        <v>27</v>
      </c>
      <c r="E212" s="43" t="s">
        <v>1340</v>
      </c>
      <c r="F212" s="45" t="str">
        <f>IF(ISBLANK(Table2[[#This Row],[unique_id]]), "", Table2[[#This Row],[unique_id]])</f>
        <v>outdoor_pool_filter_plug_energy_power</v>
      </c>
      <c r="G212" s="43" t="s">
        <v>1132</v>
      </c>
      <c r="H212" s="43" t="s">
        <v>823</v>
      </c>
      <c r="I212" s="43" t="s">
        <v>132</v>
      </c>
      <c r="O212" s="46"/>
      <c r="T212" s="44"/>
      <c r="V212" s="46"/>
      <c r="W212" s="46"/>
      <c r="X212" s="46"/>
      <c r="Y212" s="46"/>
      <c r="Z212" s="46"/>
      <c r="AA212" s="46"/>
      <c r="AB212" s="43" t="s">
        <v>31</v>
      </c>
      <c r="AC212" s="43" t="s">
        <v>358</v>
      </c>
      <c r="AD212" s="43" t="s">
        <v>1128</v>
      </c>
      <c r="AG212" s="46" t="s">
        <v>34</v>
      </c>
      <c r="AH212" s="46" t="s">
        <v>1127</v>
      </c>
      <c r="AJ212" s="43" t="str">
        <f>_xlfn.CONCAT("haas/entity/", Table2[[#This Row],[entity_namespace]], "/tasmota/",Table2[[#This Row],[unique_id]], "/config")</f>
        <v>haas/entity/sensor/tasmota/outdoor_pool_filter_plug_energy_power/config</v>
      </c>
      <c r="AK212" s="43" t="str">
        <f>_xlfn.CONCAT("tasmota/device/",E211, "/tele/SENSOR")</f>
        <v>tasmota/device/outdoor_pool_filter_plug/tele/SENSOR</v>
      </c>
      <c r="AR212" s="43" t="s">
        <v>1129</v>
      </c>
      <c r="AS212" s="43">
        <v>1</v>
      </c>
      <c r="AT212" s="48" t="str">
        <f>AT211</f>
        <v>http://10.0.6.106/?</v>
      </c>
      <c r="AU212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2" s="65" t="s">
        <v>1115</v>
      </c>
      <c r="AW212" s="65"/>
      <c r="AX212" s="43" t="s">
        <v>350</v>
      </c>
      <c r="AY212" s="43" t="s">
        <v>539</v>
      </c>
      <c r="AZ212" s="43" t="s">
        <v>365</v>
      </c>
      <c r="BB212" s="43" t="s">
        <v>1323</v>
      </c>
      <c r="BG2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43" customFormat="1" ht="16" customHeight="1">
      <c r="A213" s="29">
        <v>1810</v>
      </c>
      <c r="B213" s="43" t="s">
        <v>26</v>
      </c>
      <c r="C213" s="43" t="s">
        <v>873</v>
      </c>
      <c r="D213" s="43" t="s">
        <v>27</v>
      </c>
      <c r="E213" s="43" t="s">
        <v>1341</v>
      </c>
      <c r="F213" s="45" t="str">
        <f>IF(ISBLANK(Table2[[#This Row],[unique_id]]), "", Table2[[#This Row],[unique_id]])</f>
        <v>outdoor_pool_filter_plug_energy_total</v>
      </c>
      <c r="G213" s="43" t="s">
        <v>1133</v>
      </c>
      <c r="H213" s="43" t="s">
        <v>823</v>
      </c>
      <c r="I213" s="43" t="s">
        <v>132</v>
      </c>
      <c r="O213" s="46"/>
      <c r="T213" s="44"/>
      <c r="V213" s="46"/>
      <c r="W213" s="46"/>
      <c r="X213" s="46"/>
      <c r="Y213" s="46"/>
      <c r="Z213" s="46"/>
      <c r="AA213" s="46"/>
      <c r="AB213" s="43" t="s">
        <v>76</v>
      </c>
      <c r="AC213" s="43" t="s">
        <v>359</v>
      </c>
      <c r="AD213" s="43" t="s">
        <v>1130</v>
      </c>
      <c r="AG213" s="46" t="s">
        <v>34</v>
      </c>
      <c r="AH213" s="46" t="s">
        <v>1127</v>
      </c>
      <c r="AJ213" s="43" t="str">
        <f>_xlfn.CONCAT("haas/entity/", Table2[[#This Row],[entity_namespace]], "/tasmota/",Table2[[#This Row],[unique_id]], "/config")</f>
        <v>haas/entity/sensor/tasmota/outdoor_pool_filter_plug_energy_total/config</v>
      </c>
      <c r="AK213" s="43" t="str">
        <f>_xlfn.CONCAT("tasmota/device/",E211, "/tele/SENSOR")</f>
        <v>tasmota/device/outdoor_pool_filter_plug/tele/SENSOR</v>
      </c>
      <c r="AR213" s="43" t="s">
        <v>1131</v>
      </c>
      <c r="AS213" s="43">
        <v>1</v>
      </c>
      <c r="AT213" s="48" t="str">
        <f>AT211</f>
        <v>http://10.0.6.106/?</v>
      </c>
      <c r="AU213" s="43" t="str">
        <f>LOWER(SUBSTITUTE(SUBSTITUTE(_xlfn.CONCAT(Table2[[#This Row],[device_manufacturer]], "-", Table2[[#This Row],[device_suggested_area]], "-", Table2[[#This Row],[device_identifiers]]), " ", "-"), "_", "-"))</f>
        <v>sonoff-pool-pool-filter</v>
      </c>
      <c r="AV213" s="65" t="s">
        <v>1115</v>
      </c>
      <c r="AW213" s="65"/>
      <c r="AX213" s="43" t="s">
        <v>350</v>
      </c>
      <c r="AY213" s="43" t="s">
        <v>539</v>
      </c>
      <c r="AZ213" s="43" t="s">
        <v>365</v>
      </c>
      <c r="BB213" s="43" t="s">
        <v>1323</v>
      </c>
      <c r="BG2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hidden="1" customHeight="1">
      <c r="A214" s="29">
        <v>2000</v>
      </c>
      <c r="B214" s="29" t="s">
        <v>26</v>
      </c>
      <c r="C214" s="29" t="s">
        <v>1017</v>
      </c>
      <c r="D214" s="29" t="s">
        <v>149</v>
      </c>
      <c r="E214" s="50" t="s">
        <v>1015</v>
      </c>
      <c r="F214" s="30" t="str">
        <f>IF(ISBLANK(Table2[[#This Row],[unique_id]]), "", Table2[[#This Row],[unique_id]])</f>
        <v>template_lounge_air_purifier_proxy</v>
      </c>
      <c r="G214" s="29" t="s">
        <v>203</v>
      </c>
      <c r="H214" s="29" t="s">
        <v>549</v>
      </c>
      <c r="I214" s="29" t="s">
        <v>132</v>
      </c>
      <c r="O214" s="31" t="s">
        <v>992</v>
      </c>
      <c r="P214" s="29" t="s">
        <v>172</v>
      </c>
      <c r="Q214" s="29" t="s">
        <v>950</v>
      </c>
      <c r="R214" s="29" t="s">
        <v>131</v>
      </c>
      <c r="S214" s="29" t="str">
        <f>_xlfn.CONCAT( Table2[[#This Row],[device_suggested_area]], " ",Table2[[#This Row],[powercalc_group_3]])</f>
        <v>Lounge Fans</v>
      </c>
      <c r="T214" s="32" t="s">
        <v>1018</v>
      </c>
      <c r="V214" s="31"/>
      <c r="W214" s="31"/>
      <c r="X214" s="31"/>
      <c r="Y214" s="36"/>
      <c r="Z214" s="36"/>
      <c r="AA214" s="36"/>
      <c r="AG214" s="31"/>
      <c r="AH214" s="31"/>
      <c r="AT214" s="37"/>
      <c r="AU214" s="29" t="str">
        <f>LOWER(SUBSTITUTE(SUBSTITUTE(_xlfn.CONCAT(Table2[[#This Row],[device_suggested_area]], "-", Table2[[#This Row],[device_identifiers]]), " ", "-"), "_", "-"))</f>
        <v>lounge-air-purifier</v>
      </c>
      <c r="AV214" s="68" t="s">
        <v>565</v>
      </c>
      <c r="AW214" s="68" t="s">
        <v>129</v>
      </c>
      <c r="AX214" s="29" t="s">
        <v>575</v>
      </c>
      <c r="AY214" s="29" t="s">
        <v>566</v>
      </c>
      <c r="AZ214" s="29" t="s">
        <v>548</v>
      </c>
      <c r="BB214" s="29" t="s">
        <v>203</v>
      </c>
      <c r="BG2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hidden="1" customHeight="1">
      <c r="A215" s="29">
        <v>2001</v>
      </c>
      <c r="B215" s="29" t="s">
        <v>26</v>
      </c>
      <c r="C215" s="29" t="s">
        <v>548</v>
      </c>
      <c r="D215" s="29" t="s">
        <v>129</v>
      </c>
      <c r="E215" s="50" t="s">
        <v>553</v>
      </c>
      <c r="F215" s="30" t="str">
        <f>IF(ISBLANK(Table2[[#This Row],[unique_id]]), "", Table2[[#This Row],[unique_id]])</f>
        <v>lounge_air_purifier</v>
      </c>
      <c r="G215" s="29" t="s">
        <v>203</v>
      </c>
      <c r="H215" s="29" t="s">
        <v>549</v>
      </c>
      <c r="I215" s="29" t="s">
        <v>132</v>
      </c>
      <c r="J215" s="29" t="s">
        <v>575</v>
      </c>
      <c r="M215" s="29" t="s">
        <v>136</v>
      </c>
      <c r="O215" s="31"/>
      <c r="T215" s="32"/>
      <c r="V215" s="31"/>
      <c r="W215" s="31" t="s">
        <v>593</v>
      </c>
      <c r="X215" s="31"/>
      <c r="Y215" s="36" t="s">
        <v>946</v>
      </c>
      <c r="Z215" s="36"/>
      <c r="AA215" s="36"/>
      <c r="AE215" s="29" t="s">
        <v>550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15" s="29" t="str">
        <f>LOWER(SUBSTITUTE(SUBSTITUTE(_xlfn.CONCAT(Table2[[#This Row],[device_suggested_area]], "-", Table2[[#This Row],[device_identifiers]]), " ", "-"), "_", "-"))</f>
        <v>lounge-air-purifier</v>
      </c>
      <c r="AV215" s="63" t="s">
        <v>565</v>
      </c>
      <c r="AW215" s="63"/>
      <c r="AX215" s="29" t="s">
        <v>575</v>
      </c>
      <c r="AY215" s="29" t="s">
        <v>566</v>
      </c>
      <c r="AZ215" s="29" t="s">
        <v>548</v>
      </c>
      <c r="BB215" s="29" t="s">
        <v>203</v>
      </c>
      <c r="BE215" s="29" t="s">
        <v>583</v>
      </c>
      <c r="BG2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59" s="29" customFormat="1" ht="16" hidden="1" customHeight="1">
      <c r="A216" s="29">
        <v>2002</v>
      </c>
      <c r="B216" s="29" t="s">
        <v>26</v>
      </c>
      <c r="C216" s="29" t="s">
        <v>1017</v>
      </c>
      <c r="D216" s="29" t="s">
        <v>149</v>
      </c>
      <c r="E216" s="50" t="s">
        <v>1016</v>
      </c>
      <c r="F216" s="30" t="str">
        <f>IF(ISBLANK(Table2[[#This Row],[unique_id]]), "", Table2[[#This Row],[unique_id]])</f>
        <v>template_dining_air_purifier_proxy</v>
      </c>
      <c r="G216" s="29" t="s">
        <v>202</v>
      </c>
      <c r="H216" s="29" t="s">
        <v>549</v>
      </c>
      <c r="I216" s="29" t="s">
        <v>132</v>
      </c>
      <c r="O216" s="31" t="s">
        <v>992</v>
      </c>
      <c r="P216" s="29" t="s">
        <v>172</v>
      </c>
      <c r="Q216" s="29" t="s">
        <v>950</v>
      </c>
      <c r="R216" s="29" t="s">
        <v>131</v>
      </c>
      <c r="S216" s="29" t="str">
        <f>_xlfn.CONCAT( Table2[[#This Row],[device_suggested_area]], " ",Table2[[#This Row],[powercalc_group_3]])</f>
        <v>Dining Fans</v>
      </c>
      <c r="T216" s="32" t="s">
        <v>1018</v>
      </c>
      <c r="V216" s="31"/>
      <c r="W216" s="31"/>
      <c r="X216" s="31"/>
      <c r="Y216" s="36"/>
      <c r="Z216" s="36"/>
      <c r="AA216" s="36"/>
      <c r="AG216" s="31"/>
      <c r="AH216" s="31"/>
      <c r="AT216" s="37"/>
      <c r="AU216" s="29" t="str">
        <f>LOWER(SUBSTITUTE(SUBSTITUTE(_xlfn.CONCAT(Table2[[#This Row],[device_suggested_area]], "-", Table2[[#This Row],[device_identifiers]]), " ", "-"), "_", "-"))</f>
        <v>dining-air-purifier</v>
      </c>
      <c r="AV216" s="68" t="s">
        <v>565</v>
      </c>
      <c r="AW216" s="68" t="s">
        <v>129</v>
      </c>
      <c r="AX216" s="29" t="s">
        <v>575</v>
      </c>
      <c r="AY216" s="29" t="s">
        <v>566</v>
      </c>
      <c r="AZ216" s="29" t="s">
        <v>548</v>
      </c>
      <c r="BB216" s="29" t="s">
        <v>202</v>
      </c>
      <c r="BG2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hidden="1" customHeight="1">
      <c r="A217" s="29">
        <v>2003</v>
      </c>
      <c r="B217" s="29" t="s">
        <v>26</v>
      </c>
      <c r="C217" s="29" t="s">
        <v>548</v>
      </c>
      <c r="D217" s="29" t="s">
        <v>129</v>
      </c>
      <c r="E217" s="50" t="s">
        <v>632</v>
      </c>
      <c r="F217" s="30" t="str">
        <f>IF(ISBLANK(Table2[[#This Row],[unique_id]]), "", Table2[[#This Row],[unique_id]])</f>
        <v>dining_air_purifier</v>
      </c>
      <c r="G217" s="29" t="s">
        <v>202</v>
      </c>
      <c r="H217" s="29" t="s">
        <v>549</v>
      </c>
      <c r="I217" s="29" t="s">
        <v>132</v>
      </c>
      <c r="J217" s="29" t="s">
        <v>575</v>
      </c>
      <c r="M217" s="29" t="s">
        <v>136</v>
      </c>
      <c r="O217" s="31"/>
      <c r="T217" s="32"/>
      <c r="V217" s="31"/>
      <c r="W217" s="31" t="s">
        <v>593</v>
      </c>
      <c r="X217" s="31"/>
      <c r="Y217" s="36" t="s">
        <v>946</v>
      </c>
      <c r="Z217" s="36"/>
      <c r="AA217" s="36"/>
      <c r="AE217" s="29" t="s">
        <v>550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17" s="29" t="str">
        <f>LOWER(SUBSTITUTE(SUBSTITUTE(_xlfn.CONCAT(Table2[[#This Row],[device_suggested_area]], "-", Table2[[#This Row],[device_identifiers]]), " ", "-"), "_", "-"))</f>
        <v>dining-air-purifier</v>
      </c>
      <c r="AV217" s="63" t="s">
        <v>565</v>
      </c>
      <c r="AW217" s="63"/>
      <c r="AX217" s="29" t="s">
        <v>564</v>
      </c>
      <c r="AY217" s="29" t="s">
        <v>566</v>
      </c>
      <c r="AZ217" s="29" t="s">
        <v>548</v>
      </c>
      <c r="BB217" s="29" t="s">
        <v>202</v>
      </c>
      <c r="BE217" s="29" t="s">
        <v>633</v>
      </c>
      <c r="BG2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59" s="29" customFormat="1" ht="16" hidden="1" customHeight="1">
      <c r="A218" s="29">
        <v>2100</v>
      </c>
      <c r="B218" s="29" t="s">
        <v>26</v>
      </c>
      <c r="C218" s="29" t="s">
        <v>971</v>
      </c>
      <c r="D218" s="29" t="s">
        <v>27</v>
      </c>
      <c r="E218" s="29" t="s">
        <v>242</v>
      </c>
      <c r="F218" s="30" t="str">
        <f>IF(ISBLANK(Table2[[#This Row],[unique_id]]), "", Table2[[#This Row],[unique_id]])</f>
        <v>home_power</v>
      </c>
      <c r="G218" s="29" t="s">
        <v>355</v>
      </c>
      <c r="H218" s="29" t="s">
        <v>250</v>
      </c>
      <c r="I218" s="29" t="s">
        <v>141</v>
      </c>
      <c r="M218" s="29" t="s">
        <v>90</v>
      </c>
      <c r="O218" s="31"/>
      <c r="U218" s="29" t="s">
        <v>533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hidden="1" customHeight="1">
      <c r="A219" s="29">
        <v>2101</v>
      </c>
      <c r="B219" s="29" t="s">
        <v>26</v>
      </c>
      <c r="C219" s="29" t="s">
        <v>971</v>
      </c>
      <c r="D219" s="29" t="s">
        <v>27</v>
      </c>
      <c r="E219" s="29" t="s">
        <v>352</v>
      </c>
      <c r="F219" s="30" t="str">
        <f>IF(ISBLANK(Table2[[#This Row],[unique_id]]), "", Table2[[#This Row],[unique_id]])</f>
        <v>home_base_power</v>
      </c>
      <c r="G219" s="29" t="s">
        <v>353</v>
      </c>
      <c r="H219" s="29" t="s">
        <v>250</v>
      </c>
      <c r="I219" s="29" t="s">
        <v>141</v>
      </c>
      <c r="M219" s="29" t="s">
        <v>90</v>
      </c>
      <c r="O219" s="31"/>
      <c r="U219" s="29" t="s">
        <v>533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hidden="1" customHeight="1">
      <c r="A220" s="29">
        <v>2102</v>
      </c>
      <c r="B220" s="29" t="s">
        <v>26</v>
      </c>
      <c r="C220" s="29" t="s">
        <v>971</v>
      </c>
      <c r="D220" s="29" t="s">
        <v>27</v>
      </c>
      <c r="E220" s="29" t="s">
        <v>351</v>
      </c>
      <c r="F220" s="30" t="str">
        <f>IF(ISBLANK(Table2[[#This Row],[unique_id]]), "", Table2[[#This Row],[unique_id]])</f>
        <v>home_peak_power</v>
      </c>
      <c r="G220" s="29" t="s">
        <v>354</v>
      </c>
      <c r="H220" s="29" t="s">
        <v>250</v>
      </c>
      <c r="I220" s="29" t="s">
        <v>141</v>
      </c>
      <c r="M220" s="29" t="s">
        <v>90</v>
      </c>
      <c r="O220" s="31"/>
      <c r="U220" s="29" t="s">
        <v>533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hidden="1" customHeight="1">
      <c r="A221" s="29">
        <v>2103</v>
      </c>
      <c r="B221" s="29" t="s">
        <v>26</v>
      </c>
      <c r="C221" s="29" t="s">
        <v>536</v>
      </c>
      <c r="D221" s="29" t="s">
        <v>364</v>
      </c>
      <c r="E221" s="29" t="s">
        <v>534</v>
      </c>
      <c r="F221" s="30" t="str">
        <f>IF(ISBLANK(Table2[[#This Row],[unique_id]]), "", Table2[[#This Row],[unique_id]])</f>
        <v>graph_break</v>
      </c>
      <c r="G221" s="29" t="s">
        <v>535</v>
      </c>
      <c r="H221" s="29" t="s">
        <v>250</v>
      </c>
      <c r="I221" s="29" t="s">
        <v>141</v>
      </c>
      <c r="O221" s="31"/>
      <c r="U221" s="29" t="s">
        <v>533</v>
      </c>
      <c r="V221" s="31"/>
      <c r="W221" s="31"/>
      <c r="X221" s="31"/>
      <c r="Y221" s="31"/>
      <c r="Z221" s="31"/>
      <c r="AA221" s="31"/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hidden="1" customHeight="1">
      <c r="A222" s="29">
        <v>2104</v>
      </c>
      <c r="B222" s="29" t="s">
        <v>26</v>
      </c>
      <c r="C222" s="29" t="s">
        <v>971</v>
      </c>
      <c r="D222" s="29" t="s">
        <v>27</v>
      </c>
      <c r="E222" s="29" t="s">
        <v>953</v>
      </c>
      <c r="F222" s="30" t="str">
        <f>IF(ISBLANK(Table2[[#This Row],[unique_id]]), "", Table2[[#This Row],[unique_id]])</f>
        <v>lights_power</v>
      </c>
      <c r="G222" s="29" t="s">
        <v>996</v>
      </c>
      <c r="H222" s="29" t="s">
        <v>250</v>
      </c>
      <c r="I222" s="29" t="s">
        <v>141</v>
      </c>
      <c r="M222" s="29" t="s">
        <v>136</v>
      </c>
      <c r="O222" s="31"/>
      <c r="U222" s="29" t="s">
        <v>533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hidden="1" customHeight="1">
      <c r="A223" s="29">
        <v>2105</v>
      </c>
      <c r="B223" s="29" t="s">
        <v>26</v>
      </c>
      <c r="C223" s="29" t="s">
        <v>971</v>
      </c>
      <c r="D223" s="29" t="s">
        <v>27</v>
      </c>
      <c r="E223" s="29" t="s">
        <v>954</v>
      </c>
      <c r="F223" s="30" t="str">
        <f>IF(ISBLANK(Table2[[#This Row],[unique_id]]), "", Table2[[#This Row],[unique_id]])</f>
        <v>fans_power</v>
      </c>
      <c r="G223" s="29" t="s">
        <v>995</v>
      </c>
      <c r="H223" s="29" t="s">
        <v>250</v>
      </c>
      <c r="I223" s="29" t="s">
        <v>141</v>
      </c>
      <c r="M223" s="29" t="s">
        <v>136</v>
      </c>
      <c r="O223" s="31"/>
      <c r="U223" s="29" t="s">
        <v>533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hidden="1" customHeight="1">
      <c r="A224" s="29">
        <v>2106</v>
      </c>
      <c r="B224" s="29" t="s">
        <v>26</v>
      </c>
      <c r="C224" s="29" t="s">
        <v>971</v>
      </c>
      <c r="D224" s="29" t="s">
        <v>27</v>
      </c>
      <c r="E224" s="29" t="s">
        <v>1038</v>
      </c>
      <c r="F224" s="30" t="str">
        <f>IF(ISBLANK(Table2[[#This Row],[unique_id]]), "", Table2[[#This Row],[unique_id]])</f>
        <v>all_standby_power</v>
      </c>
      <c r="G224" s="29" t="s">
        <v>1067</v>
      </c>
      <c r="H224" s="29" t="s">
        <v>250</v>
      </c>
      <c r="I224" s="29" t="s">
        <v>141</v>
      </c>
      <c r="M224" s="29" t="s">
        <v>136</v>
      </c>
      <c r="O224" s="31"/>
      <c r="U224" s="29" t="s">
        <v>533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hidden="1" customHeight="1">
      <c r="A225" s="29">
        <v>2107</v>
      </c>
      <c r="B225" s="29" t="s">
        <v>26</v>
      </c>
      <c r="C225" s="29" t="s">
        <v>971</v>
      </c>
      <c r="D225" s="29" t="s">
        <v>27</v>
      </c>
      <c r="E225" s="29" t="s">
        <v>993</v>
      </c>
      <c r="F225" s="30" t="str">
        <f>IF(ISBLANK(Table2[[#This Row],[unique_id]]), "", Table2[[#This Row],[unique_id]])</f>
        <v>kitchen_coffee_machine_power</v>
      </c>
      <c r="G225" s="29" t="s">
        <v>135</v>
      </c>
      <c r="H225" s="29" t="s">
        <v>250</v>
      </c>
      <c r="I225" s="29" t="s">
        <v>141</v>
      </c>
      <c r="M225" s="29" t="s">
        <v>136</v>
      </c>
      <c r="O225" s="31"/>
      <c r="U225" s="29" t="s">
        <v>533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hidden="1" customHeight="1">
      <c r="A226" s="29">
        <v>2108</v>
      </c>
      <c r="B226" s="29" t="s">
        <v>26</v>
      </c>
      <c r="C226" s="29" t="s">
        <v>971</v>
      </c>
      <c r="D226" s="29" t="s">
        <v>27</v>
      </c>
      <c r="E226" s="29" t="s">
        <v>972</v>
      </c>
      <c r="F226" s="30" t="str">
        <f>IF(ISBLANK(Table2[[#This Row],[unique_id]]), "", Table2[[#This Row],[unique_id]])</f>
        <v>study_battery_charger_power</v>
      </c>
      <c r="G226" s="29" t="s">
        <v>241</v>
      </c>
      <c r="H226" s="29" t="s">
        <v>250</v>
      </c>
      <c r="I226" s="29" t="s">
        <v>141</v>
      </c>
      <c r="M226" s="29" t="s">
        <v>136</v>
      </c>
      <c r="O226" s="31"/>
      <c r="U226" s="29" t="s">
        <v>533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hidden="1" customHeight="1">
      <c r="A227" s="29">
        <v>2109</v>
      </c>
      <c r="B227" s="29" t="s">
        <v>26</v>
      </c>
      <c r="C227" s="29" t="s">
        <v>971</v>
      </c>
      <c r="D227" s="29" t="s">
        <v>27</v>
      </c>
      <c r="E227" s="29" t="s">
        <v>973</v>
      </c>
      <c r="F227" s="30" t="str">
        <f>IF(ISBLANK(Table2[[#This Row],[unique_id]]), "", Table2[[#This Row],[unique_id]])</f>
        <v>laundry_vacuum_charger_power</v>
      </c>
      <c r="G227" s="29" t="s">
        <v>240</v>
      </c>
      <c r="H227" s="29" t="s">
        <v>250</v>
      </c>
      <c r="I227" s="29" t="s">
        <v>141</v>
      </c>
      <c r="M227" s="29" t="s">
        <v>136</v>
      </c>
      <c r="O227" s="31"/>
      <c r="U227" s="29" t="s">
        <v>533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hidden="1" customHeight="1">
      <c r="A228" s="29">
        <v>2110</v>
      </c>
      <c r="B228" s="29" t="s">
        <v>26</v>
      </c>
      <c r="C228" s="29" t="s">
        <v>971</v>
      </c>
      <c r="D228" s="29" t="s">
        <v>27</v>
      </c>
      <c r="E228" s="29" t="s">
        <v>541</v>
      </c>
      <c r="F228" s="30" t="str">
        <f>IF(ISBLANK(Table2[[#This Row],[unique_id]]), "", Table2[[#This Row],[unique_id]])</f>
        <v>outdoor_pool_filter_power</v>
      </c>
      <c r="G228" s="29" t="s">
        <v>350</v>
      </c>
      <c r="H228" s="29" t="s">
        <v>250</v>
      </c>
      <c r="I228" s="29" t="s">
        <v>141</v>
      </c>
      <c r="M228" s="29" t="s">
        <v>136</v>
      </c>
      <c r="O228" s="31"/>
      <c r="U228" s="29" t="s">
        <v>533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hidden="1" customHeight="1">
      <c r="A229" s="29">
        <v>2111</v>
      </c>
      <c r="B229" s="29" t="s">
        <v>26</v>
      </c>
      <c r="C229" s="29" t="s">
        <v>971</v>
      </c>
      <c r="D229" s="29" t="s">
        <v>27</v>
      </c>
      <c r="E229" s="29" t="s">
        <v>1230</v>
      </c>
      <c r="F229" s="30" t="str">
        <f>IF(ISBLANK(Table2[[#This Row],[unique_id]]), "", Table2[[#This Row],[unique_id]])</f>
        <v>roof_water_booster_power</v>
      </c>
      <c r="G229" s="29" t="s">
        <v>543</v>
      </c>
      <c r="H229" s="29" t="s">
        <v>250</v>
      </c>
      <c r="I229" s="29" t="s">
        <v>141</v>
      </c>
      <c r="M229" s="29" t="s">
        <v>136</v>
      </c>
      <c r="O229" s="31"/>
      <c r="U229" s="29" t="s">
        <v>533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hidden="1" customHeight="1">
      <c r="A230" s="29">
        <v>2112</v>
      </c>
      <c r="B230" s="29" t="s">
        <v>26</v>
      </c>
      <c r="C230" s="29" t="s">
        <v>971</v>
      </c>
      <c r="D230" s="29" t="s">
        <v>27</v>
      </c>
      <c r="E230" s="29" t="s">
        <v>974</v>
      </c>
      <c r="F230" s="30" t="str">
        <f>IF(ISBLANK(Table2[[#This Row],[unique_id]]), "", Table2[[#This Row],[unique_id]])</f>
        <v>kitchen_dish_washer_power</v>
      </c>
      <c r="G230" s="29" t="s">
        <v>238</v>
      </c>
      <c r="H230" s="29" t="s">
        <v>250</v>
      </c>
      <c r="I230" s="29" t="s">
        <v>141</v>
      </c>
      <c r="M230" s="29" t="s">
        <v>136</v>
      </c>
      <c r="O230" s="31"/>
      <c r="U230" s="29" t="s">
        <v>533</v>
      </c>
      <c r="V230" s="31"/>
      <c r="W230" s="31"/>
      <c r="X230" s="31"/>
      <c r="Y230" s="31"/>
      <c r="Z230" s="31"/>
      <c r="AA230" s="31"/>
      <c r="AC230" s="29" t="s">
        <v>358</v>
      </c>
      <c r="AE230" s="29" t="s">
        <v>251</v>
      </c>
      <c r="AG230" s="31"/>
      <c r="AH230" s="31"/>
      <c r="AJ230" s="29" t="str">
        <f>IF(ISBLANK(AI230),  "", _xlfn.CONCAT("haas/entity/sensor/", LOWER(C230), "/", E230, "/config"))</f>
        <v/>
      </c>
      <c r="AK230" s="29" t="str">
        <f>IF(ISBLANK(AI230),  "", _xlfn.CONCAT(LOWER(C230), "/", E230))</f>
        <v/>
      </c>
      <c r="AT230" s="33"/>
      <c r="AV230" s="31"/>
      <c r="AW230" s="31"/>
      <c r="BG2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hidden="1" customHeight="1">
      <c r="A231" s="29">
        <v>2113</v>
      </c>
      <c r="B231" s="29" t="s">
        <v>26</v>
      </c>
      <c r="C231" s="29" t="s">
        <v>971</v>
      </c>
      <c r="D231" s="29" t="s">
        <v>27</v>
      </c>
      <c r="E231" s="29" t="s">
        <v>975</v>
      </c>
      <c r="F231" s="30" t="str">
        <f>IF(ISBLANK(Table2[[#This Row],[unique_id]]), "", Table2[[#This Row],[unique_id]])</f>
        <v>laundry_clothes_dryer_power</v>
      </c>
      <c r="G231" s="29" t="s">
        <v>239</v>
      </c>
      <c r="H231" s="29" t="s">
        <v>250</v>
      </c>
      <c r="I231" s="29" t="s">
        <v>141</v>
      </c>
      <c r="M231" s="29" t="s">
        <v>136</v>
      </c>
      <c r="O231" s="31"/>
      <c r="U231" s="29" t="s">
        <v>533</v>
      </c>
      <c r="V231" s="31"/>
      <c r="W231" s="31"/>
      <c r="X231" s="31"/>
      <c r="Y231" s="31"/>
      <c r="Z231" s="31"/>
      <c r="AA231" s="31"/>
      <c r="AC231" s="29" t="s">
        <v>358</v>
      </c>
      <c r="AE231" s="29" t="s">
        <v>251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hidden="1" customHeight="1">
      <c r="A232" s="29">
        <v>2114</v>
      </c>
      <c r="B232" s="29" t="s">
        <v>26</v>
      </c>
      <c r="C232" s="29" t="s">
        <v>971</v>
      </c>
      <c r="D232" s="29" t="s">
        <v>27</v>
      </c>
      <c r="E232" s="29" t="s">
        <v>969</v>
      </c>
      <c r="F232" s="30" t="str">
        <f>IF(ISBLANK(Table2[[#This Row],[unique_id]]), "", Table2[[#This Row],[unique_id]])</f>
        <v>laundry_washing_machine_power</v>
      </c>
      <c r="G232" s="29" t="s">
        <v>237</v>
      </c>
      <c r="H232" s="29" t="s">
        <v>250</v>
      </c>
      <c r="I232" s="29" t="s">
        <v>141</v>
      </c>
      <c r="M232" s="29" t="s">
        <v>136</v>
      </c>
      <c r="O232" s="31"/>
      <c r="U232" s="29" t="s">
        <v>533</v>
      </c>
      <c r="V232" s="31"/>
      <c r="W232" s="31"/>
      <c r="X232" s="31"/>
      <c r="Y232" s="31"/>
      <c r="Z232" s="31"/>
      <c r="AA232" s="31"/>
      <c r="AC232" s="29" t="s">
        <v>358</v>
      </c>
      <c r="AE232" s="29" t="s">
        <v>251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hidden="1" customHeight="1">
      <c r="A233" s="29">
        <v>2115</v>
      </c>
      <c r="B233" s="29" t="s">
        <v>26</v>
      </c>
      <c r="C233" s="29" t="s">
        <v>971</v>
      </c>
      <c r="D233" s="29" t="s">
        <v>27</v>
      </c>
      <c r="E233" s="29" t="s">
        <v>976</v>
      </c>
      <c r="F233" s="30" t="str">
        <f>IF(ISBLANK(Table2[[#This Row],[unique_id]]), "", Table2[[#This Row],[unique_id]])</f>
        <v>kitchen_fridge_power</v>
      </c>
      <c r="G233" s="29" t="s">
        <v>233</v>
      </c>
      <c r="H233" s="29" t="s">
        <v>250</v>
      </c>
      <c r="I233" s="29" t="s">
        <v>141</v>
      </c>
      <c r="M233" s="29" t="s">
        <v>136</v>
      </c>
      <c r="O233" s="31"/>
      <c r="U233" s="29" t="s">
        <v>533</v>
      </c>
      <c r="V233" s="31"/>
      <c r="W233" s="31"/>
      <c r="X233" s="31"/>
      <c r="Y233" s="31"/>
      <c r="Z233" s="31"/>
      <c r="AA233" s="31"/>
      <c r="AC233" s="29" t="s">
        <v>358</v>
      </c>
      <c r="AE233" s="29" t="s">
        <v>251</v>
      </c>
      <c r="AG233" s="31"/>
      <c r="AH233" s="31"/>
      <c r="AJ233" s="29" t="str">
        <f>IF(ISBLANK(AI233),  "", _xlfn.CONCAT("haas/entity/sensor/", LOWER(C233), "/", E233, "/config"))</f>
        <v/>
      </c>
      <c r="AK233" s="29" t="str">
        <f>IF(ISBLANK(AI233),  "", _xlfn.CONCAT(LOWER(C233), "/", E233))</f>
        <v/>
      </c>
      <c r="AT233" s="33"/>
      <c r="AV233" s="31"/>
      <c r="AW233" s="31"/>
      <c r="BG2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hidden="1" customHeight="1">
      <c r="A234" s="29">
        <v>2116</v>
      </c>
      <c r="B234" s="29" t="s">
        <v>26</v>
      </c>
      <c r="C234" s="29" t="s">
        <v>971</v>
      </c>
      <c r="D234" s="29" t="s">
        <v>27</v>
      </c>
      <c r="E234" s="29" t="s">
        <v>977</v>
      </c>
      <c r="F234" s="30" t="str">
        <f>IF(ISBLANK(Table2[[#This Row],[unique_id]]), "", Table2[[#This Row],[unique_id]])</f>
        <v>deck_freezer_power</v>
      </c>
      <c r="G234" s="29" t="s">
        <v>234</v>
      </c>
      <c r="H234" s="29" t="s">
        <v>250</v>
      </c>
      <c r="I234" s="29" t="s">
        <v>141</v>
      </c>
      <c r="M234" s="29" t="s">
        <v>136</v>
      </c>
      <c r="O234" s="31"/>
      <c r="U234" s="29" t="s">
        <v>533</v>
      </c>
      <c r="V234" s="31"/>
      <c r="W234" s="31"/>
      <c r="X234" s="31"/>
      <c r="Y234" s="31"/>
      <c r="Z234" s="31"/>
      <c r="AA234" s="31"/>
      <c r="AC234" s="29" t="s">
        <v>358</v>
      </c>
      <c r="AE234" s="29" t="s">
        <v>251</v>
      </c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hidden="1" customHeight="1">
      <c r="A235" s="29">
        <v>2117</v>
      </c>
      <c r="B235" s="29" t="s">
        <v>26</v>
      </c>
      <c r="C235" s="29" t="s">
        <v>971</v>
      </c>
      <c r="D235" s="29" t="s">
        <v>27</v>
      </c>
      <c r="E235" s="29" t="s">
        <v>989</v>
      </c>
      <c r="F235" s="30" t="str">
        <f>IF(ISBLANK(Table2[[#This Row],[unique_id]]), "", Table2[[#This Row],[unique_id]])</f>
        <v>bathroom_towel_rails_power</v>
      </c>
      <c r="G235" s="29" t="s">
        <v>546</v>
      </c>
      <c r="H235" s="29" t="s">
        <v>250</v>
      </c>
      <c r="I235" s="29" t="s">
        <v>141</v>
      </c>
      <c r="M235" s="29" t="s">
        <v>136</v>
      </c>
      <c r="O235" s="31"/>
      <c r="U235" s="29" t="s">
        <v>533</v>
      </c>
      <c r="V235" s="31"/>
      <c r="W235" s="31"/>
      <c r="X235" s="31"/>
      <c r="Y235" s="31"/>
      <c r="Z235" s="31"/>
      <c r="AA235" s="31"/>
      <c r="AC235" s="29" t="s">
        <v>358</v>
      </c>
      <c r="AE235" s="29" t="s">
        <v>251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hidden="1" customHeight="1">
      <c r="A236" s="29">
        <v>2118</v>
      </c>
      <c r="B236" s="29" t="s">
        <v>26</v>
      </c>
      <c r="C236" s="29" t="s">
        <v>971</v>
      </c>
      <c r="D236" s="29" t="s">
        <v>27</v>
      </c>
      <c r="E236" s="29" t="s">
        <v>978</v>
      </c>
      <c r="F236" s="30" t="str">
        <f>IF(ISBLANK(Table2[[#This Row],[unique_id]]), "", Table2[[#This Row],[unique_id]])</f>
        <v>study_outlet_power</v>
      </c>
      <c r="G236" s="29" t="s">
        <v>236</v>
      </c>
      <c r="H236" s="29" t="s">
        <v>250</v>
      </c>
      <c r="I236" s="29" t="s">
        <v>141</v>
      </c>
      <c r="M236" s="29" t="s">
        <v>136</v>
      </c>
      <c r="O236" s="31"/>
      <c r="U236" s="29" t="s">
        <v>533</v>
      </c>
      <c r="V236" s="31"/>
      <c r="W236" s="31"/>
      <c r="X236" s="31"/>
      <c r="Y236" s="31"/>
      <c r="Z236" s="31"/>
      <c r="AA236" s="31"/>
      <c r="AC236" s="29" t="s">
        <v>358</v>
      </c>
      <c r="AE236" s="29" t="s">
        <v>251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hidden="1" customHeight="1">
      <c r="A237" s="29">
        <v>2119</v>
      </c>
      <c r="B237" s="29" t="s">
        <v>26</v>
      </c>
      <c r="C237" s="29" t="s">
        <v>971</v>
      </c>
      <c r="D237" s="29" t="s">
        <v>27</v>
      </c>
      <c r="E237" s="29" t="s">
        <v>979</v>
      </c>
      <c r="F237" s="30" t="str">
        <f>IF(ISBLANK(Table2[[#This Row],[unique_id]]), "", Table2[[#This Row],[unique_id]])</f>
        <v>office_outlet_power</v>
      </c>
      <c r="G237" s="29" t="s">
        <v>235</v>
      </c>
      <c r="H237" s="29" t="s">
        <v>250</v>
      </c>
      <c r="I237" s="29" t="s">
        <v>141</v>
      </c>
      <c r="M237" s="29" t="s">
        <v>136</v>
      </c>
      <c r="O237" s="31"/>
      <c r="U237" s="29" t="s">
        <v>533</v>
      </c>
      <c r="V237" s="31"/>
      <c r="W237" s="31"/>
      <c r="X237" s="31"/>
      <c r="Y237" s="31"/>
      <c r="Z237" s="31"/>
      <c r="AA237" s="31"/>
      <c r="AC237" s="29" t="s">
        <v>358</v>
      </c>
      <c r="AE237" s="29" t="s">
        <v>251</v>
      </c>
      <c r="AG237" s="31"/>
      <c r="AH237" s="31"/>
      <c r="AJ237" s="29" t="str">
        <f>IF(ISBLANK(AI237),  "", _xlfn.CONCAT("haas/entity/sensor/", LOWER(C237), "/", E237, "/config"))</f>
        <v/>
      </c>
      <c r="AK237" s="29" t="str">
        <f>IF(ISBLANK(AI237),  "", _xlfn.CONCAT(LOWER(C237), "/", E237))</f>
        <v/>
      </c>
      <c r="AT237" s="33"/>
      <c r="AV237" s="31"/>
      <c r="AW237" s="31"/>
      <c r="BG2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hidden="1" customHeight="1">
      <c r="A238" s="29">
        <v>2120</v>
      </c>
      <c r="B238" s="29" t="s">
        <v>26</v>
      </c>
      <c r="C238" s="29" t="s">
        <v>971</v>
      </c>
      <c r="D238" s="29" t="s">
        <v>27</v>
      </c>
      <c r="E238" s="29" t="s">
        <v>1000</v>
      </c>
      <c r="F238" s="30" t="str">
        <f>IF(ISBLANK(Table2[[#This Row],[unique_id]]), "", Table2[[#This Row],[unique_id]])</f>
        <v>audio_visual_devices_power</v>
      </c>
      <c r="G238" s="29" t="s">
        <v>1001</v>
      </c>
      <c r="H238" s="29" t="s">
        <v>250</v>
      </c>
      <c r="I238" s="29" t="s">
        <v>141</v>
      </c>
      <c r="M238" s="29" t="s">
        <v>136</v>
      </c>
      <c r="O238" s="31"/>
      <c r="U238" s="29" t="s">
        <v>533</v>
      </c>
      <c r="V238" s="31"/>
      <c r="W238" s="31"/>
      <c r="X238" s="31"/>
      <c r="Y238" s="31"/>
      <c r="Z238" s="31"/>
      <c r="AA238" s="31"/>
      <c r="AC238" s="29" t="s">
        <v>358</v>
      </c>
      <c r="AE238" s="29" t="s">
        <v>251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hidden="1" customHeight="1">
      <c r="A239" s="29">
        <v>2121</v>
      </c>
      <c r="B239" s="29" t="s">
        <v>26</v>
      </c>
      <c r="C239" s="29" t="s">
        <v>971</v>
      </c>
      <c r="D239" s="29" t="s">
        <v>27</v>
      </c>
      <c r="E239" s="29" t="s">
        <v>958</v>
      </c>
      <c r="F239" s="30" t="str">
        <f>IF(ISBLANK(Table2[[#This Row],[unique_id]]), "", Table2[[#This Row],[unique_id]])</f>
        <v>servers_network_power</v>
      </c>
      <c r="G239" s="29" t="s">
        <v>952</v>
      </c>
      <c r="H239" s="29" t="s">
        <v>250</v>
      </c>
      <c r="I239" s="29" t="s">
        <v>141</v>
      </c>
      <c r="M239" s="29" t="s">
        <v>136</v>
      </c>
      <c r="O239" s="31"/>
      <c r="U239" s="29" t="s">
        <v>533</v>
      </c>
      <c r="V239" s="31"/>
      <c r="W239" s="31"/>
      <c r="X239" s="31"/>
      <c r="Y239" s="31"/>
      <c r="Z239" s="31"/>
      <c r="AA239" s="31"/>
      <c r="AC239" s="29" t="s">
        <v>358</v>
      </c>
      <c r="AE239" s="29" t="s">
        <v>251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hidden="1" customHeight="1">
      <c r="A240" s="29">
        <v>2122</v>
      </c>
      <c r="B240" s="29" t="s">
        <v>26</v>
      </c>
      <c r="C240" s="29" t="s">
        <v>536</v>
      </c>
      <c r="D240" s="29" t="s">
        <v>364</v>
      </c>
      <c r="E240" s="29" t="s">
        <v>363</v>
      </c>
      <c r="F240" s="30" t="str">
        <f>IF(ISBLANK(Table2[[#This Row],[unique_id]]), "", Table2[[#This Row],[unique_id]])</f>
        <v>column_break</v>
      </c>
      <c r="G240" s="29" t="s">
        <v>360</v>
      </c>
      <c r="H240" s="29" t="s">
        <v>250</v>
      </c>
      <c r="I240" s="29" t="s">
        <v>141</v>
      </c>
      <c r="M240" s="29" t="s">
        <v>361</v>
      </c>
      <c r="N240" s="29" t="s">
        <v>362</v>
      </c>
      <c r="O240" s="31"/>
      <c r="V240" s="31"/>
      <c r="W240" s="31"/>
      <c r="X240" s="31"/>
      <c r="Y240" s="31"/>
      <c r="Z240" s="31"/>
      <c r="AA240" s="31"/>
      <c r="AG240" s="31"/>
      <c r="AH240" s="31"/>
      <c r="AK240" s="29" t="str">
        <f>IF(ISBLANK(AI240),  "", _xlfn.CONCAT(LOWER(C240), "/", E240))</f>
        <v/>
      </c>
      <c r="AT240" s="33"/>
      <c r="AV240" s="31"/>
      <c r="AW240" s="31"/>
      <c r="BG2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hidden="1" customHeight="1">
      <c r="A241" s="29">
        <v>2123</v>
      </c>
      <c r="B241" s="29" t="s">
        <v>26</v>
      </c>
      <c r="C241" s="29" t="s">
        <v>971</v>
      </c>
      <c r="D241" s="29" t="s">
        <v>27</v>
      </c>
      <c r="E241" s="29" t="s">
        <v>249</v>
      </c>
      <c r="F241" s="30" t="str">
        <f>IF(ISBLANK(Table2[[#This Row],[unique_id]]), "", Table2[[#This Row],[unique_id]])</f>
        <v>home_energy_daily</v>
      </c>
      <c r="G241" s="29" t="s">
        <v>355</v>
      </c>
      <c r="H241" s="29" t="s">
        <v>229</v>
      </c>
      <c r="I241" s="29" t="s">
        <v>141</v>
      </c>
      <c r="M241" s="29" t="s">
        <v>90</v>
      </c>
      <c r="O241" s="31"/>
      <c r="U241" s="29" t="s">
        <v>532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hidden="1" customHeight="1">
      <c r="A242" s="29">
        <v>2124</v>
      </c>
      <c r="B242" s="29" t="s">
        <v>26</v>
      </c>
      <c r="C242" s="29" t="s">
        <v>971</v>
      </c>
      <c r="D242" s="29" t="s">
        <v>27</v>
      </c>
      <c r="E242" s="29" t="s">
        <v>357</v>
      </c>
      <c r="F242" s="30" t="str">
        <f>IF(ISBLANK(Table2[[#This Row],[unique_id]]), "", Table2[[#This Row],[unique_id]])</f>
        <v>home_base_energy_daily</v>
      </c>
      <c r="G242" s="29" t="s">
        <v>353</v>
      </c>
      <c r="H242" s="29" t="s">
        <v>229</v>
      </c>
      <c r="I242" s="29" t="s">
        <v>141</v>
      </c>
      <c r="M242" s="29" t="s">
        <v>90</v>
      </c>
      <c r="O242" s="31"/>
      <c r="U242" s="29" t="s">
        <v>532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hidden="1" customHeight="1">
      <c r="A243" s="29">
        <v>2125</v>
      </c>
      <c r="B243" s="29" t="s">
        <v>26</v>
      </c>
      <c r="C243" s="29" t="s">
        <v>971</v>
      </c>
      <c r="D243" s="29" t="s">
        <v>27</v>
      </c>
      <c r="E243" s="29" t="s">
        <v>356</v>
      </c>
      <c r="F243" s="30" t="str">
        <f>IF(ISBLANK(Table2[[#This Row],[unique_id]]), "", Table2[[#This Row],[unique_id]])</f>
        <v>home_peak_energy_daily</v>
      </c>
      <c r="G243" s="29" t="s">
        <v>354</v>
      </c>
      <c r="H243" s="29" t="s">
        <v>229</v>
      </c>
      <c r="I243" s="29" t="s">
        <v>141</v>
      </c>
      <c r="M243" s="29" t="s">
        <v>90</v>
      </c>
      <c r="O243" s="31"/>
      <c r="U243" s="29" t="s">
        <v>532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K243" s="29" t="str">
        <f>IF(ISBLANK(AI243),  "", _xlfn.CONCAT(LOWER(C243), "/", E243))</f>
        <v/>
      </c>
      <c r="AT243" s="33"/>
      <c r="AV243" s="31"/>
      <c r="AW243" s="31"/>
      <c r="BG2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hidden="1" customHeight="1">
      <c r="A244" s="29">
        <v>2126</v>
      </c>
      <c r="B244" s="29" t="s">
        <v>26</v>
      </c>
      <c r="C244" s="29" t="s">
        <v>536</v>
      </c>
      <c r="D244" s="29" t="s">
        <v>364</v>
      </c>
      <c r="E244" s="29" t="s">
        <v>534</v>
      </c>
      <c r="F244" s="30" t="str">
        <f>IF(ISBLANK(Table2[[#This Row],[unique_id]]), "", Table2[[#This Row],[unique_id]])</f>
        <v>graph_break</v>
      </c>
      <c r="G244" s="29" t="s">
        <v>535</v>
      </c>
      <c r="H244" s="29" t="s">
        <v>229</v>
      </c>
      <c r="I244" s="29" t="s">
        <v>141</v>
      </c>
      <c r="O244" s="31"/>
      <c r="U244" s="29" t="s">
        <v>532</v>
      </c>
      <c r="V244" s="31"/>
      <c r="W244" s="31"/>
      <c r="X244" s="31"/>
      <c r="Y244" s="31"/>
      <c r="Z244" s="31"/>
      <c r="AA244" s="31"/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hidden="1" customHeight="1">
      <c r="A245" s="29">
        <v>2127</v>
      </c>
      <c r="B245" s="29" t="s">
        <v>26</v>
      </c>
      <c r="C245" s="29" t="s">
        <v>971</v>
      </c>
      <c r="D245" s="29" t="s">
        <v>27</v>
      </c>
      <c r="E245" s="29" t="s">
        <v>955</v>
      </c>
      <c r="F245" s="30" t="str">
        <f>IF(ISBLANK(Table2[[#This Row],[unique_id]]), "", Table2[[#This Row],[unique_id]])</f>
        <v>lights_energy_daily</v>
      </c>
      <c r="G245" s="29" t="s">
        <v>996</v>
      </c>
      <c r="H245" s="29" t="s">
        <v>229</v>
      </c>
      <c r="I245" s="29" t="s">
        <v>141</v>
      </c>
      <c r="M245" s="29" t="s">
        <v>136</v>
      </c>
      <c r="O245" s="31"/>
      <c r="U245" s="29" t="s">
        <v>532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hidden="1" customHeight="1">
      <c r="A246" s="29">
        <v>2128</v>
      </c>
      <c r="B246" s="29" t="s">
        <v>26</v>
      </c>
      <c r="C246" s="29" t="s">
        <v>971</v>
      </c>
      <c r="D246" s="29" t="s">
        <v>27</v>
      </c>
      <c r="E246" s="29" t="s">
        <v>956</v>
      </c>
      <c r="F246" s="30" t="str">
        <f>IF(ISBLANK(Table2[[#This Row],[unique_id]]), "", Table2[[#This Row],[unique_id]])</f>
        <v>fans_energy_daily</v>
      </c>
      <c r="G246" s="29" t="s">
        <v>995</v>
      </c>
      <c r="H246" s="29" t="s">
        <v>229</v>
      </c>
      <c r="I246" s="29" t="s">
        <v>141</v>
      </c>
      <c r="M246" s="29" t="s">
        <v>136</v>
      </c>
      <c r="O246" s="31"/>
      <c r="U246" s="29" t="s">
        <v>532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hidden="1" customHeight="1">
      <c r="A247" s="29">
        <v>2129</v>
      </c>
      <c r="B247" s="29" t="s">
        <v>26</v>
      </c>
      <c r="C247" s="29" t="s">
        <v>971</v>
      </c>
      <c r="D247" s="29" t="s">
        <v>27</v>
      </c>
      <c r="E247" s="29" t="s">
        <v>1042</v>
      </c>
      <c r="F247" s="30" t="str">
        <f>IF(ISBLANK(Table2[[#This Row],[unique_id]]), "", Table2[[#This Row],[unique_id]])</f>
        <v>all_standby_energy_daily</v>
      </c>
      <c r="G247" s="29" t="s">
        <v>1067</v>
      </c>
      <c r="H247" s="29" t="s">
        <v>229</v>
      </c>
      <c r="I247" s="29" t="s">
        <v>141</v>
      </c>
      <c r="M247" s="29" t="s">
        <v>136</v>
      </c>
      <c r="O247" s="31"/>
      <c r="U247" s="29" t="s">
        <v>532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K247" s="29" t="str">
        <f>IF(ISBLANK(AI247),  "", _xlfn.CONCAT(LOWER(C247), "/", E247))</f>
        <v/>
      </c>
      <c r="AT247" s="33"/>
      <c r="AV247" s="31"/>
      <c r="AW247" s="31"/>
      <c r="BG2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hidden="1" customHeight="1">
      <c r="A248" s="29">
        <v>2130</v>
      </c>
      <c r="B248" s="29" t="s">
        <v>26</v>
      </c>
      <c r="C248" s="29" t="s">
        <v>971</v>
      </c>
      <c r="D248" s="29" t="s">
        <v>27</v>
      </c>
      <c r="E248" s="29" t="s">
        <v>994</v>
      </c>
      <c r="F248" s="30" t="str">
        <f>IF(ISBLANK(Table2[[#This Row],[unique_id]]), "", Table2[[#This Row],[unique_id]])</f>
        <v>kitchen_coffee_machine_energy_daily</v>
      </c>
      <c r="G248" s="29" t="s">
        <v>135</v>
      </c>
      <c r="H248" s="29" t="s">
        <v>229</v>
      </c>
      <c r="I248" s="29" t="s">
        <v>141</v>
      </c>
      <c r="M248" s="29" t="s">
        <v>136</v>
      </c>
      <c r="O248" s="31"/>
      <c r="U248" s="29" t="s">
        <v>532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hidden="1" customHeight="1">
      <c r="A249" s="29">
        <v>2131</v>
      </c>
      <c r="B249" s="29" t="s">
        <v>26</v>
      </c>
      <c r="C249" s="29" t="s">
        <v>971</v>
      </c>
      <c r="D249" s="29" t="s">
        <v>27</v>
      </c>
      <c r="E249" s="29" t="s">
        <v>980</v>
      </c>
      <c r="F249" s="30" t="str">
        <f>IF(ISBLANK(Table2[[#This Row],[unique_id]]), "", Table2[[#This Row],[unique_id]])</f>
        <v>study_battery_charger_energy_daily</v>
      </c>
      <c r="G249" s="29" t="s">
        <v>241</v>
      </c>
      <c r="H249" s="29" t="s">
        <v>229</v>
      </c>
      <c r="I249" s="29" t="s">
        <v>141</v>
      </c>
      <c r="M249" s="29" t="s">
        <v>136</v>
      </c>
      <c r="O249" s="31"/>
      <c r="U249" s="29" t="s">
        <v>532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hidden="1" customHeight="1">
      <c r="A250" s="29">
        <v>2132</v>
      </c>
      <c r="B250" s="29" t="s">
        <v>26</v>
      </c>
      <c r="C250" s="29" t="s">
        <v>971</v>
      </c>
      <c r="D250" s="29" t="s">
        <v>27</v>
      </c>
      <c r="E250" s="29" t="s">
        <v>981</v>
      </c>
      <c r="F250" s="30" t="str">
        <f>IF(ISBLANK(Table2[[#This Row],[unique_id]]), "", Table2[[#This Row],[unique_id]])</f>
        <v>laundry_vacuum_charger_energy_daily</v>
      </c>
      <c r="G250" s="29" t="s">
        <v>240</v>
      </c>
      <c r="H250" s="29" t="s">
        <v>229</v>
      </c>
      <c r="I250" s="29" t="s">
        <v>141</v>
      </c>
      <c r="M250" s="29" t="s">
        <v>136</v>
      </c>
      <c r="O250" s="31"/>
      <c r="U250" s="29" t="s">
        <v>532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hidden="1" customHeight="1">
      <c r="A251" s="29">
        <v>2133</v>
      </c>
      <c r="B251" s="29" t="s">
        <v>26</v>
      </c>
      <c r="C251" s="29" t="s">
        <v>971</v>
      </c>
      <c r="D251" s="29" t="s">
        <v>27</v>
      </c>
      <c r="E251" s="29" t="s">
        <v>542</v>
      </c>
      <c r="F251" s="30" t="str">
        <f>IF(ISBLANK(Table2[[#This Row],[unique_id]]), "", Table2[[#This Row],[unique_id]])</f>
        <v>outdoor_pool_filter_energy_daily</v>
      </c>
      <c r="G251" s="29" t="s">
        <v>350</v>
      </c>
      <c r="H251" s="29" t="s">
        <v>229</v>
      </c>
      <c r="I251" s="29" t="s">
        <v>141</v>
      </c>
      <c r="M251" s="29" t="s">
        <v>136</v>
      </c>
      <c r="O251" s="31"/>
      <c r="U251" s="29" t="s">
        <v>532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hidden="1" customHeight="1">
      <c r="A252" s="29">
        <v>2134</v>
      </c>
      <c r="B252" s="29" t="s">
        <v>26</v>
      </c>
      <c r="C252" s="29" t="s">
        <v>971</v>
      </c>
      <c r="D252" s="29" t="s">
        <v>27</v>
      </c>
      <c r="E252" s="29" t="s">
        <v>1231</v>
      </c>
      <c r="F252" s="30" t="str">
        <f>IF(ISBLANK(Table2[[#This Row],[unique_id]]), "", Table2[[#This Row],[unique_id]])</f>
        <v>roof_water_booster_energy_daily</v>
      </c>
      <c r="G252" s="29" t="s">
        <v>543</v>
      </c>
      <c r="H252" s="29" t="s">
        <v>229</v>
      </c>
      <c r="I252" s="29" t="s">
        <v>141</v>
      </c>
      <c r="M252" s="29" t="s">
        <v>136</v>
      </c>
      <c r="O252" s="31"/>
      <c r="U252" s="29" t="s">
        <v>532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hidden="1" customHeight="1">
      <c r="A253" s="29">
        <v>2135</v>
      </c>
      <c r="B253" s="29" t="s">
        <v>26</v>
      </c>
      <c r="C253" s="29" t="s">
        <v>971</v>
      </c>
      <c r="D253" s="29" t="s">
        <v>27</v>
      </c>
      <c r="E253" s="29" t="s">
        <v>982</v>
      </c>
      <c r="F253" s="30" t="str">
        <f>IF(ISBLANK(Table2[[#This Row],[unique_id]]), "", Table2[[#This Row],[unique_id]])</f>
        <v>kitchen_dish_washer_energy_daily</v>
      </c>
      <c r="G253" s="29" t="s">
        <v>238</v>
      </c>
      <c r="H253" s="29" t="s">
        <v>229</v>
      </c>
      <c r="I253" s="29" t="s">
        <v>141</v>
      </c>
      <c r="M253" s="29" t="s">
        <v>136</v>
      </c>
      <c r="O253" s="31"/>
      <c r="U253" s="29" t="s">
        <v>532</v>
      </c>
      <c r="V253" s="31"/>
      <c r="W253" s="31"/>
      <c r="X253" s="31"/>
      <c r="Y253" s="31"/>
      <c r="Z253" s="31"/>
      <c r="AA253" s="31"/>
      <c r="AC253" s="29" t="s">
        <v>359</v>
      </c>
      <c r="AE253" s="29" t="s">
        <v>252</v>
      </c>
      <c r="AG253" s="31"/>
      <c r="AH253" s="31"/>
      <c r="AJ253" s="29" t="str">
        <f>IF(ISBLANK(AI253),  "", _xlfn.CONCAT("haas/entity/sensor/", LOWER(C253), "/", E253, "/config"))</f>
        <v/>
      </c>
      <c r="AK253" s="29" t="str">
        <f>IF(ISBLANK(AI253),  "", _xlfn.CONCAT(LOWER(C253), "/", E253))</f>
        <v/>
      </c>
      <c r="AT253" s="33"/>
      <c r="AV253" s="31"/>
      <c r="AW253" s="31"/>
      <c r="BG2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hidden="1" customHeight="1">
      <c r="A254" s="29">
        <v>2136</v>
      </c>
      <c r="B254" s="29" t="s">
        <v>26</v>
      </c>
      <c r="C254" s="29" t="s">
        <v>971</v>
      </c>
      <c r="D254" s="29" t="s">
        <v>27</v>
      </c>
      <c r="E254" s="29" t="s">
        <v>983</v>
      </c>
      <c r="F254" s="30" t="str">
        <f>IF(ISBLANK(Table2[[#This Row],[unique_id]]), "", Table2[[#This Row],[unique_id]])</f>
        <v>laundry_clothes_dryer_energy_daily</v>
      </c>
      <c r="G254" s="29" t="s">
        <v>239</v>
      </c>
      <c r="H254" s="29" t="s">
        <v>229</v>
      </c>
      <c r="I254" s="29" t="s">
        <v>141</v>
      </c>
      <c r="M254" s="29" t="s">
        <v>136</v>
      </c>
      <c r="O254" s="31"/>
      <c r="U254" s="29" t="s">
        <v>532</v>
      </c>
      <c r="V254" s="31"/>
      <c r="W254" s="31"/>
      <c r="X254" s="31"/>
      <c r="Y254" s="31"/>
      <c r="Z254" s="31"/>
      <c r="AA254" s="31"/>
      <c r="AC254" s="29" t="s">
        <v>359</v>
      </c>
      <c r="AE254" s="29" t="s">
        <v>252</v>
      </c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V254" s="31"/>
      <c r="AW254" s="31"/>
      <c r="BG2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59" s="29" customFormat="1" ht="16" hidden="1" customHeight="1">
      <c r="A255" s="29">
        <v>2137</v>
      </c>
      <c r="B255" s="29" t="s">
        <v>26</v>
      </c>
      <c r="C255" s="29" t="s">
        <v>971</v>
      </c>
      <c r="D255" s="29" t="s">
        <v>27</v>
      </c>
      <c r="E255" s="29" t="s">
        <v>970</v>
      </c>
      <c r="F255" s="30" t="str">
        <f>IF(ISBLANK(Table2[[#This Row],[unique_id]]), "", Table2[[#This Row],[unique_id]])</f>
        <v>laundry_washing_machine_energy_daily</v>
      </c>
      <c r="G255" s="29" t="s">
        <v>237</v>
      </c>
      <c r="H255" s="29" t="s">
        <v>229</v>
      </c>
      <c r="I255" s="29" t="s">
        <v>141</v>
      </c>
      <c r="M255" s="29" t="s">
        <v>136</v>
      </c>
      <c r="O255" s="31"/>
      <c r="U255" s="29" t="s">
        <v>532</v>
      </c>
      <c r="V255" s="31"/>
      <c r="W255" s="31"/>
      <c r="X255" s="31"/>
      <c r="Y255" s="31"/>
      <c r="Z255" s="31"/>
      <c r="AA255" s="31"/>
      <c r="AC255" s="29" t="s">
        <v>359</v>
      </c>
      <c r="AE255" s="29" t="s">
        <v>252</v>
      </c>
      <c r="AG255" s="31"/>
      <c r="AH255" s="31"/>
      <c r="AJ255" s="29" t="str">
        <f>IF(ISBLANK(AI255),  "", _xlfn.CONCAT("haas/entity/sensor/", LOWER(C255), "/", E255, "/config"))</f>
        <v/>
      </c>
      <c r="AK255" s="29" t="str">
        <f>IF(ISBLANK(AI255),  "", _xlfn.CONCAT(LOWER(C255), "/", E255))</f>
        <v/>
      </c>
      <c r="AT255" s="33"/>
      <c r="AV255" s="31"/>
      <c r="AW255" s="31"/>
      <c r="BG2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hidden="1" customHeight="1">
      <c r="A256" s="29">
        <v>2138</v>
      </c>
      <c r="B256" s="29" t="s">
        <v>26</v>
      </c>
      <c r="C256" s="29" t="s">
        <v>971</v>
      </c>
      <c r="D256" s="29" t="s">
        <v>27</v>
      </c>
      <c r="E256" s="29" t="s">
        <v>984</v>
      </c>
      <c r="F256" s="30" t="str">
        <f>IF(ISBLANK(Table2[[#This Row],[unique_id]]), "", Table2[[#This Row],[unique_id]])</f>
        <v>kitchen_fridge_energy_daily</v>
      </c>
      <c r="G256" s="29" t="s">
        <v>233</v>
      </c>
      <c r="H256" s="29" t="s">
        <v>229</v>
      </c>
      <c r="I256" s="29" t="s">
        <v>141</v>
      </c>
      <c r="M256" s="29" t="s">
        <v>136</v>
      </c>
      <c r="O256" s="31"/>
      <c r="U256" s="29" t="s">
        <v>532</v>
      </c>
      <c r="V256" s="31"/>
      <c r="W256" s="31"/>
      <c r="X256" s="31"/>
      <c r="Y256" s="31"/>
      <c r="Z256" s="31"/>
      <c r="AA256" s="31"/>
      <c r="AC256" s="29" t="s">
        <v>359</v>
      </c>
      <c r="AE256" s="29" t="s">
        <v>252</v>
      </c>
      <c r="AG256" s="31"/>
      <c r="AH256" s="31"/>
      <c r="AJ256" s="29" t="str">
        <f>IF(ISBLANK(AI256),  "", _xlfn.CONCAT("haas/entity/sensor/", LOWER(C256), "/", E256, "/config"))</f>
        <v/>
      </c>
      <c r="AK256" s="29" t="str">
        <f>IF(ISBLANK(AI256),  "", _xlfn.CONCAT(LOWER(C256), "/", E256))</f>
        <v/>
      </c>
      <c r="AT256" s="33"/>
      <c r="AV256" s="31"/>
      <c r="AW256" s="31"/>
      <c r="BG2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hidden="1" customHeight="1">
      <c r="A257" s="29">
        <v>2139</v>
      </c>
      <c r="B257" s="29" t="s">
        <v>26</v>
      </c>
      <c r="C257" s="29" t="s">
        <v>971</v>
      </c>
      <c r="D257" s="29" t="s">
        <v>27</v>
      </c>
      <c r="E257" s="29" t="s">
        <v>985</v>
      </c>
      <c r="F257" s="30" t="str">
        <f>IF(ISBLANK(Table2[[#This Row],[unique_id]]), "", Table2[[#This Row],[unique_id]])</f>
        <v>deck_freezer_energy_daily</v>
      </c>
      <c r="G257" s="29" t="s">
        <v>234</v>
      </c>
      <c r="H257" s="29" t="s">
        <v>229</v>
      </c>
      <c r="I257" s="29" t="s">
        <v>141</v>
      </c>
      <c r="M257" s="29" t="s">
        <v>136</v>
      </c>
      <c r="O257" s="31"/>
      <c r="U257" s="29" t="s">
        <v>532</v>
      </c>
      <c r="V257" s="31"/>
      <c r="W257" s="31"/>
      <c r="X257" s="31"/>
      <c r="Y257" s="31"/>
      <c r="Z257" s="31"/>
      <c r="AA257" s="31"/>
      <c r="AC257" s="29" t="s">
        <v>359</v>
      </c>
      <c r="AE257" s="29" t="s">
        <v>252</v>
      </c>
      <c r="AG257" s="31"/>
      <c r="AH257" s="31"/>
      <c r="AJ257" s="29" t="str">
        <f>IF(ISBLANK(AI257),  "", _xlfn.CONCAT("haas/entity/sensor/", LOWER(C257), "/", E257, "/config"))</f>
        <v/>
      </c>
      <c r="AK257" s="29" t="str">
        <f>IF(ISBLANK(AI257),  "", _xlfn.CONCAT(LOWER(C257), "/", E257))</f>
        <v/>
      </c>
      <c r="AT257" s="33"/>
      <c r="AV257" s="31"/>
      <c r="AW257" s="31"/>
      <c r="BG2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hidden="1" customHeight="1">
      <c r="A258" s="29">
        <v>2140</v>
      </c>
      <c r="B258" s="29" t="s">
        <v>26</v>
      </c>
      <c r="C258" s="29" t="s">
        <v>971</v>
      </c>
      <c r="D258" s="29" t="s">
        <v>27</v>
      </c>
      <c r="E258" s="29" t="s">
        <v>988</v>
      </c>
      <c r="F258" s="30" t="str">
        <f>IF(ISBLANK(Table2[[#This Row],[unique_id]]), "", Table2[[#This Row],[unique_id]])</f>
        <v>bathroom_towel_rails_energy_daily</v>
      </c>
      <c r="G258" s="29" t="s">
        <v>546</v>
      </c>
      <c r="H258" s="29" t="s">
        <v>229</v>
      </c>
      <c r="I258" s="29" t="s">
        <v>141</v>
      </c>
      <c r="M258" s="29" t="s">
        <v>136</v>
      </c>
      <c r="O258" s="31"/>
      <c r="U258" s="29" t="s">
        <v>532</v>
      </c>
      <c r="V258" s="31"/>
      <c r="W258" s="31"/>
      <c r="X258" s="31"/>
      <c r="Y258" s="31"/>
      <c r="Z258" s="31"/>
      <c r="AA258" s="31"/>
      <c r="AC258" s="29" t="s">
        <v>359</v>
      </c>
      <c r="AE258" s="29" t="s">
        <v>252</v>
      </c>
      <c r="AG258" s="31"/>
      <c r="AH258" s="31"/>
      <c r="AJ258" s="29" t="str">
        <f>IF(ISBLANK(AI258),  "", _xlfn.CONCAT("haas/entity/sensor/", LOWER(C258), "/", E258, "/config"))</f>
        <v/>
      </c>
      <c r="AK258" s="29" t="str">
        <f>IF(ISBLANK(AI258),  "", _xlfn.CONCAT(LOWER(C258), "/", E258))</f>
        <v/>
      </c>
      <c r="AT258" s="33"/>
      <c r="AV258" s="31"/>
      <c r="AW258" s="31"/>
      <c r="BG2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hidden="1" customHeight="1">
      <c r="A259" s="29">
        <v>2141</v>
      </c>
      <c r="B259" s="29" t="s">
        <v>26</v>
      </c>
      <c r="C259" s="29" t="s">
        <v>971</v>
      </c>
      <c r="D259" s="29" t="s">
        <v>27</v>
      </c>
      <c r="E259" s="29" t="s">
        <v>986</v>
      </c>
      <c r="F259" s="30" t="str">
        <f>IF(ISBLANK(Table2[[#This Row],[unique_id]]), "", Table2[[#This Row],[unique_id]])</f>
        <v>study_outlet_energy_daily</v>
      </c>
      <c r="G259" s="29" t="s">
        <v>236</v>
      </c>
      <c r="H259" s="29" t="s">
        <v>229</v>
      </c>
      <c r="I259" s="29" t="s">
        <v>141</v>
      </c>
      <c r="M259" s="29" t="s">
        <v>136</v>
      </c>
      <c r="O259" s="31"/>
      <c r="U259" s="29" t="s">
        <v>532</v>
      </c>
      <c r="V259" s="31"/>
      <c r="W259" s="31"/>
      <c r="X259" s="31"/>
      <c r="Y259" s="31"/>
      <c r="Z259" s="31"/>
      <c r="AA259" s="31"/>
      <c r="AC259" s="29" t="s">
        <v>359</v>
      </c>
      <c r="AE259" s="29" t="s">
        <v>252</v>
      </c>
      <c r="AG259" s="31"/>
      <c r="AH259" s="31"/>
      <c r="AJ259" s="29" t="str">
        <f>IF(ISBLANK(AI259),  "", _xlfn.CONCAT("haas/entity/sensor/", LOWER(C259), "/", E259, "/config"))</f>
        <v/>
      </c>
      <c r="AK259" s="29" t="str">
        <f>IF(ISBLANK(AI259),  "", _xlfn.CONCAT(LOWER(C259), "/", E259))</f>
        <v/>
      </c>
      <c r="AT259" s="33"/>
      <c r="AV259" s="31"/>
      <c r="AW259" s="31"/>
      <c r="BG2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hidden="1" customHeight="1">
      <c r="A260" s="29">
        <v>2142</v>
      </c>
      <c r="B260" s="29" t="s">
        <v>26</v>
      </c>
      <c r="C260" s="29" t="s">
        <v>971</v>
      </c>
      <c r="D260" s="29" t="s">
        <v>27</v>
      </c>
      <c r="E260" s="29" t="s">
        <v>987</v>
      </c>
      <c r="F260" s="30" t="str">
        <f>IF(ISBLANK(Table2[[#This Row],[unique_id]]), "", Table2[[#This Row],[unique_id]])</f>
        <v>office_outlet_energy_daily</v>
      </c>
      <c r="G260" s="29" t="s">
        <v>235</v>
      </c>
      <c r="H260" s="29" t="s">
        <v>229</v>
      </c>
      <c r="I260" s="29" t="s">
        <v>141</v>
      </c>
      <c r="M260" s="29" t="s">
        <v>136</v>
      </c>
      <c r="O260" s="31"/>
      <c r="U260" s="29" t="s">
        <v>532</v>
      </c>
      <c r="V260" s="31"/>
      <c r="W260" s="31"/>
      <c r="X260" s="31"/>
      <c r="Y260" s="31"/>
      <c r="Z260" s="31"/>
      <c r="AA260" s="31"/>
      <c r="AC260" s="29" t="s">
        <v>359</v>
      </c>
      <c r="AE260" s="29" t="s">
        <v>252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T260" s="33"/>
      <c r="AV260" s="31"/>
      <c r="AW260" s="31"/>
      <c r="BG2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hidden="1" customHeight="1">
      <c r="A261" s="29">
        <v>2143</v>
      </c>
      <c r="B261" s="29" t="s">
        <v>26</v>
      </c>
      <c r="C261" s="29" t="s">
        <v>971</v>
      </c>
      <c r="D261" s="29" t="s">
        <v>27</v>
      </c>
      <c r="E261" s="29" t="s">
        <v>1002</v>
      </c>
      <c r="F261" s="30" t="str">
        <f>IF(ISBLANK(Table2[[#This Row],[unique_id]]), "", Table2[[#This Row],[unique_id]])</f>
        <v>audio_visual_devices_energy_daily</v>
      </c>
      <c r="G261" s="29" t="s">
        <v>1001</v>
      </c>
      <c r="H261" s="29" t="s">
        <v>229</v>
      </c>
      <c r="I261" s="29" t="s">
        <v>141</v>
      </c>
      <c r="M261" s="29" t="s">
        <v>136</v>
      </c>
      <c r="O261" s="31"/>
      <c r="U261" s="29" t="s">
        <v>532</v>
      </c>
      <c r="V261" s="31"/>
      <c r="W261" s="31"/>
      <c r="X261" s="31"/>
      <c r="Y261" s="31"/>
      <c r="Z261" s="31"/>
      <c r="AA261" s="31"/>
      <c r="AC261" s="29" t="s">
        <v>359</v>
      </c>
      <c r="AE261" s="29" t="s">
        <v>252</v>
      </c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T261" s="33"/>
      <c r="AV261" s="31"/>
      <c r="AW261" s="31"/>
      <c r="BG2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hidden="1" customHeight="1">
      <c r="A262" s="29">
        <v>2144</v>
      </c>
      <c r="B262" s="29" t="s">
        <v>26</v>
      </c>
      <c r="C262" s="29" t="s">
        <v>971</v>
      </c>
      <c r="D262" s="29" t="s">
        <v>27</v>
      </c>
      <c r="E262" s="29" t="s">
        <v>959</v>
      </c>
      <c r="F262" s="30" t="str">
        <f>IF(ISBLANK(Table2[[#This Row],[unique_id]]), "", Table2[[#This Row],[unique_id]])</f>
        <v>servers_network_energy_daily</v>
      </c>
      <c r="G262" s="29" t="s">
        <v>952</v>
      </c>
      <c r="H262" s="29" t="s">
        <v>229</v>
      </c>
      <c r="I262" s="29" t="s">
        <v>141</v>
      </c>
      <c r="M262" s="29" t="s">
        <v>136</v>
      </c>
      <c r="O262" s="31"/>
      <c r="U262" s="29" t="s">
        <v>532</v>
      </c>
      <c r="V262" s="31"/>
      <c r="W262" s="31"/>
      <c r="X262" s="31"/>
      <c r="Y262" s="31"/>
      <c r="Z262" s="31"/>
      <c r="AA262" s="31"/>
      <c r="AC262" s="29" t="s">
        <v>359</v>
      </c>
      <c r="AE262" s="29" t="s">
        <v>252</v>
      </c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T262" s="33"/>
      <c r="AV262" s="31"/>
      <c r="AW262" s="31"/>
      <c r="BG2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hidden="1" customHeight="1">
      <c r="A263" s="29">
        <v>2145</v>
      </c>
      <c r="B263" s="29" t="s">
        <v>26</v>
      </c>
      <c r="C263" s="29" t="s">
        <v>536</v>
      </c>
      <c r="D263" s="29" t="s">
        <v>364</v>
      </c>
      <c r="E263" s="29" t="s">
        <v>363</v>
      </c>
      <c r="F263" s="30" t="str">
        <f>IF(ISBLANK(Table2[[#This Row],[unique_id]]), "", Table2[[#This Row],[unique_id]])</f>
        <v>column_break</v>
      </c>
      <c r="G263" s="29" t="s">
        <v>360</v>
      </c>
      <c r="H263" s="29" t="s">
        <v>229</v>
      </c>
      <c r="I263" s="29" t="s">
        <v>141</v>
      </c>
      <c r="M263" s="29" t="s">
        <v>361</v>
      </c>
      <c r="N263" s="29" t="s">
        <v>362</v>
      </c>
      <c r="O263" s="31"/>
      <c r="V263" s="31"/>
      <c r="W263" s="31"/>
      <c r="X263" s="31"/>
      <c r="Y263" s="31"/>
      <c r="Z263" s="31"/>
      <c r="AA263" s="31"/>
      <c r="AG263" s="31"/>
      <c r="AH263" s="31"/>
      <c r="AK263" s="29" t="str">
        <f>IF(ISBLANK(AI263),  "", _xlfn.CONCAT(LOWER(C263), "/", E263))</f>
        <v/>
      </c>
      <c r="AT263" s="33"/>
      <c r="AV263" s="31"/>
      <c r="AW263" s="31"/>
      <c r="BG2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hidden="1" customHeight="1">
      <c r="A264" s="29">
        <v>2400</v>
      </c>
      <c r="B264" s="29" t="s">
        <v>26</v>
      </c>
      <c r="C264" s="29" t="s">
        <v>188</v>
      </c>
      <c r="D264" s="29" t="s">
        <v>27</v>
      </c>
      <c r="E264" s="29" t="s">
        <v>142</v>
      </c>
      <c r="F264" s="30" t="str">
        <f>IF(ISBLANK(Table2[[#This Row],[unique_id]]), "", Table2[[#This Row],[unique_id]])</f>
        <v>withings_weight_kg_graham</v>
      </c>
      <c r="G264" s="29" t="s">
        <v>309</v>
      </c>
      <c r="H264" s="29" t="s">
        <v>310</v>
      </c>
      <c r="I264" s="29" t="s">
        <v>143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T264" s="33"/>
      <c r="AU264" s="67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64" s="63" t="s">
        <v>437</v>
      </c>
      <c r="AW264" s="63"/>
      <c r="AX264" s="29" t="s">
        <v>1307</v>
      </c>
      <c r="AY264" s="29" t="s">
        <v>436</v>
      </c>
      <c r="AZ264" s="29" t="s">
        <v>188</v>
      </c>
      <c r="BB264" s="29" t="s">
        <v>435</v>
      </c>
      <c r="BD264" s="29" t="s">
        <v>447</v>
      </c>
      <c r="BE264" s="34" t="s">
        <v>516</v>
      </c>
      <c r="BG2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59" s="29" customFormat="1" ht="16" hidden="1" customHeight="1">
      <c r="A265" s="29">
        <v>2500</v>
      </c>
      <c r="B265" s="29" t="s">
        <v>691</v>
      </c>
      <c r="C265" s="29" t="s">
        <v>299</v>
      </c>
      <c r="D265" s="29" t="s">
        <v>27</v>
      </c>
      <c r="E265" s="29" t="s">
        <v>290</v>
      </c>
      <c r="F265" s="30" t="str">
        <f>IF(ISBLANK(Table2[[#This Row],[unique_id]]), "", Table2[[#This Row],[unique_id]])</f>
        <v>network_internet_uptime</v>
      </c>
      <c r="G265" s="29" t="s">
        <v>302</v>
      </c>
      <c r="H265" s="29" t="s">
        <v>907</v>
      </c>
      <c r="I265" s="29" t="s">
        <v>307</v>
      </c>
      <c r="M265" s="29" t="s">
        <v>136</v>
      </c>
      <c r="O265" s="31"/>
      <c r="V265" s="31"/>
      <c r="W265" s="31"/>
      <c r="X265" s="31"/>
      <c r="Y265" s="31"/>
      <c r="Z265" s="31"/>
      <c r="AA265" s="31"/>
      <c r="AB265" s="29" t="s">
        <v>31</v>
      </c>
      <c r="AC265" s="29" t="s">
        <v>291</v>
      </c>
      <c r="AE265" s="29" t="s">
        <v>304</v>
      </c>
      <c r="AF265" s="29">
        <v>200</v>
      </c>
      <c r="AG265" s="31" t="s">
        <v>34</v>
      </c>
      <c r="AH265" s="31"/>
      <c r="AI265" s="29" t="s">
        <v>295</v>
      </c>
      <c r="AJ265" s="29" t="str">
        <f>IF(ISBLANK(AI265),  "", _xlfn.CONCAT("haas/entity/sensor/", LOWER(C265), "/", E265, "/config"))</f>
        <v>haas/entity/sensor/internet/network_internet_uptime/config</v>
      </c>
      <c r="AK265" s="29" t="s">
        <v>900</v>
      </c>
      <c r="AS265" s="29">
        <v>1</v>
      </c>
      <c r="AT265" s="14"/>
      <c r="AU265" s="29" t="str">
        <f>LOWER(SUBSTITUTE(SUBSTITUTE(_xlfn.CONCAT(Table2[[#This Row],[device_suggested_area]], "-", Table2[[#This Row],[device_identifiers]]), " ", "-"), "_", "-"))</f>
        <v>home-internet-script</v>
      </c>
      <c r="AV265" s="63" t="s">
        <v>1259</v>
      </c>
      <c r="AW265" s="63"/>
      <c r="AX265" s="29" t="s">
        <v>1260</v>
      </c>
      <c r="AY265" s="29" t="s">
        <v>1333</v>
      </c>
      <c r="AZ265" s="29" t="s">
        <v>294</v>
      </c>
      <c r="BB265" s="29" t="s">
        <v>172</v>
      </c>
      <c r="BG2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hidden="1" customHeight="1">
      <c r="A266" s="29">
        <v>2501</v>
      </c>
      <c r="B266" s="29" t="s">
        <v>26</v>
      </c>
      <c r="C266" s="29" t="s">
        <v>299</v>
      </c>
      <c r="D266" s="29" t="s">
        <v>27</v>
      </c>
      <c r="E266" s="29" t="s">
        <v>286</v>
      </c>
      <c r="F266" s="30" t="str">
        <f>IF(ISBLANK(Table2[[#This Row],[unique_id]]), "", Table2[[#This Row],[unique_id]])</f>
        <v>network_internet_ping</v>
      </c>
      <c r="G266" s="29" t="s">
        <v>287</v>
      </c>
      <c r="H266" s="29" t="s">
        <v>907</v>
      </c>
      <c r="I266" s="29" t="s">
        <v>307</v>
      </c>
      <c r="M266" s="29" t="s">
        <v>136</v>
      </c>
      <c r="O266" s="31"/>
      <c r="V266" s="31"/>
      <c r="W266" s="31"/>
      <c r="X266" s="31"/>
      <c r="Y266" s="31"/>
      <c r="Z266" s="31"/>
      <c r="AA266" s="31"/>
      <c r="AB266" s="29" t="s">
        <v>31</v>
      </c>
      <c r="AC266" s="29" t="s">
        <v>292</v>
      </c>
      <c r="AD266" s="29" t="s">
        <v>901</v>
      </c>
      <c r="AE266" s="29" t="s">
        <v>303</v>
      </c>
      <c r="AF266" s="29">
        <v>200</v>
      </c>
      <c r="AG266" s="31" t="s">
        <v>34</v>
      </c>
      <c r="AH266" s="31"/>
      <c r="AI266" s="29" t="s">
        <v>296</v>
      </c>
      <c r="AJ266" s="29" t="str">
        <f>IF(ISBLANK(AI266),  "", _xlfn.CONCAT("haas/entity/sensor/", LOWER(C266), "/", E266, "/config"))</f>
        <v>haas/entity/sensor/internet/network_internet_ping/config</v>
      </c>
      <c r="AK266" s="29" t="s">
        <v>900</v>
      </c>
      <c r="AR266" s="51" t="s">
        <v>903</v>
      </c>
      <c r="AS266" s="29">
        <v>1</v>
      </c>
      <c r="AT266" s="14"/>
      <c r="AU266" s="29" t="str">
        <f>LOWER(SUBSTITUTE(SUBSTITUTE(_xlfn.CONCAT(Table2[[#This Row],[device_suggested_area]], "-", Table2[[#This Row],[device_identifiers]]), " ", "-"), "_", "-"))</f>
        <v>home-internet-script</v>
      </c>
      <c r="AV266" s="63" t="s">
        <v>1259</v>
      </c>
      <c r="AW266" s="63"/>
      <c r="AX266" s="29" t="s">
        <v>1260</v>
      </c>
      <c r="AY266" s="29" t="s">
        <v>1333</v>
      </c>
      <c r="AZ266" s="29" t="s">
        <v>294</v>
      </c>
      <c r="BB266" s="29" t="s">
        <v>172</v>
      </c>
      <c r="BG2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hidden="1" customHeight="1">
      <c r="A267" s="29">
        <v>2502</v>
      </c>
      <c r="B267" s="29" t="s">
        <v>26</v>
      </c>
      <c r="C267" s="29" t="s">
        <v>299</v>
      </c>
      <c r="D267" s="29" t="s">
        <v>27</v>
      </c>
      <c r="E267" s="29" t="s">
        <v>284</v>
      </c>
      <c r="F267" s="30" t="str">
        <f>IF(ISBLANK(Table2[[#This Row],[unique_id]]), "", Table2[[#This Row],[unique_id]])</f>
        <v>network_internet_upload</v>
      </c>
      <c r="G267" s="29" t="s">
        <v>288</v>
      </c>
      <c r="H267" s="29" t="s">
        <v>907</v>
      </c>
      <c r="I267" s="29" t="s">
        <v>307</v>
      </c>
      <c r="M267" s="29" t="s">
        <v>136</v>
      </c>
      <c r="O267" s="31"/>
      <c r="V267" s="31"/>
      <c r="W267" s="31"/>
      <c r="X267" s="31"/>
      <c r="Y267" s="31"/>
      <c r="Z267" s="31"/>
      <c r="AA267" s="31"/>
      <c r="AB267" s="29" t="s">
        <v>31</v>
      </c>
      <c r="AC267" s="29" t="s">
        <v>293</v>
      </c>
      <c r="AD267" s="29" t="s">
        <v>902</v>
      </c>
      <c r="AE267" s="29" t="s">
        <v>305</v>
      </c>
      <c r="AF267" s="29">
        <v>200</v>
      </c>
      <c r="AG267" s="31" t="s">
        <v>34</v>
      </c>
      <c r="AH267" s="31"/>
      <c r="AI267" s="29" t="s">
        <v>297</v>
      </c>
      <c r="AJ267" s="29" t="str">
        <f>IF(ISBLANK(AI267),  "", _xlfn.CONCAT("haas/entity/sensor/", LOWER(C267), "/", E267, "/config"))</f>
        <v>haas/entity/sensor/internet/network_internet_upload/config</v>
      </c>
      <c r="AK267" s="29" t="s">
        <v>900</v>
      </c>
      <c r="AR267" s="51" t="s">
        <v>904</v>
      </c>
      <c r="AS267" s="29">
        <v>1</v>
      </c>
      <c r="AT267" s="14"/>
      <c r="AU267" s="29" t="str">
        <f>LOWER(SUBSTITUTE(SUBSTITUTE(_xlfn.CONCAT(Table2[[#This Row],[device_suggested_area]], "-", Table2[[#This Row],[device_identifiers]]), " ", "-"), "_", "-"))</f>
        <v>home-internet-script</v>
      </c>
      <c r="AV267" s="63" t="s">
        <v>1259</v>
      </c>
      <c r="AW267" s="63"/>
      <c r="AX267" s="29" t="s">
        <v>1260</v>
      </c>
      <c r="AY267" s="29" t="s">
        <v>1333</v>
      </c>
      <c r="AZ267" s="29" t="s">
        <v>294</v>
      </c>
      <c r="BB267" s="29" t="s">
        <v>172</v>
      </c>
      <c r="BG2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hidden="1" customHeight="1">
      <c r="A268" s="29">
        <v>2503</v>
      </c>
      <c r="B268" s="29" t="s">
        <v>26</v>
      </c>
      <c r="C268" s="29" t="s">
        <v>299</v>
      </c>
      <c r="D268" s="29" t="s">
        <v>27</v>
      </c>
      <c r="E268" s="29" t="s">
        <v>285</v>
      </c>
      <c r="F268" s="30" t="str">
        <f>IF(ISBLANK(Table2[[#This Row],[unique_id]]), "", Table2[[#This Row],[unique_id]])</f>
        <v>network_internet_download</v>
      </c>
      <c r="G268" s="29" t="s">
        <v>289</v>
      </c>
      <c r="H268" s="29" t="s">
        <v>907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B268" s="29" t="s">
        <v>31</v>
      </c>
      <c r="AC268" s="29" t="s">
        <v>293</v>
      </c>
      <c r="AD268" s="29" t="s">
        <v>902</v>
      </c>
      <c r="AE268" s="29" t="s">
        <v>306</v>
      </c>
      <c r="AF268" s="29">
        <v>200</v>
      </c>
      <c r="AG268" s="31" t="s">
        <v>34</v>
      </c>
      <c r="AH268" s="31"/>
      <c r="AI268" s="29" t="s">
        <v>298</v>
      </c>
      <c r="AJ268" s="29" t="str">
        <f>IF(ISBLANK(AI268),  "", _xlfn.CONCAT("haas/entity/sensor/", LOWER(C268), "/", E268, "/config"))</f>
        <v>haas/entity/sensor/internet/network_internet_download/config</v>
      </c>
      <c r="AK268" s="29" t="s">
        <v>900</v>
      </c>
      <c r="AR268" s="51" t="s">
        <v>905</v>
      </c>
      <c r="AS268" s="29">
        <v>1</v>
      </c>
      <c r="AT268" s="14"/>
      <c r="AU268" s="29" t="str">
        <f>LOWER(SUBSTITUTE(SUBSTITUTE(_xlfn.CONCAT(Table2[[#This Row],[device_suggested_area]], "-", Table2[[#This Row],[device_identifiers]]), " ", "-"), "_", "-"))</f>
        <v>home-internet-script</v>
      </c>
      <c r="AV268" s="63" t="s">
        <v>1259</v>
      </c>
      <c r="AW268" s="63"/>
      <c r="AX268" s="29" t="s">
        <v>1260</v>
      </c>
      <c r="AY268" s="29" t="s">
        <v>1333</v>
      </c>
      <c r="AZ268" s="29" t="s">
        <v>294</v>
      </c>
      <c r="BB268" s="29" t="s">
        <v>172</v>
      </c>
      <c r="BG2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hidden="1" customHeight="1">
      <c r="A269" s="29">
        <v>2504</v>
      </c>
      <c r="B269" s="29" t="s">
        <v>26</v>
      </c>
      <c r="C269" s="29" t="s">
        <v>299</v>
      </c>
      <c r="D269" s="29" t="s">
        <v>27</v>
      </c>
      <c r="E269" s="29" t="s">
        <v>896</v>
      </c>
      <c r="F269" s="30" t="str">
        <f>IF(ISBLANK(Table2[[#This Row],[unique_id]]), "", Table2[[#This Row],[unique_id]])</f>
        <v>network_certifcate_expiry</v>
      </c>
      <c r="G269" s="29" t="s">
        <v>897</v>
      </c>
      <c r="H269" s="29" t="s">
        <v>907</v>
      </c>
      <c r="I269" s="29" t="s">
        <v>307</v>
      </c>
      <c r="M269" s="29" t="s">
        <v>136</v>
      </c>
      <c r="O269" s="31"/>
      <c r="V269" s="31"/>
      <c r="W269" s="31"/>
      <c r="X269" s="31"/>
      <c r="Y269" s="31"/>
      <c r="Z269" s="31"/>
      <c r="AA269" s="31"/>
      <c r="AB269" s="29" t="s">
        <v>31</v>
      </c>
      <c r="AC269" s="29" t="s">
        <v>291</v>
      </c>
      <c r="AE269" s="29" t="s">
        <v>898</v>
      </c>
      <c r="AF269" s="29">
        <v>200</v>
      </c>
      <c r="AG269" s="31" t="s">
        <v>34</v>
      </c>
      <c r="AH269" s="31"/>
      <c r="AI269" s="29" t="s">
        <v>899</v>
      </c>
      <c r="AJ269" s="29" t="str">
        <f>IF(ISBLANK(AI269),  "", _xlfn.CONCAT("haas/entity/sensor/", LOWER(C269), "/", E269, "/config"))</f>
        <v>haas/entity/sensor/internet/network_certifcate_expiry/config</v>
      </c>
      <c r="AK269" s="29" t="s">
        <v>900</v>
      </c>
      <c r="AR269" s="51" t="s">
        <v>906</v>
      </c>
      <c r="AS269" s="29">
        <v>1</v>
      </c>
      <c r="AT269" s="14"/>
      <c r="AU269" s="29" t="str">
        <f>LOWER(SUBSTITUTE(SUBSTITUTE(_xlfn.CONCAT(Table2[[#This Row],[device_suggested_area]], "-", Table2[[#This Row],[device_identifiers]]), " ", "-"), "_", "-"))</f>
        <v>home-internet-script</v>
      </c>
      <c r="AV269" s="63" t="s">
        <v>1259</v>
      </c>
      <c r="AW269" s="63"/>
      <c r="AX269" s="29" t="s">
        <v>1260</v>
      </c>
      <c r="AY269" s="29" t="s">
        <v>1333</v>
      </c>
      <c r="AZ269" s="29" t="s">
        <v>294</v>
      </c>
      <c r="BB269" s="29" t="s">
        <v>172</v>
      </c>
      <c r="BG2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hidden="1" customHeight="1">
      <c r="A270" s="29">
        <v>2505</v>
      </c>
      <c r="B270" s="29" t="s">
        <v>691</v>
      </c>
      <c r="C270" s="29" t="s">
        <v>151</v>
      </c>
      <c r="D270" s="29" t="s">
        <v>330</v>
      </c>
      <c r="E270" s="29" t="s">
        <v>893</v>
      </c>
      <c r="F270" s="30" t="str">
        <f>IF(ISBLANK(Table2[[#This Row],[unique_id]]), "", Table2[[#This Row],[unique_id]])</f>
        <v>network_refresh_zigbee_router_lqi</v>
      </c>
      <c r="G270" s="29" t="s">
        <v>894</v>
      </c>
      <c r="H270" s="29" t="s">
        <v>891</v>
      </c>
      <c r="I270" s="29" t="s">
        <v>307</v>
      </c>
      <c r="M270" s="29" t="s">
        <v>268</v>
      </c>
      <c r="O270" s="31"/>
      <c r="V270" s="31"/>
      <c r="W270" s="31"/>
      <c r="X270" s="31"/>
      <c r="Y270" s="31"/>
      <c r="Z270" s="31"/>
      <c r="AA270" s="31"/>
      <c r="AE270" s="29" t="s">
        <v>895</v>
      </c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R270" s="27"/>
      <c r="AT270" s="15"/>
      <c r="AV270" s="31"/>
      <c r="AW270" s="31"/>
      <c r="BG2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hidden="1" customHeight="1">
      <c r="A271" s="29">
        <v>2506</v>
      </c>
      <c r="B271" s="29" t="s">
        <v>26</v>
      </c>
      <c r="C271" s="29" t="s">
        <v>548</v>
      </c>
      <c r="D271" s="29" t="s">
        <v>27</v>
      </c>
      <c r="E271" s="29" t="s">
        <v>885</v>
      </c>
      <c r="F271" s="30" t="str">
        <f>IF(ISBLANK(Table2[[#This Row],[unique_id]]), "", Table2[[#This Row],[unique_id]])</f>
        <v>template_driveway_repeater_linkquality_percentage</v>
      </c>
      <c r="G271" s="29" t="s">
        <v>878</v>
      </c>
      <c r="H271" s="29" t="s">
        <v>891</v>
      </c>
      <c r="I271" s="29" t="s">
        <v>307</v>
      </c>
      <c r="M271" s="29" t="s">
        <v>268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R271" s="27"/>
      <c r="AT271" s="15"/>
      <c r="AV271" s="31"/>
      <c r="AW271" s="31"/>
      <c r="BG2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hidden="1" customHeight="1">
      <c r="A272" s="29">
        <v>2507</v>
      </c>
      <c r="B272" s="29" t="s">
        <v>26</v>
      </c>
      <c r="C272" s="29" t="s">
        <v>548</v>
      </c>
      <c r="D272" s="29" t="s">
        <v>27</v>
      </c>
      <c r="E272" s="29" t="s">
        <v>886</v>
      </c>
      <c r="F272" s="30" t="str">
        <f>IF(ISBLANK(Table2[[#This Row],[unique_id]]), "", Table2[[#This Row],[unique_id]])</f>
        <v>template_landing_repeater_linkquality_percentage</v>
      </c>
      <c r="G272" s="29" t="s">
        <v>879</v>
      </c>
      <c r="H272" s="29" t="s">
        <v>891</v>
      </c>
      <c r="I272" s="29" t="s">
        <v>307</v>
      </c>
      <c r="M272" s="29" t="s">
        <v>268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R272" s="27"/>
      <c r="AT272" s="15"/>
      <c r="AV272" s="31"/>
      <c r="AW272" s="31"/>
      <c r="BG2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hidden="1" customHeight="1">
      <c r="A273" s="29">
        <v>2508</v>
      </c>
      <c r="B273" s="29" t="s">
        <v>26</v>
      </c>
      <c r="C273" s="29" t="s">
        <v>548</v>
      </c>
      <c r="D273" s="29" t="s">
        <v>27</v>
      </c>
      <c r="E273" s="29" t="s">
        <v>887</v>
      </c>
      <c r="F273" s="30" t="str">
        <f>IF(ISBLANK(Table2[[#This Row],[unique_id]]), "", Table2[[#This Row],[unique_id]])</f>
        <v>template_garden_repeater_linkquality_percentage</v>
      </c>
      <c r="G273" s="29" t="s">
        <v>877</v>
      </c>
      <c r="H273" s="29" t="s">
        <v>891</v>
      </c>
      <c r="I273" s="29" t="s">
        <v>307</v>
      </c>
      <c r="M273" s="29" t="s">
        <v>268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R273" s="27"/>
      <c r="AT273" s="15"/>
      <c r="AV273" s="31"/>
      <c r="AW273" s="31"/>
      <c r="BG2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hidden="1" customHeight="1">
      <c r="A274" s="29">
        <v>2509</v>
      </c>
      <c r="B274" s="29" t="s">
        <v>26</v>
      </c>
      <c r="C274" s="29" t="s">
        <v>410</v>
      </c>
      <c r="D274" s="29" t="s">
        <v>27</v>
      </c>
      <c r="E274" s="29" t="s">
        <v>889</v>
      </c>
      <c r="F274" s="30" t="str">
        <f>IF(ISBLANK(Table2[[#This Row],[unique_id]]), "", Table2[[#This Row],[unique_id]])</f>
        <v>template_kitchen_fan_outlet_linkquality_percentage</v>
      </c>
      <c r="G274" s="29" t="s">
        <v>780</v>
      </c>
      <c r="H274" s="29" t="s">
        <v>891</v>
      </c>
      <c r="I274" s="29" t="s">
        <v>307</v>
      </c>
      <c r="M274" s="29" t="s">
        <v>268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R274" s="27"/>
      <c r="AT274" s="15"/>
      <c r="AV274" s="31"/>
      <c r="AW274" s="31"/>
      <c r="BG2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hidden="1" customHeight="1">
      <c r="A275" s="29">
        <v>2510</v>
      </c>
      <c r="B275" s="29" t="s">
        <v>26</v>
      </c>
      <c r="C275" s="29" t="s">
        <v>410</v>
      </c>
      <c r="D275" s="29" t="s">
        <v>27</v>
      </c>
      <c r="E275" s="29" t="s">
        <v>888</v>
      </c>
      <c r="F275" s="30" t="str">
        <f>IF(ISBLANK(Table2[[#This Row],[unique_id]]), "", Table2[[#This Row],[unique_id]])</f>
        <v>template_deck_fans_outlet_linkquality_percentage</v>
      </c>
      <c r="G275" s="29" t="s">
        <v>781</v>
      </c>
      <c r="H275" s="29" t="s">
        <v>891</v>
      </c>
      <c r="I275" s="29" t="s">
        <v>307</v>
      </c>
      <c r="M275" s="29" t="s">
        <v>268</v>
      </c>
      <c r="O275" s="31"/>
      <c r="V275" s="31"/>
      <c r="W275" s="31"/>
      <c r="X275" s="31"/>
      <c r="Y275" s="31"/>
      <c r="Z275" s="31"/>
      <c r="AA275" s="31"/>
      <c r="AG275" s="31"/>
      <c r="AH275" s="31"/>
      <c r="AJ275" s="29" t="str">
        <f>IF(ISBLANK(AI275),  "", _xlfn.CONCAT("haas/entity/sensor/", LOWER(C275), "/", E275, "/config"))</f>
        <v/>
      </c>
      <c r="AK275" s="29" t="str">
        <f>IF(ISBLANK(AI275),  "", _xlfn.CONCAT(LOWER(C275), "/", E275))</f>
        <v/>
      </c>
      <c r="AR275" s="27"/>
      <c r="AT275" s="15"/>
      <c r="AV275" s="31"/>
      <c r="AW275" s="31"/>
      <c r="BG2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hidden="1" customHeight="1">
      <c r="A276" s="29">
        <v>2511</v>
      </c>
      <c r="B276" s="29" t="s">
        <v>26</v>
      </c>
      <c r="C276" s="29" t="s">
        <v>410</v>
      </c>
      <c r="D276" s="29" t="s">
        <v>27</v>
      </c>
      <c r="E276" s="29" t="s">
        <v>890</v>
      </c>
      <c r="F276" s="30" t="str">
        <f>IF(ISBLANK(Table2[[#This Row],[unique_id]]), "", Table2[[#This Row],[unique_id]])</f>
        <v>template_edwin_wardrobe_outlet_linkquality_percentage</v>
      </c>
      <c r="G276" s="29" t="s">
        <v>883</v>
      </c>
      <c r="H276" s="29" t="s">
        <v>891</v>
      </c>
      <c r="I276" s="29" t="s">
        <v>307</v>
      </c>
      <c r="M276" s="29" t="s">
        <v>268</v>
      </c>
      <c r="O276" s="31"/>
      <c r="V276" s="31"/>
      <c r="W276" s="31"/>
      <c r="X276" s="31"/>
      <c r="Y276" s="31"/>
      <c r="Z276" s="31"/>
      <c r="AA276" s="31"/>
      <c r="AG276" s="31"/>
      <c r="AH276" s="31"/>
      <c r="AJ276" s="29" t="str">
        <f>IF(ISBLANK(AI276),  "", _xlfn.CONCAT("haas/entity/sensor/", LOWER(C276), "/", E276, "/config"))</f>
        <v/>
      </c>
      <c r="AK276" s="29" t="str">
        <f>IF(ISBLANK(AI276),  "", _xlfn.CONCAT(LOWER(C276), "/", E276))</f>
        <v/>
      </c>
      <c r="AR276" s="27"/>
      <c r="AT276" s="15"/>
      <c r="AV276" s="31"/>
      <c r="AW276" s="31"/>
      <c r="BG2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hidden="1" customHeight="1">
      <c r="A277" s="29">
        <v>2512</v>
      </c>
      <c r="B277" s="29" t="s">
        <v>26</v>
      </c>
      <c r="C277" s="29" t="s">
        <v>39</v>
      </c>
      <c r="D277" s="29" t="s">
        <v>27</v>
      </c>
      <c r="E277" s="29" t="s">
        <v>178</v>
      </c>
      <c r="F277" s="30" t="str">
        <f>IF(ISBLANK(Table2[[#This Row],[unique_id]]), "", Table2[[#This Row],[unique_id]])</f>
        <v>weatherstation_coms_signal_quality</v>
      </c>
      <c r="G277" s="29" t="s">
        <v>826</v>
      </c>
      <c r="H277" s="29" t="s">
        <v>892</v>
      </c>
      <c r="I277" s="29" t="s">
        <v>307</v>
      </c>
      <c r="O277" s="31"/>
      <c r="V277" s="31"/>
      <c r="W277" s="31"/>
      <c r="X277" s="31"/>
      <c r="Y277" s="31"/>
      <c r="Z277" s="31"/>
      <c r="AA277" s="31"/>
      <c r="AF277" s="29">
        <v>300</v>
      </c>
      <c r="AG277" s="31" t="s">
        <v>34</v>
      </c>
      <c r="AH277" s="31"/>
      <c r="AI277" s="29" t="s">
        <v>86</v>
      </c>
      <c r="AJ277" s="29" t="str">
        <f>IF(ISBLANK(AI277),  "", _xlfn.CONCAT("haas/entity/sensor/", LOWER(C277), "/", E277, "/config"))</f>
        <v>haas/entity/sensor/weewx/weatherstation_coms_signal_quality/config</v>
      </c>
      <c r="AK277" s="29" t="str">
        <f>IF(ISBLANK(AI277),  "", _xlfn.CONCAT(LOWER(C277), "/", E277))</f>
        <v>weewx/weatherstation_coms_signal_quality</v>
      </c>
      <c r="AR277" s="27" t="s">
        <v>312</v>
      </c>
      <c r="AS277" s="29">
        <v>1</v>
      </c>
      <c r="AT277" s="14"/>
      <c r="AU27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7" s="63">
        <v>3.15</v>
      </c>
      <c r="AW277" s="63"/>
      <c r="AX277" s="29" t="s">
        <v>507</v>
      </c>
      <c r="AY277" s="29" t="s">
        <v>36</v>
      </c>
      <c r="AZ277" s="29" t="s">
        <v>37</v>
      </c>
      <c r="BB277" s="29" t="s">
        <v>28</v>
      </c>
      <c r="BG2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hidden="1" customHeight="1">
      <c r="A278" s="29">
        <v>2513</v>
      </c>
      <c r="B278" s="29" t="s">
        <v>26</v>
      </c>
      <c r="C278" s="29" t="s">
        <v>39</v>
      </c>
      <c r="D278" s="29" t="s">
        <v>27</v>
      </c>
      <c r="E278" s="29" t="s">
        <v>884</v>
      </c>
      <c r="F278" s="30" t="str">
        <f>IF(ISBLANK(Table2[[#This Row],[unique_id]]), "", Table2[[#This Row],[unique_id]])</f>
        <v>template_weatherstation_coms_signal_quality_percentage</v>
      </c>
      <c r="G278" s="29" t="s">
        <v>826</v>
      </c>
      <c r="H278" s="29" t="s">
        <v>892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R278" s="27"/>
      <c r="AT278" s="14"/>
      <c r="AV278" s="31"/>
      <c r="AW278" s="31"/>
      <c r="BG2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hidden="1" customHeight="1">
      <c r="A279" s="29">
        <v>2514</v>
      </c>
      <c r="B279" s="29" t="s">
        <v>26</v>
      </c>
      <c r="C279" s="29" t="s">
        <v>536</v>
      </c>
      <c r="D279" s="29" t="s">
        <v>364</v>
      </c>
      <c r="E279" s="29" t="s">
        <v>363</v>
      </c>
      <c r="F279" s="30" t="str">
        <f>IF(ISBLANK(Table2[[#This Row],[unique_id]]), "", Table2[[#This Row],[unique_id]])</f>
        <v>column_break</v>
      </c>
      <c r="G279" s="29" t="s">
        <v>360</v>
      </c>
      <c r="H279" s="29" t="s">
        <v>892</v>
      </c>
      <c r="I279" s="29" t="s">
        <v>307</v>
      </c>
      <c r="M279" s="29" t="s">
        <v>361</v>
      </c>
      <c r="N279" s="29" t="s">
        <v>362</v>
      </c>
      <c r="O279" s="31"/>
      <c r="V279" s="31"/>
      <c r="W279" s="31"/>
      <c r="X279" s="31"/>
      <c r="Y279" s="31"/>
      <c r="Z279" s="31"/>
      <c r="AA279" s="31"/>
      <c r="AG279" s="31"/>
      <c r="AH279" s="31"/>
      <c r="AK279" s="29" t="str">
        <f>IF(ISBLANK(AI279),  "", _xlfn.CONCAT(LOWER(C279), "/", E279))</f>
        <v/>
      </c>
      <c r="AR279" s="27"/>
      <c r="AT279" s="15"/>
      <c r="AV279" s="31"/>
      <c r="AW279" s="31"/>
      <c r="BG2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hidden="1" customHeight="1">
      <c r="A280" s="29">
        <v>2520</v>
      </c>
      <c r="B280" s="29" t="s">
        <v>26</v>
      </c>
      <c r="C280" s="29" t="s">
        <v>790</v>
      </c>
      <c r="D280" s="29" t="s">
        <v>27</v>
      </c>
      <c r="E280" s="29" t="s">
        <v>831</v>
      </c>
      <c r="F280" s="30" t="str">
        <f>IF(ISBLANK(Table2[[#This Row],[unique_id]]), "", Table2[[#This Row],[unique_id]])</f>
        <v>back_door_lock_battery</v>
      </c>
      <c r="G280" s="29" t="s">
        <v>817</v>
      </c>
      <c r="H280" s="29" t="s">
        <v>630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V280" s="31"/>
      <c r="AW280" s="31"/>
      <c r="BG2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hidden="1" customHeight="1">
      <c r="A281" s="29">
        <v>2521</v>
      </c>
      <c r="B281" s="29" t="s">
        <v>26</v>
      </c>
      <c r="C281" s="29" t="s">
        <v>790</v>
      </c>
      <c r="D281" s="29" t="s">
        <v>27</v>
      </c>
      <c r="E281" s="29" t="s">
        <v>832</v>
      </c>
      <c r="F281" s="30" t="str">
        <f>IF(ISBLANK(Table2[[#This Row],[unique_id]]), "", Table2[[#This Row],[unique_id]])</f>
        <v>front_door_lock_battery</v>
      </c>
      <c r="G281" s="29" t="s">
        <v>816</v>
      </c>
      <c r="H281" s="29" t="s">
        <v>630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hidden="1" customHeight="1">
      <c r="A282" s="29">
        <v>2522</v>
      </c>
      <c r="B282" s="29" t="s">
        <v>26</v>
      </c>
      <c r="C282" s="29" t="s">
        <v>365</v>
      </c>
      <c r="D282" s="29" t="s">
        <v>27</v>
      </c>
      <c r="E282" s="29" t="s">
        <v>834</v>
      </c>
      <c r="F282" s="30" t="str">
        <f>IF(ISBLANK(Table2[[#This Row],[unique_id]]), "", Table2[[#This Row],[unique_id]])</f>
        <v>template_back_door_sensor_battery_last</v>
      </c>
      <c r="G282" s="29" t="s">
        <v>819</v>
      </c>
      <c r="H282" s="29" t="s">
        <v>630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hidden="1" customHeight="1">
      <c r="A283" s="29">
        <v>2523</v>
      </c>
      <c r="B283" s="29" t="s">
        <v>26</v>
      </c>
      <c r="C283" s="29" t="s">
        <v>365</v>
      </c>
      <c r="D283" s="29" t="s">
        <v>27</v>
      </c>
      <c r="E283" s="29" t="s">
        <v>833</v>
      </c>
      <c r="F283" s="30" t="str">
        <f>IF(ISBLANK(Table2[[#This Row],[unique_id]]), "", Table2[[#This Row],[unique_id]])</f>
        <v>template_front_door_sensor_battery_last</v>
      </c>
      <c r="G283" s="29" t="s">
        <v>818</v>
      </c>
      <c r="H283" s="29" t="s">
        <v>630</v>
      </c>
      <c r="I283" s="29" t="s">
        <v>307</v>
      </c>
      <c r="M283" s="29" t="s">
        <v>136</v>
      </c>
      <c r="O283" s="31"/>
      <c r="V283" s="31"/>
      <c r="W283" s="31"/>
      <c r="X283" s="31"/>
      <c r="Y283" s="31"/>
      <c r="Z283" s="31"/>
      <c r="AA283" s="31"/>
      <c r="AG283" s="31"/>
      <c r="AH283" s="31"/>
      <c r="AJ283" s="29" t="str">
        <f>IF(ISBLANK(AI283),  "", _xlfn.CONCAT("haas/entity/sensor/", LOWER(C283), "/", E283, "/config"))</f>
        <v/>
      </c>
      <c r="AK283" s="29" t="str">
        <f>IF(ISBLANK(AI283),  "", _xlfn.CONCAT(LOWER(C283), "/", E283))</f>
        <v/>
      </c>
      <c r="AT283" s="33"/>
      <c r="AV283" s="31"/>
      <c r="AW283" s="31"/>
      <c r="BG2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hidden="1" customHeight="1">
      <c r="A284" s="29">
        <v>2524</v>
      </c>
      <c r="B284" s="29" t="s">
        <v>691</v>
      </c>
      <c r="C284" s="29" t="s">
        <v>555</v>
      </c>
      <c r="D284" s="29" t="s">
        <v>27</v>
      </c>
      <c r="E284" s="29" t="s">
        <v>589</v>
      </c>
      <c r="F284" s="30" t="str">
        <f>IF(ISBLANK(Table2[[#This Row],[unique_id]]), "", Table2[[#This Row],[unique_id]])</f>
        <v>home_cube_remote_battery</v>
      </c>
      <c r="G284" s="29" t="s">
        <v>563</v>
      </c>
      <c r="H284" s="29" t="s">
        <v>630</v>
      </c>
      <c r="I284" s="29" t="s">
        <v>307</v>
      </c>
      <c r="M284" s="29" t="s">
        <v>136</v>
      </c>
      <c r="O284" s="31"/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hidden="1" customHeight="1">
      <c r="A285" s="29">
        <v>2525</v>
      </c>
      <c r="B285" s="29" t="s">
        <v>26</v>
      </c>
      <c r="C285" s="29" t="s">
        <v>151</v>
      </c>
      <c r="D285" s="29" t="s">
        <v>27</v>
      </c>
      <c r="E285" s="29" t="s">
        <v>828</v>
      </c>
      <c r="F285" s="30" t="str">
        <f>IF(ISBLANK(Table2[[#This Row],[unique_id]]), "", Table2[[#This Row],[unique_id]])</f>
        <v>template_weatherstation_console_battery_percent_int</v>
      </c>
      <c r="G285" s="29" t="s">
        <v>826</v>
      </c>
      <c r="H285" s="29" t="s">
        <v>630</v>
      </c>
      <c r="I285" s="29" t="s">
        <v>307</v>
      </c>
      <c r="M285" s="29" t="s">
        <v>136</v>
      </c>
      <c r="O285" s="31"/>
      <c r="V285" s="31"/>
      <c r="W285" s="31"/>
      <c r="X285" s="31"/>
      <c r="Y285" s="31"/>
      <c r="Z285" s="31"/>
      <c r="AA285" s="31"/>
      <c r="AB285" s="29" t="s">
        <v>31</v>
      </c>
      <c r="AC285" s="29" t="s">
        <v>32</v>
      </c>
      <c r="AD285" s="29" t="s">
        <v>827</v>
      </c>
      <c r="AG285" s="31"/>
      <c r="AH285" s="31"/>
      <c r="AR285" s="27"/>
      <c r="AT285" s="14"/>
      <c r="AV285" s="31"/>
      <c r="AW285" s="31"/>
      <c r="BG2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hidden="1" customHeight="1">
      <c r="A286" s="29">
        <v>2526</v>
      </c>
      <c r="B286" s="29" t="s">
        <v>26</v>
      </c>
      <c r="C286" s="29" t="s">
        <v>39</v>
      </c>
      <c r="D286" s="29" t="s">
        <v>27</v>
      </c>
      <c r="E286" s="29" t="s">
        <v>177</v>
      </c>
      <c r="F286" s="30" t="str">
        <f>IF(ISBLANK(Table2[[#This Row],[unique_id]]), "", Table2[[#This Row],[unique_id]])</f>
        <v>weatherstation_console_battery_voltage</v>
      </c>
      <c r="G286" s="29" t="s">
        <v>562</v>
      </c>
      <c r="H286" s="29" t="s">
        <v>630</v>
      </c>
      <c r="I286" s="29" t="s">
        <v>307</v>
      </c>
      <c r="O286" s="31"/>
      <c r="V286" s="31"/>
      <c r="W286" s="31"/>
      <c r="X286" s="31"/>
      <c r="Y286" s="31"/>
      <c r="Z286" s="31"/>
      <c r="AA286" s="31"/>
      <c r="AB286" s="29" t="s">
        <v>31</v>
      </c>
      <c r="AC286" s="29" t="s">
        <v>83</v>
      </c>
      <c r="AD286" s="29" t="s">
        <v>84</v>
      </c>
      <c r="AE286" s="29" t="s">
        <v>283</v>
      </c>
      <c r="AF286" s="29">
        <v>300</v>
      </c>
      <c r="AG286" s="31" t="s">
        <v>34</v>
      </c>
      <c r="AH286" s="31"/>
      <c r="AI286" s="29" t="s">
        <v>85</v>
      </c>
      <c r="AJ286" s="29" t="str">
        <f>IF(ISBLANK(AI286),  "", _xlfn.CONCAT("haas/entity/sensor/", LOWER(C286), "/", E286, "/config"))</f>
        <v>haas/entity/sensor/weewx/weatherstation_console_battery_voltage/config</v>
      </c>
      <c r="AK286" s="29" t="str">
        <f>IF(ISBLANK(AI286),  "", _xlfn.CONCAT(LOWER(C286), "/", E286))</f>
        <v>weewx/weatherstation_console_battery_voltage</v>
      </c>
      <c r="AR286" s="27" t="s">
        <v>311</v>
      </c>
      <c r="AS286" s="29">
        <v>1</v>
      </c>
      <c r="AT286" s="14"/>
      <c r="AU28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86" s="63">
        <v>3.15</v>
      </c>
      <c r="AW286" s="63"/>
      <c r="AX286" s="29" t="s">
        <v>507</v>
      </c>
      <c r="AY286" s="29" t="s">
        <v>36</v>
      </c>
      <c r="AZ286" s="29" t="s">
        <v>37</v>
      </c>
      <c r="BB286" s="29" t="s">
        <v>28</v>
      </c>
      <c r="BG2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59" s="29" customFormat="1" ht="16" hidden="1" customHeight="1">
      <c r="A287" s="29">
        <v>2527</v>
      </c>
      <c r="B287" s="29" t="s">
        <v>26</v>
      </c>
      <c r="C287" s="29" t="s">
        <v>128</v>
      </c>
      <c r="D287" s="29" t="s">
        <v>27</v>
      </c>
      <c r="E287" s="27" t="s">
        <v>748</v>
      </c>
      <c r="F287" s="30" t="str">
        <f>IF(ISBLANK(Table2[[#This Row],[unique_id]]), "", Table2[[#This Row],[unique_id]])</f>
        <v>bertram_2_office_pantry_battery_percent</v>
      </c>
      <c r="G287" s="29" t="s">
        <v>556</v>
      </c>
      <c r="H287" s="29" t="s">
        <v>630</v>
      </c>
      <c r="I287" s="29" t="s">
        <v>307</v>
      </c>
      <c r="M287" s="29" t="s">
        <v>136</v>
      </c>
      <c r="O287" s="31"/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T287" s="33"/>
      <c r="AU28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87" s="63" t="s">
        <v>509</v>
      </c>
      <c r="AW287" s="63"/>
      <c r="AX287" s="29" t="s">
        <v>1262</v>
      </c>
      <c r="AY287" s="29" t="s">
        <v>1264</v>
      </c>
      <c r="AZ287" s="29" t="s">
        <v>128</v>
      </c>
      <c r="BB287" s="29" t="s">
        <v>221</v>
      </c>
      <c r="BG2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hidden="1" customHeight="1">
      <c r="A288" s="29">
        <v>2528</v>
      </c>
      <c r="B288" s="29" t="s">
        <v>26</v>
      </c>
      <c r="C288" s="29" t="s">
        <v>128</v>
      </c>
      <c r="D288" s="29" t="s">
        <v>27</v>
      </c>
      <c r="E288" s="27" t="s">
        <v>749</v>
      </c>
      <c r="F288" s="30" t="str">
        <f>IF(ISBLANK(Table2[[#This Row],[unique_id]]), "", Table2[[#This Row],[unique_id]])</f>
        <v>bertram_2_office_lounge_battery_percent</v>
      </c>
      <c r="G288" s="29" t="s">
        <v>557</v>
      </c>
      <c r="H288" s="29" t="s">
        <v>630</v>
      </c>
      <c r="I288" s="29" t="s">
        <v>307</v>
      </c>
      <c r="M288" s="29" t="s">
        <v>136</v>
      </c>
      <c r="O288" s="31"/>
      <c r="V288" s="31"/>
      <c r="W288" s="31"/>
      <c r="X288" s="31"/>
      <c r="Y288" s="31"/>
      <c r="Z288" s="31"/>
      <c r="AA288" s="31"/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88" s="63" t="s">
        <v>509</v>
      </c>
      <c r="AW288" s="63"/>
      <c r="AX288" s="29" t="s">
        <v>1262</v>
      </c>
      <c r="AY288" s="29" t="s">
        <v>1264</v>
      </c>
      <c r="AZ288" s="29" t="s">
        <v>128</v>
      </c>
      <c r="BB288" s="29" t="s">
        <v>203</v>
      </c>
      <c r="BG2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59" s="29" customFormat="1" ht="16" hidden="1" customHeight="1">
      <c r="A289" s="29">
        <v>2529</v>
      </c>
      <c r="B289" s="29" t="s">
        <v>26</v>
      </c>
      <c r="C289" s="29" t="s">
        <v>128</v>
      </c>
      <c r="D289" s="29" t="s">
        <v>27</v>
      </c>
      <c r="E289" s="27" t="s">
        <v>750</v>
      </c>
      <c r="F289" s="30" t="str">
        <f>IF(ISBLANK(Table2[[#This Row],[unique_id]]), "", Table2[[#This Row],[unique_id]])</f>
        <v>bertram_2_office_dining_battery_percent</v>
      </c>
      <c r="G289" s="29" t="s">
        <v>558</v>
      </c>
      <c r="H289" s="29" t="s">
        <v>630</v>
      </c>
      <c r="I289" s="29" t="s">
        <v>307</v>
      </c>
      <c r="M289" s="29" t="s">
        <v>136</v>
      </c>
      <c r="O289" s="31"/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89" s="63" t="s">
        <v>509</v>
      </c>
      <c r="AW289" s="63"/>
      <c r="AX289" s="29" t="s">
        <v>1262</v>
      </c>
      <c r="AY289" s="29" t="s">
        <v>1264</v>
      </c>
      <c r="AZ289" s="29" t="s">
        <v>128</v>
      </c>
      <c r="BB289" s="29" t="s">
        <v>202</v>
      </c>
      <c r="BG2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hidden="1" customHeight="1">
      <c r="A290" s="29">
        <v>2530</v>
      </c>
      <c r="B290" s="29" t="s">
        <v>26</v>
      </c>
      <c r="C290" s="29" t="s">
        <v>128</v>
      </c>
      <c r="D290" s="29" t="s">
        <v>27</v>
      </c>
      <c r="E290" s="27" t="s">
        <v>751</v>
      </c>
      <c r="F290" s="30" t="str">
        <f>IF(ISBLANK(Table2[[#This Row],[unique_id]]), "", Table2[[#This Row],[unique_id]])</f>
        <v>bertram_2_office_basement_battery_percent</v>
      </c>
      <c r="G290" s="29" t="s">
        <v>559</v>
      </c>
      <c r="H290" s="29" t="s">
        <v>630</v>
      </c>
      <c r="I290" s="29" t="s">
        <v>307</v>
      </c>
      <c r="M290" s="29" t="s">
        <v>136</v>
      </c>
      <c r="O290" s="31"/>
      <c r="V290" s="31"/>
      <c r="W290" s="31"/>
      <c r="X290" s="31"/>
      <c r="Y290" s="31"/>
      <c r="Z290" s="31"/>
      <c r="AA290" s="31"/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90" s="63" t="s">
        <v>509</v>
      </c>
      <c r="AW290" s="63"/>
      <c r="AX290" s="29" t="s">
        <v>1262</v>
      </c>
      <c r="AY290" s="29" t="s">
        <v>1264</v>
      </c>
      <c r="AZ290" s="29" t="s">
        <v>128</v>
      </c>
      <c r="BB290" s="29" t="s">
        <v>220</v>
      </c>
      <c r="BG2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59" s="29" customFormat="1" ht="16" hidden="1" customHeight="1">
      <c r="A291" s="29">
        <v>2531</v>
      </c>
      <c r="B291" s="29" t="s">
        <v>26</v>
      </c>
      <c r="C291" s="29" t="s">
        <v>189</v>
      </c>
      <c r="D291" s="29" t="s">
        <v>27</v>
      </c>
      <c r="E291" s="29" t="s">
        <v>926</v>
      </c>
      <c r="F291" s="30" t="str">
        <f>IF(ISBLANK(Table2[[#This Row],[unique_id]]), "", Table2[[#This Row],[unique_id]])</f>
        <v>parents_move_battery</v>
      </c>
      <c r="G291" s="29" t="s">
        <v>560</v>
      </c>
      <c r="H291" s="29" t="s">
        <v>630</v>
      </c>
      <c r="I291" s="29" t="s">
        <v>307</v>
      </c>
      <c r="M291" s="29" t="s">
        <v>136</v>
      </c>
      <c r="O291" s="31"/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V291" s="31"/>
      <c r="AW291" s="31"/>
      <c r="BG2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hidden="1" customHeight="1">
      <c r="A292" s="29">
        <v>2532</v>
      </c>
      <c r="B292" s="29" t="s">
        <v>26</v>
      </c>
      <c r="C292" s="29" t="s">
        <v>189</v>
      </c>
      <c r="D292" s="29" t="s">
        <v>27</v>
      </c>
      <c r="E292" s="29" t="s">
        <v>925</v>
      </c>
      <c r="F292" s="30" t="str">
        <f>IF(ISBLANK(Table2[[#This Row],[unique_id]]), "", Table2[[#This Row],[unique_id]])</f>
        <v>kitchen_move_battery</v>
      </c>
      <c r="G292" s="29" t="s">
        <v>561</v>
      </c>
      <c r="H292" s="29" t="s">
        <v>630</v>
      </c>
      <c r="I292" s="29" t="s">
        <v>307</v>
      </c>
      <c r="M292" s="29" t="s">
        <v>136</v>
      </c>
      <c r="O292" s="31"/>
      <c r="V292" s="31"/>
      <c r="W292" s="31"/>
      <c r="X292" s="31"/>
      <c r="Y292" s="31"/>
      <c r="Z292" s="31"/>
      <c r="AA292" s="31"/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V292" s="31"/>
      <c r="AW292" s="31"/>
      <c r="BG2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59" s="29" customFormat="1" ht="16" hidden="1" customHeight="1">
      <c r="A293" s="29">
        <v>2533</v>
      </c>
      <c r="B293" s="29" t="s">
        <v>26</v>
      </c>
      <c r="C293" s="29" t="s">
        <v>536</v>
      </c>
      <c r="D293" s="29" t="s">
        <v>364</v>
      </c>
      <c r="E293" s="29" t="s">
        <v>363</v>
      </c>
      <c r="F293" s="30" t="str">
        <f>IF(ISBLANK(Table2[[#This Row],[unique_id]]), "", Table2[[#This Row],[unique_id]])</f>
        <v>column_break</v>
      </c>
      <c r="G293" s="29" t="s">
        <v>360</v>
      </c>
      <c r="H293" s="29" t="s">
        <v>630</v>
      </c>
      <c r="I293" s="29" t="s">
        <v>307</v>
      </c>
      <c r="M293" s="29" t="s">
        <v>361</v>
      </c>
      <c r="N293" s="29" t="s">
        <v>362</v>
      </c>
      <c r="O293" s="31"/>
      <c r="V293" s="31"/>
      <c r="W293" s="31"/>
      <c r="X293" s="31"/>
      <c r="Y293" s="31"/>
      <c r="Z293" s="31"/>
      <c r="AA293" s="31"/>
      <c r="AG293" s="31"/>
      <c r="AH293" s="31"/>
      <c r="AK293" s="29" t="str">
        <f>IF(ISBLANK(AI293),  "", _xlfn.CONCAT(LOWER(C293), "/", E293))</f>
        <v/>
      </c>
      <c r="AR293" s="27"/>
      <c r="AT293" s="15"/>
      <c r="AV293" s="31"/>
      <c r="AW293" s="31"/>
      <c r="BG2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hidden="1" customHeight="1">
      <c r="A294" s="29">
        <v>2550</v>
      </c>
      <c r="B294" s="29" t="s">
        <v>26</v>
      </c>
      <c r="C294" s="29" t="s">
        <v>971</v>
      </c>
      <c r="D294" s="29" t="s">
        <v>27</v>
      </c>
      <c r="E294" s="29" t="s">
        <v>1040</v>
      </c>
      <c r="F294" s="30" t="str">
        <f>IF(ISBLANK(Table2[[#This Row],[unique_id]]), "", Table2[[#This Row],[unique_id]])</f>
        <v>all_standby</v>
      </c>
      <c r="G294" s="29" t="s">
        <v>1041</v>
      </c>
      <c r="H294" s="29" t="s">
        <v>631</v>
      </c>
      <c r="I294" s="29" t="s">
        <v>307</v>
      </c>
      <c r="O294" s="31" t="s">
        <v>992</v>
      </c>
      <c r="R294" s="52"/>
      <c r="T294" s="32" t="s">
        <v>1039</v>
      </c>
      <c r="V294" s="31"/>
      <c r="W294" s="31"/>
      <c r="X294" s="31"/>
      <c r="Y294" s="31"/>
      <c r="Z294" s="31"/>
      <c r="AA294" s="31"/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V294" s="31"/>
      <c r="AW294" s="31"/>
      <c r="BG2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59" s="29" customFormat="1" ht="16" hidden="1" customHeight="1">
      <c r="A295" s="29">
        <v>2551</v>
      </c>
      <c r="B295" s="29" t="s">
        <v>26</v>
      </c>
      <c r="C295" s="29" t="s">
        <v>1017</v>
      </c>
      <c r="D295" s="29" t="s">
        <v>149</v>
      </c>
      <c r="E295" s="32" t="s">
        <v>1206</v>
      </c>
      <c r="F295" s="30" t="str">
        <f>IF(ISBLANK(Table2[[#This Row],[unique_id]]), "", Table2[[#This Row],[unique_id]])</f>
        <v>template_lounge_tv_outlet_plug_proxy</v>
      </c>
      <c r="G295" s="29" t="s">
        <v>187</v>
      </c>
      <c r="H295" s="29" t="s">
        <v>631</v>
      </c>
      <c r="I295" s="29" t="s">
        <v>307</v>
      </c>
      <c r="O295" s="31" t="s">
        <v>992</v>
      </c>
      <c r="P295" s="29" t="s">
        <v>172</v>
      </c>
      <c r="Q295" s="29" t="s">
        <v>950</v>
      </c>
      <c r="R295" s="52" t="s">
        <v>935</v>
      </c>
      <c r="S295" s="29" t="str">
        <f>_xlfn.CONCAT( "", "",Table2[[#This Row],[friendly_name]])</f>
        <v>Lounge TV</v>
      </c>
      <c r="T29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R295" s="27"/>
      <c r="AT295" s="15"/>
      <c r="AU295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95" s="63" t="s">
        <v>394</v>
      </c>
      <c r="AW295" s="67" t="s">
        <v>134</v>
      </c>
      <c r="AX295" s="29" t="s">
        <v>1249</v>
      </c>
      <c r="AY295" s="29" t="s">
        <v>391</v>
      </c>
      <c r="AZ295" s="29" t="s">
        <v>243</v>
      </c>
      <c r="BB295" s="29" t="s">
        <v>203</v>
      </c>
      <c r="BG2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hidden="1" customHeight="1">
      <c r="A296" s="29">
        <v>2552</v>
      </c>
      <c r="B296" s="29" t="s">
        <v>26</v>
      </c>
      <c r="C296" s="29" t="s">
        <v>243</v>
      </c>
      <c r="D296" s="29" t="s">
        <v>134</v>
      </c>
      <c r="E296" s="29" t="s">
        <v>1049</v>
      </c>
      <c r="F296" s="30" t="str">
        <f>IF(ISBLANK(Table2[[#This Row],[unique_id]]), "", Table2[[#This Row],[unique_id]])</f>
        <v>lounge_tv_outlet_plug</v>
      </c>
      <c r="G296" s="29" t="s">
        <v>187</v>
      </c>
      <c r="H296" s="29" t="s">
        <v>631</v>
      </c>
      <c r="I296" s="29" t="s">
        <v>307</v>
      </c>
      <c r="M296" s="29" t="s">
        <v>268</v>
      </c>
      <c r="O296" s="31" t="s">
        <v>992</v>
      </c>
      <c r="P296" s="29" t="s">
        <v>172</v>
      </c>
      <c r="Q296" s="29" t="s">
        <v>950</v>
      </c>
      <c r="R296" s="52" t="s">
        <v>935</v>
      </c>
      <c r="S296" s="29" t="str">
        <f>_xlfn.CONCAT( "", "",Table2[[#This Row],[friendly_name]])</f>
        <v>Lounge TV</v>
      </c>
      <c r="T29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261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96" s="63" t="s">
        <v>394</v>
      </c>
      <c r="AW296" s="63"/>
      <c r="AX296" s="29" t="s">
        <v>1249</v>
      </c>
      <c r="AY296" s="29" t="s">
        <v>391</v>
      </c>
      <c r="AZ296" s="29" t="s">
        <v>243</v>
      </c>
      <c r="BA296" s="29" t="s">
        <v>1240</v>
      </c>
      <c r="BB296" s="29" t="s">
        <v>203</v>
      </c>
      <c r="BD296" s="29" t="s">
        <v>479</v>
      </c>
      <c r="BE296" s="29" t="s">
        <v>381</v>
      </c>
      <c r="BF296" s="29" t="s">
        <v>471</v>
      </c>
      <c r="BG2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59" s="29" customFormat="1" ht="16" hidden="1" customHeight="1">
      <c r="A297" s="29">
        <v>2553</v>
      </c>
      <c r="B297" s="29" t="s">
        <v>26</v>
      </c>
      <c r="C297" s="29" t="s">
        <v>1017</v>
      </c>
      <c r="D297" s="29" t="s">
        <v>149</v>
      </c>
      <c r="E297" s="32" t="s">
        <v>1207</v>
      </c>
      <c r="F297" s="30" t="str">
        <f>IF(ISBLANK(Table2[[#This Row],[unique_id]]), "", Table2[[#This Row],[unique_id]])</f>
        <v>template_lounge_sub_plug_proxy</v>
      </c>
      <c r="G297" s="29" t="s">
        <v>998</v>
      </c>
      <c r="H297" s="29" t="s">
        <v>631</v>
      </c>
      <c r="I297" s="29" t="s">
        <v>307</v>
      </c>
      <c r="O297" s="31" t="s">
        <v>992</v>
      </c>
      <c r="P297" s="29" t="s">
        <v>172</v>
      </c>
      <c r="Q297" s="29" t="s">
        <v>950</v>
      </c>
      <c r="R297" s="52" t="s">
        <v>935</v>
      </c>
      <c r="S297" s="29" t="str">
        <f>_xlfn.CONCAT( "", "",Table2[[#This Row],[friendly_name]])</f>
        <v>Lounge Sub</v>
      </c>
      <c r="T2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31"/>
      <c r="W297" s="31"/>
      <c r="X297" s="31"/>
      <c r="Y297" s="31"/>
      <c r="Z297" s="31"/>
      <c r="AA297" s="31"/>
      <c r="AG297" s="31"/>
      <c r="AH297" s="31"/>
      <c r="AJ297" s="29" t="str">
        <f>IF(ISBLANK(AI297),  "", _xlfn.CONCAT("haas/entity/sensor/", LOWER(C297), "/", E297, "/config"))</f>
        <v/>
      </c>
      <c r="AK297" s="29" t="str">
        <f>IF(ISBLANK(AI297),  "", _xlfn.CONCAT(LOWER(C297), "/", E297))</f>
        <v/>
      </c>
      <c r="AR297" s="27"/>
      <c r="AT297" s="15"/>
      <c r="AU297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97" s="63" t="s">
        <v>393</v>
      </c>
      <c r="AW297" s="67" t="s">
        <v>134</v>
      </c>
      <c r="AX297" s="29" t="s">
        <v>1293</v>
      </c>
      <c r="AY297" s="27" t="s">
        <v>392</v>
      </c>
      <c r="AZ297" s="29" t="s">
        <v>243</v>
      </c>
      <c r="BB297" s="29" t="s">
        <v>203</v>
      </c>
      <c r="BG2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hidden="1" customHeight="1">
      <c r="A298" s="29">
        <v>2554</v>
      </c>
      <c r="B298" s="29" t="s">
        <v>26</v>
      </c>
      <c r="C298" s="29" t="s">
        <v>243</v>
      </c>
      <c r="D298" s="29" t="s">
        <v>134</v>
      </c>
      <c r="E298" s="29" t="s">
        <v>1050</v>
      </c>
      <c r="F298" s="30" t="str">
        <f>IF(ISBLANK(Table2[[#This Row],[unique_id]]), "", Table2[[#This Row],[unique_id]])</f>
        <v>lounge_sub_plug</v>
      </c>
      <c r="G298" s="29" t="s">
        <v>998</v>
      </c>
      <c r="H298" s="29" t="s">
        <v>631</v>
      </c>
      <c r="I298" s="29" t="s">
        <v>307</v>
      </c>
      <c r="M298" s="29" t="s">
        <v>268</v>
      </c>
      <c r="O298" s="31" t="s">
        <v>992</v>
      </c>
      <c r="P298" s="29" t="s">
        <v>172</v>
      </c>
      <c r="Q298" s="29" t="s">
        <v>950</v>
      </c>
      <c r="R298" s="52" t="s">
        <v>935</v>
      </c>
      <c r="S298" s="29" t="str">
        <f>_xlfn.CONCAT( "", "",Table2[[#This Row],[friendly_name]])</f>
        <v>Lounge Sub</v>
      </c>
      <c r="T29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999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98" s="63" t="s">
        <v>393</v>
      </c>
      <c r="AW298" s="63"/>
      <c r="AX298" s="29" t="s">
        <v>1293</v>
      </c>
      <c r="AY298" s="27" t="s">
        <v>392</v>
      </c>
      <c r="AZ298" s="29" t="s">
        <v>243</v>
      </c>
      <c r="BA298" s="29" t="s">
        <v>1240</v>
      </c>
      <c r="BB298" s="29" t="s">
        <v>203</v>
      </c>
      <c r="BD298" s="29" t="s">
        <v>479</v>
      </c>
      <c r="BE298" s="29" t="s">
        <v>371</v>
      </c>
      <c r="BF298" s="29" t="s">
        <v>461</v>
      </c>
      <c r="BG2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59" s="29" customFormat="1" ht="16" hidden="1" customHeight="1">
      <c r="A299" s="29">
        <v>2555</v>
      </c>
      <c r="B299" s="29" t="s">
        <v>26</v>
      </c>
      <c r="C299" s="29" t="s">
        <v>1017</v>
      </c>
      <c r="D299" s="29" t="s">
        <v>149</v>
      </c>
      <c r="E299" s="32" t="s">
        <v>1208</v>
      </c>
      <c r="F299" s="30" t="str">
        <f>IF(ISBLANK(Table2[[#This Row],[unique_id]]), "", Table2[[#This Row],[unique_id]])</f>
        <v>template_study_outlet_plug_proxy</v>
      </c>
      <c r="G299" s="29" t="s">
        <v>236</v>
      </c>
      <c r="H299" s="29" t="s">
        <v>631</v>
      </c>
      <c r="I299" s="29" t="s">
        <v>307</v>
      </c>
      <c r="O299" s="31" t="s">
        <v>992</v>
      </c>
      <c r="P299" s="29" t="s">
        <v>172</v>
      </c>
      <c r="Q299" s="29" t="s">
        <v>950</v>
      </c>
      <c r="R299" s="29" t="s">
        <v>631</v>
      </c>
      <c r="S299" s="29" t="str">
        <f>_xlfn.CONCAT( "", "",Table2[[#This Row],[friendly_name]])</f>
        <v>Study Outlet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9" s="63" t="s">
        <v>393</v>
      </c>
      <c r="AW299" s="67" t="s">
        <v>134</v>
      </c>
      <c r="AX299" s="29" t="s">
        <v>1290</v>
      </c>
      <c r="AY299" s="27" t="s">
        <v>392</v>
      </c>
      <c r="AZ299" s="29" t="s">
        <v>243</v>
      </c>
      <c r="BB299" s="29" t="s">
        <v>388</v>
      </c>
      <c r="BG2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hidden="1" customHeight="1">
      <c r="A300" s="29">
        <v>2556</v>
      </c>
      <c r="B300" s="29" t="s">
        <v>26</v>
      </c>
      <c r="C300" s="29" t="s">
        <v>243</v>
      </c>
      <c r="D300" s="29" t="s">
        <v>134</v>
      </c>
      <c r="E300" s="29" t="s">
        <v>1051</v>
      </c>
      <c r="F300" s="30" t="str">
        <f>IF(ISBLANK(Table2[[#This Row],[unique_id]]), "", Table2[[#This Row],[unique_id]])</f>
        <v>study_outlet_plug</v>
      </c>
      <c r="G300" s="29" t="s">
        <v>236</v>
      </c>
      <c r="H300" s="29" t="s">
        <v>631</v>
      </c>
      <c r="I300" s="29" t="s">
        <v>307</v>
      </c>
      <c r="M300" s="29" t="s">
        <v>268</v>
      </c>
      <c r="O300" s="31" t="s">
        <v>992</v>
      </c>
      <c r="P300" s="29" t="s">
        <v>172</v>
      </c>
      <c r="Q300" s="29" t="s">
        <v>950</v>
      </c>
      <c r="R300" s="29" t="s">
        <v>631</v>
      </c>
      <c r="S300" s="29" t="str">
        <f>_xlfn.CONCAT( "", "",Table2[[#This Row],[friendly_name]])</f>
        <v>Study Outlet</v>
      </c>
      <c r="T30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262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300" s="63" t="s">
        <v>393</v>
      </c>
      <c r="AW300" s="63"/>
      <c r="AX300" s="29" t="s">
        <v>1290</v>
      </c>
      <c r="AY300" s="27" t="s">
        <v>392</v>
      </c>
      <c r="AZ300" s="29" t="s">
        <v>243</v>
      </c>
      <c r="BA300" s="29" t="s">
        <v>1240</v>
      </c>
      <c r="BB300" s="29" t="s">
        <v>388</v>
      </c>
      <c r="BD300" s="29" t="s">
        <v>479</v>
      </c>
      <c r="BE300" s="29" t="s">
        <v>383</v>
      </c>
      <c r="BF300" s="29" t="s">
        <v>473</v>
      </c>
      <c r="BG3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59" s="29" customFormat="1" ht="16" hidden="1" customHeight="1">
      <c r="A301" s="29">
        <v>2557</v>
      </c>
      <c r="B301" s="29" t="s">
        <v>26</v>
      </c>
      <c r="C301" s="29" t="s">
        <v>1017</v>
      </c>
      <c r="D301" s="29" t="s">
        <v>149</v>
      </c>
      <c r="E301" s="32" t="s">
        <v>1209</v>
      </c>
      <c r="F301" s="30" t="str">
        <f>IF(ISBLANK(Table2[[#This Row],[unique_id]]), "", Table2[[#This Row],[unique_id]])</f>
        <v>template_office_outlet_plug_proxy</v>
      </c>
      <c r="G301" s="29" t="s">
        <v>235</v>
      </c>
      <c r="H301" s="29" t="s">
        <v>631</v>
      </c>
      <c r="I301" s="29" t="s">
        <v>307</v>
      </c>
      <c r="O301" s="31" t="s">
        <v>992</v>
      </c>
      <c r="P301" s="29" t="s">
        <v>172</v>
      </c>
      <c r="Q301" s="29" t="s">
        <v>950</v>
      </c>
      <c r="R301" s="29" t="s">
        <v>631</v>
      </c>
      <c r="S301" s="29" t="str">
        <f>_xlfn.CONCAT( "", "",Table2[[#This Row],[friendly_name]])</f>
        <v>Office Outlet</v>
      </c>
      <c r="T30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01" s="63" t="s">
        <v>393</v>
      </c>
      <c r="AW301" s="67" t="s">
        <v>134</v>
      </c>
      <c r="AX301" s="29" t="s">
        <v>1290</v>
      </c>
      <c r="AY301" s="27" t="s">
        <v>392</v>
      </c>
      <c r="AZ301" s="29" t="s">
        <v>243</v>
      </c>
      <c r="BB301" s="29" t="s">
        <v>222</v>
      </c>
      <c r="BG3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hidden="1" customHeight="1">
      <c r="A302" s="29">
        <v>2558</v>
      </c>
      <c r="B302" s="29" t="s">
        <v>26</v>
      </c>
      <c r="C302" s="29" t="s">
        <v>243</v>
      </c>
      <c r="D302" s="29" t="s">
        <v>134</v>
      </c>
      <c r="E302" s="29" t="s">
        <v>1052</v>
      </c>
      <c r="F302" s="30" t="str">
        <f>IF(ISBLANK(Table2[[#This Row],[unique_id]]), "", Table2[[#This Row],[unique_id]])</f>
        <v>office_outlet_plug</v>
      </c>
      <c r="G302" s="29" t="s">
        <v>235</v>
      </c>
      <c r="H302" s="29" t="s">
        <v>631</v>
      </c>
      <c r="I302" s="29" t="s">
        <v>307</v>
      </c>
      <c r="M302" s="29" t="s">
        <v>268</v>
      </c>
      <c r="O302" s="31" t="s">
        <v>992</v>
      </c>
      <c r="P302" s="29" t="s">
        <v>172</v>
      </c>
      <c r="Q302" s="29" t="s">
        <v>950</v>
      </c>
      <c r="R302" s="29" t="s">
        <v>631</v>
      </c>
      <c r="S302" s="29" t="str">
        <f>_xlfn.CONCAT( "", "",Table2[[#This Row],[friendly_name]])</f>
        <v>Office Outlet</v>
      </c>
      <c r="T30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262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02" s="63" t="s">
        <v>393</v>
      </c>
      <c r="AW302" s="63"/>
      <c r="AX302" s="29" t="s">
        <v>1290</v>
      </c>
      <c r="AY302" s="27" t="s">
        <v>392</v>
      </c>
      <c r="AZ302" s="29" t="s">
        <v>243</v>
      </c>
      <c r="BA302" s="29" t="s">
        <v>1241</v>
      </c>
      <c r="BB302" s="29" t="s">
        <v>222</v>
      </c>
      <c r="BD302" s="29" t="s">
        <v>479</v>
      </c>
      <c r="BE302" s="29" t="s">
        <v>384</v>
      </c>
      <c r="BF302" s="29" t="s">
        <v>474</v>
      </c>
      <c r="BG3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59" s="29" customFormat="1" ht="16" hidden="1" customHeight="1">
      <c r="A303" s="29">
        <v>2559</v>
      </c>
      <c r="B303" s="29" t="s">
        <v>26</v>
      </c>
      <c r="C303" s="29" t="s">
        <v>1017</v>
      </c>
      <c r="D303" s="29" t="s">
        <v>149</v>
      </c>
      <c r="E303" s="32" t="s">
        <v>1210</v>
      </c>
      <c r="F303" s="30" t="str">
        <f>IF(ISBLANK(Table2[[#This Row],[unique_id]]), "", Table2[[#This Row],[unique_id]])</f>
        <v>template_kitchen_dish_washer_plug_proxy</v>
      </c>
      <c r="G303" s="29" t="s">
        <v>238</v>
      </c>
      <c r="H303" s="29" t="s">
        <v>631</v>
      </c>
      <c r="I303" s="29" t="s">
        <v>307</v>
      </c>
      <c r="O303" s="31" t="s">
        <v>992</v>
      </c>
      <c r="P303" s="29" t="s">
        <v>172</v>
      </c>
      <c r="Q303" s="29" t="s">
        <v>951</v>
      </c>
      <c r="R303" s="29" t="s">
        <v>961</v>
      </c>
      <c r="S303" s="29" t="str">
        <f>_xlfn.CONCAT( Table2[[#This Row],[device_suggested_area]], " ",Table2[[#This Row],[friendly_name]])</f>
        <v>Kitchen Dish Washer</v>
      </c>
      <c r="T30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03" s="63" t="s">
        <v>393</v>
      </c>
      <c r="AW303" s="67" t="s">
        <v>134</v>
      </c>
      <c r="AX303" s="29" t="s">
        <v>238</v>
      </c>
      <c r="AY303" s="27" t="s">
        <v>392</v>
      </c>
      <c r="AZ303" s="29" t="s">
        <v>243</v>
      </c>
      <c r="BB303" s="29" t="s">
        <v>215</v>
      </c>
      <c r="BG3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hidden="1" customHeight="1">
      <c r="A304" s="29">
        <v>2560</v>
      </c>
      <c r="B304" s="29" t="s">
        <v>26</v>
      </c>
      <c r="C304" s="29" t="s">
        <v>243</v>
      </c>
      <c r="D304" s="29" t="s">
        <v>134</v>
      </c>
      <c r="E304" s="29" t="s">
        <v>1053</v>
      </c>
      <c r="F304" s="30" t="str">
        <f>IF(ISBLANK(Table2[[#This Row],[unique_id]]), "", Table2[[#This Row],[unique_id]])</f>
        <v>kitchen_dish_washer_plug</v>
      </c>
      <c r="G304" s="29" t="s">
        <v>238</v>
      </c>
      <c r="H304" s="29" t="s">
        <v>631</v>
      </c>
      <c r="I304" s="29" t="s">
        <v>307</v>
      </c>
      <c r="M304" s="29" t="s">
        <v>268</v>
      </c>
      <c r="O304" s="31" t="s">
        <v>992</v>
      </c>
      <c r="P304" s="29" t="s">
        <v>172</v>
      </c>
      <c r="Q304" s="29" t="s">
        <v>951</v>
      </c>
      <c r="R304" s="29" t="s">
        <v>961</v>
      </c>
      <c r="S304" s="29" t="str">
        <f>_xlfn.CONCAT( Table2[[#This Row],[device_suggested_area]], " ",Table2[[#This Row],[friendly_name]])</f>
        <v>Kitchen Dish Washer</v>
      </c>
      <c r="T30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255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04" s="63" t="s">
        <v>393</v>
      </c>
      <c r="AW304" s="63"/>
      <c r="AX304" s="29" t="s">
        <v>238</v>
      </c>
      <c r="AY304" s="27" t="s">
        <v>392</v>
      </c>
      <c r="AZ304" s="29" t="s">
        <v>243</v>
      </c>
      <c r="BA304" s="29" t="s">
        <v>1240</v>
      </c>
      <c r="BB304" s="29" t="s">
        <v>215</v>
      </c>
      <c r="BD304" s="29" t="s">
        <v>479</v>
      </c>
      <c r="BE304" s="29" t="s">
        <v>374</v>
      </c>
      <c r="BF304" s="29" t="s">
        <v>464</v>
      </c>
      <c r="BG3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59" s="29" customFormat="1" ht="16" hidden="1" customHeight="1">
      <c r="A305" s="29">
        <v>2561</v>
      </c>
      <c r="B305" s="29" t="s">
        <v>26</v>
      </c>
      <c r="C305" s="29" t="s">
        <v>1017</v>
      </c>
      <c r="D305" s="29" t="s">
        <v>149</v>
      </c>
      <c r="E305" s="32" t="s">
        <v>1211</v>
      </c>
      <c r="F305" s="30" t="str">
        <f>IF(ISBLANK(Table2[[#This Row],[unique_id]]), "", Table2[[#This Row],[unique_id]])</f>
        <v>template_laundry_clothes_dryer_plug_proxy</v>
      </c>
      <c r="G305" s="29" t="s">
        <v>239</v>
      </c>
      <c r="H305" s="29" t="s">
        <v>631</v>
      </c>
      <c r="I305" s="29" t="s">
        <v>307</v>
      </c>
      <c r="O305" s="31" t="s">
        <v>992</v>
      </c>
      <c r="P305" s="29" t="s">
        <v>172</v>
      </c>
      <c r="Q305" s="29" t="s">
        <v>951</v>
      </c>
      <c r="R305" s="29" t="s">
        <v>961</v>
      </c>
      <c r="S305" s="29" t="str">
        <f>_xlfn.CONCAT( Table2[[#This Row],[device_suggested_area]], " ",Table2[[#This Row],[friendly_name]])</f>
        <v>Laundry Clothes Dryer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05" s="63" t="s">
        <v>393</v>
      </c>
      <c r="AW305" s="67" t="s">
        <v>134</v>
      </c>
      <c r="AX305" s="29" t="s">
        <v>239</v>
      </c>
      <c r="AY305" s="27" t="s">
        <v>392</v>
      </c>
      <c r="AZ305" s="29" t="s">
        <v>243</v>
      </c>
      <c r="BB305" s="29" t="s">
        <v>223</v>
      </c>
      <c r="BG3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hidden="1" customHeight="1">
      <c r="A306" s="29">
        <v>2562</v>
      </c>
      <c r="B306" s="29" t="s">
        <v>26</v>
      </c>
      <c r="C306" s="29" t="s">
        <v>243</v>
      </c>
      <c r="D306" s="29" t="s">
        <v>134</v>
      </c>
      <c r="E306" s="29" t="s">
        <v>1054</v>
      </c>
      <c r="F306" s="30" t="str">
        <f>IF(ISBLANK(Table2[[#This Row],[unique_id]]), "", Table2[[#This Row],[unique_id]])</f>
        <v>laundry_clothes_dryer_plug</v>
      </c>
      <c r="G306" s="29" t="s">
        <v>239</v>
      </c>
      <c r="H306" s="29" t="s">
        <v>631</v>
      </c>
      <c r="I306" s="29" t="s">
        <v>307</v>
      </c>
      <c r="M306" s="29" t="s">
        <v>268</v>
      </c>
      <c r="O306" s="31" t="s">
        <v>992</v>
      </c>
      <c r="P306" s="29" t="s">
        <v>172</v>
      </c>
      <c r="Q306" s="29" t="s">
        <v>951</v>
      </c>
      <c r="R306" s="29" t="s">
        <v>961</v>
      </c>
      <c r="S306" s="29" t="str">
        <f>_xlfn.CONCAT( Table2[[#This Row],[device_suggested_area]], " ",Table2[[#This Row],[friendly_name]])</f>
        <v>Laundry Clothes Dryer</v>
      </c>
      <c r="T30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256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06" s="63" t="s">
        <v>393</v>
      </c>
      <c r="AW306" s="63"/>
      <c r="AX306" s="29" t="s">
        <v>239</v>
      </c>
      <c r="AY306" s="27" t="s">
        <v>392</v>
      </c>
      <c r="AZ306" s="29" t="s">
        <v>243</v>
      </c>
      <c r="BA306" s="29" t="s">
        <v>1240</v>
      </c>
      <c r="BB306" s="29" t="s">
        <v>223</v>
      </c>
      <c r="BD306" s="29" t="s">
        <v>479</v>
      </c>
      <c r="BE306" s="29" t="s">
        <v>375</v>
      </c>
      <c r="BF306" s="29" t="s">
        <v>465</v>
      </c>
      <c r="BG3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59" s="29" customFormat="1" ht="16" hidden="1" customHeight="1">
      <c r="A307" s="29">
        <v>2563</v>
      </c>
      <c r="B307" s="29" t="s">
        <v>26</v>
      </c>
      <c r="C307" s="29" t="s">
        <v>1017</v>
      </c>
      <c r="D307" s="29" t="s">
        <v>149</v>
      </c>
      <c r="E307" s="32" t="s">
        <v>1212</v>
      </c>
      <c r="F307" s="30" t="str">
        <f>IF(ISBLANK(Table2[[#This Row],[unique_id]]), "", Table2[[#This Row],[unique_id]])</f>
        <v>template_laundry_washing_machine_plug_proxy</v>
      </c>
      <c r="G307" s="29" t="s">
        <v>237</v>
      </c>
      <c r="H307" s="29" t="s">
        <v>631</v>
      </c>
      <c r="I307" s="29" t="s">
        <v>307</v>
      </c>
      <c r="O307" s="31" t="s">
        <v>992</v>
      </c>
      <c r="P307" s="29" t="s">
        <v>172</v>
      </c>
      <c r="Q307" s="29" t="s">
        <v>951</v>
      </c>
      <c r="R307" s="29" t="s">
        <v>961</v>
      </c>
      <c r="S307" s="29" t="str">
        <f>_xlfn.CONCAT( Table2[[#This Row],[device_suggested_area]], " ",Table2[[#This Row],[friendly_name]])</f>
        <v>Laundry Washing Machine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T307" s="33"/>
      <c r="AU307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07" s="63" t="s">
        <v>393</v>
      </c>
      <c r="AW307" s="67" t="s">
        <v>134</v>
      </c>
      <c r="AX307" s="29" t="s">
        <v>237</v>
      </c>
      <c r="AY307" s="27" t="s">
        <v>392</v>
      </c>
      <c r="AZ307" s="29" t="s">
        <v>243</v>
      </c>
      <c r="BB307" s="29" t="s">
        <v>223</v>
      </c>
      <c r="BG3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hidden="1" customHeight="1">
      <c r="A308" s="29">
        <v>2564</v>
      </c>
      <c r="B308" s="29" t="s">
        <v>26</v>
      </c>
      <c r="C308" s="29" t="s">
        <v>243</v>
      </c>
      <c r="D308" s="29" t="s">
        <v>134</v>
      </c>
      <c r="E308" s="29" t="s">
        <v>1055</v>
      </c>
      <c r="F308" s="30" t="str">
        <f>IF(ISBLANK(Table2[[#This Row],[unique_id]]), "", Table2[[#This Row],[unique_id]])</f>
        <v>laundry_washing_machine_plug</v>
      </c>
      <c r="G308" s="29" t="s">
        <v>237</v>
      </c>
      <c r="H308" s="29" t="s">
        <v>631</v>
      </c>
      <c r="I308" s="29" t="s">
        <v>307</v>
      </c>
      <c r="M308" s="29" t="s">
        <v>268</v>
      </c>
      <c r="O308" s="31" t="s">
        <v>992</v>
      </c>
      <c r="P308" s="29" t="s">
        <v>172</v>
      </c>
      <c r="Q308" s="29" t="s">
        <v>951</v>
      </c>
      <c r="R308" s="29" t="s">
        <v>961</v>
      </c>
      <c r="S308" s="29" t="str">
        <f>_xlfn.CONCAT( Table2[[#This Row],[device_suggested_area]], " ",Table2[[#This Row],[friendly_name]])</f>
        <v>Laundry Washing Machine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257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08" s="63" t="s">
        <v>393</v>
      </c>
      <c r="AW308" s="63"/>
      <c r="AX308" s="29" t="s">
        <v>237</v>
      </c>
      <c r="AY308" s="27" t="s">
        <v>392</v>
      </c>
      <c r="AZ308" s="29" t="s">
        <v>243</v>
      </c>
      <c r="BA308" s="29" t="s">
        <v>1240</v>
      </c>
      <c r="BB308" s="29" t="s">
        <v>223</v>
      </c>
      <c r="BD308" s="29" t="s">
        <v>479</v>
      </c>
      <c r="BE308" s="29" t="s">
        <v>376</v>
      </c>
      <c r="BF308" s="29" t="s">
        <v>466</v>
      </c>
      <c r="BG3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59" s="29" customFormat="1" ht="16" hidden="1" customHeight="1">
      <c r="A309" s="29">
        <v>2565</v>
      </c>
      <c r="B309" s="29" t="s">
        <v>26</v>
      </c>
      <c r="C309" s="29" t="s">
        <v>1017</v>
      </c>
      <c r="D309" s="29" t="s">
        <v>149</v>
      </c>
      <c r="E309" s="32" t="s">
        <v>1213</v>
      </c>
      <c r="F309" s="30" t="str">
        <f>IF(ISBLANK(Table2[[#This Row],[unique_id]]), "", Table2[[#This Row],[unique_id]])</f>
        <v>template_kitchen_coffee_machine_plug_proxy</v>
      </c>
      <c r="G309" s="29" t="s">
        <v>135</v>
      </c>
      <c r="H309" s="29" t="s">
        <v>631</v>
      </c>
      <c r="I309" s="29" t="s">
        <v>307</v>
      </c>
      <c r="O309" s="31" t="s">
        <v>992</v>
      </c>
      <c r="P309" s="29" t="s">
        <v>172</v>
      </c>
      <c r="Q309" s="29" t="s">
        <v>951</v>
      </c>
      <c r="R309" s="29" t="s">
        <v>961</v>
      </c>
      <c r="S309" s="29" t="str">
        <f>_xlfn.CONCAT( Table2[[#This Row],[device_suggested_area]], " ",Table2[[#This Row],[friendly_name]])</f>
        <v>Kitchen Coffee Machine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T309" s="33"/>
      <c r="AU309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9" s="63" t="s">
        <v>393</v>
      </c>
      <c r="AW309" s="67" t="s">
        <v>134</v>
      </c>
      <c r="AX309" s="29" t="s">
        <v>135</v>
      </c>
      <c r="AY309" s="27" t="s">
        <v>392</v>
      </c>
      <c r="AZ309" s="29" t="s">
        <v>243</v>
      </c>
      <c r="BB309" s="29" t="s">
        <v>215</v>
      </c>
      <c r="BG3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hidden="1" customHeight="1">
      <c r="A310" s="29">
        <v>2566</v>
      </c>
      <c r="B310" s="29" t="s">
        <v>26</v>
      </c>
      <c r="C310" s="29" t="s">
        <v>243</v>
      </c>
      <c r="D310" s="29" t="s">
        <v>134</v>
      </c>
      <c r="E310" s="29" t="s">
        <v>1056</v>
      </c>
      <c r="F310" s="30" t="str">
        <f>IF(ISBLANK(Table2[[#This Row],[unique_id]]), "", Table2[[#This Row],[unique_id]])</f>
        <v>kitchen_coffee_machine_plug</v>
      </c>
      <c r="G310" s="29" t="s">
        <v>135</v>
      </c>
      <c r="H310" s="29" t="s">
        <v>631</v>
      </c>
      <c r="I310" s="29" t="s">
        <v>307</v>
      </c>
      <c r="M310" s="29" t="s">
        <v>268</v>
      </c>
      <c r="O310" s="31" t="s">
        <v>992</v>
      </c>
      <c r="P310" s="29" t="s">
        <v>172</v>
      </c>
      <c r="Q310" s="29" t="s">
        <v>951</v>
      </c>
      <c r="R310" s="29" t="s">
        <v>961</v>
      </c>
      <c r="S310" s="29" t="str">
        <f>_xlfn.CONCAT( Table2[[#This Row],[device_suggested_area]], " ",Table2[[#This Row],[friendly_name]])</f>
        <v>Kitchen Coffee Machine</v>
      </c>
      <c r="T31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258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T310" s="33"/>
      <c r="AU310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10" s="63" t="s">
        <v>393</v>
      </c>
      <c r="AW310" s="63"/>
      <c r="AX310" s="29" t="s">
        <v>135</v>
      </c>
      <c r="AY310" s="29" t="s">
        <v>392</v>
      </c>
      <c r="AZ310" s="29" t="s">
        <v>243</v>
      </c>
      <c r="BA310" s="29" t="s">
        <v>1240</v>
      </c>
      <c r="BB310" s="29" t="s">
        <v>215</v>
      </c>
      <c r="BD310" s="29" t="s">
        <v>479</v>
      </c>
      <c r="BE310" s="29" t="s">
        <v>377</v>
      </c>
      <c r="BF310" s="29" t="s">
        <v>467</v>
      </c>
      <c r="BG3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59" s="29" customFormat="1" ht="16" hidden="1" customHeight="1">
      <c r="A311" s="29">
        <v>2567</v>
      </c>
      <c r="B311" s="29" t="s">
        <v>26</v>
      </c>
      <c r="C311" s="29" t="s">
        <v>1017</v>
      </c>
      <c r="D311" s="29" t="s">
        <v>149</v>
      </c>
      <c r="E311" s="32" t="s">
        <v>1214</v>
      </c>
      <c r="F311" s="30" t="str">
        <f>IF(ISBLANK(Table2[[#This Row],[unique_id]]), "", Table2[[#This Row],[unique_id]])</f>
        <v>template_kitchen_fridge_plug_proxy</v>
      </c>
      <c r="G311" s="29" t="s">
        <v>233</v>
      </c>
      <c r="H311" s="29" t="s">
        <v>631</v>
      </c>
      <c r="I311" s="29" t="s">
        <v>307</v>
      </c>
      <c r="O311" s="31" t="s">
        <v>992</v>
      </c>
      <c r="P311" s="29" t="s">
        <v>172</v>
      </c>
      <c r="Q311" s="29" t="s">
        <v>950</v>
      </c>
      <c r="R311" s="29" t="s">
        <v>962</v>
      </c>
      <c r="S311" s="29" t="str">
        <f>Table2[[#This Row],[friendly_name]]</f>
        <v>Kitchen Fridge</v>
      </c>
      <c r="T31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T311" s="33"/>
      <c r="AU311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11" s="63" t="s">
        <v>394</v>
      </c>
      <c r="AW311" s="67" t="s">
        <v>134</v>
      </c>
      <c r="AX311" s="29" t="s">
        <v>1294</v>
      </c>
      <c r="AY311" s="29" t="s">
        <v>391</v>
      </c>
      <c r="AZ311" s="29" t="s">
        <v>243</v>
      </c>
      <c r="BB311" s="29" t="s">
        <v>215</v>
      </c>
      <c r="BG3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hidden="1" customHeight="1">
      <c r="A312" s="29">
        <v>2568</v>
      </c>
      <c r="B312" s="29" t="s">
        <v>26</v>
      </c>
      <c r="C312" s="29" t="s">
        <v>243</v>
      </c>
      <c r="D312" s="29" t="s">
        <v>134</v>
      </c>
      <c r="E312" s="29" t="s">
        <v>1057</v>
      </c>
      <c r="F312" s="30" t="str">
        <f>IF(ISBLANK(Table2[[#This Row],[unique_id]]), "", Table2[[#This Row],[unique_id]])</f>
        <v>kitchen_fridge_plug</v>
      </c>
      <c r="G312" s="29" t="s">
        <v>233</v>
      </c>
      <c r="H312" s="29" t="s">
        <v>631</v>
      </c>
      <c r="I312" s="29" t="s">
        <v>307</v>
      </c>
      <c r="M312" s="29" t="s">
        <v>268</v>
      </c>
      <c r="O312" s="31" t="s">
        <v>992</v>
      </c>
      <c r="P312" s="29" t="s">
        <v>172</v>
      </c>
      <c r="Q312" s="29" t="s">
        <v>950</v>
      </c>
      <c r="R312" s="29" t="s">
        <v>962</v>
      </c>
      <c r="S312" s="29" t="str">
        <f>Table2[[#This Row],[friendly_name]]</f>
        <v>Kitchen Fridge</v>
      </c>
      <c r="T31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259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T312" s="33"/>
      <c r="AU312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12" s="63" t="s">
        <v>394</v>
      </c>
      <c r="AW312" s="63"/>
      <c r="AX312" s="29" t="s">
        <v>1294</v>
      </c>
      <c r="AY312" s="29" t="s">
        <v>391</v>
      </c>
      <c r="AZ312" s="29" t="s">
        <v>243</v>
      </c>
      <c r="BA312" s="29" t="s">
        <v>1240</v>
      </c>
      <c r="BB312" s="29" t="s">
        <v>215</v>
      </c>
      <c r="BD312" s="29" t="s">
        <v>479</v>
      </c>
      <c r="BE312" s="29" t="s">
        <v>378</v>
      </c>
      <c r="BF312" s="29" t="s">
        <v>468</v>
      </c>
      <c r="BG3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59" s="29" customFormat="1" ht="16" hidden="1" customHeight="1">
      <c r="A313" s="29">
        <v>2569</v>
      </c>
      <c r="B313" s="29" t="s">
        <v>26</v>
      </c>
      <c r="C313" s="29" t="s">
        <v>1017</v>
      </c>
      <c r="D313" s="29" t="s">
        <v>149</v>
      </c>
      <c r="E313" s="32" t="s">
        <v>1215</v>
      </c>
      <c r="F313" s="30" t="str">
        <f>IF(ISBLANK(Table2[[#This Row],[unique_id]]), "", Table2[[#This Row],[unique_id]])</f>
        <v>template_deck_freezer_plug_proxy</v>
      </c>
      <c r="G313" s="29" t="s">
        <v>234</v>
      </c>
      <c r="H313" s="29" t="s">
        <v>631</v>
      </c>
      <c r="I313" s="29" t="s">
        <v>307</v>
      </c>
      <c r="O313" s="31" t="s">
        <v>992</v>
      </c>
      <c r="P313" s="29" t="s">
        <v>172</v>
      </c>
      <c r="Q313" s="29" t="s">
        <v>950</v>
      </c>
      <c r="R313" s="29" t="s">
        <v>962</v>
      </c>
      <c r="S313" s="29" t="str">
        <f>Table2[[#This Row],[friendly_name]]</f>
        <v>Deck Freezer</v>
      </c>
      <c r="T31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T313" s="33"/>
      <c r="AU313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13" s="63" t="s">
        <v>394</v>
      </c>
      <c r="AW313" s="67" t="s">
        <v>134</v>
      </c>
      <c r="AX313" s="29" t="s">
        <v>1295</v>
      </c>
      <c r="AY313" s="29" t="s">
        <v>391</v>
      </c>
      <c r="AZ313" s="29" t="s">
        <v>243</v>
      </c>
      <c r="BB313" s="29" t="s">
        <v>389</v>
      </c>
      <c r="BG3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hidden="1" customHeight="1">
      <c r="A314" s="29">
        <v>2570</v>
      </c>
      <c r="B314" s="29" t="s">
        <v>26</v>
      </c>
      <c r="C314" s="29" t="s">
        <v>243</v>
      </c>
      <c r="D314" s="29" t="s">
        <v>134</v>
      </c>
      <c r="E314" s="29" t="s">
        <v>1058</v>
      </c>
      <c r="F314" s="30" t="str">
        <f>IF(ISBLANK(Table2[[#This Row],[unique_id]]), "", Table2[[#This Row],[unique_id]])</f>
        <v>deck_freezer_plug</v>
      </c>
      <c r="G314" s="29" t="s">
        <v>234</v>
      </c>
      <c r="H314" s="29" t="s">
        <v>631</v>
      </c>
      <c r="I314" s="29" t="s">
        <v>307</v>
      </c>
      <c r="M314" s="29" t="s">
        <v>268</v>
      </c>
      <c r="O314" s="31" t="s">
        <v>992</v>
      </c>
      <c r="P314" s="29" t="s">
        <v>172</v>
      </c>
      <c r="Q314" s="29" t="s">
        <v>950</v>
      </c>
      <c r="R314" s="29" t="s">
        <v>962</v>
      </c>
      <c r="S314" s="29" t="str">
        <f>Table2[[#This Row],[friendly_name]]</f>
        <v>Deck Freezer</v>
      </c>
      <c r="T31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260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T314" s="33"/>
      <c r="AU314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14" s="63" t="s">
        <v>394</v>
      </c>
      <c r="AW314" s="63"/>
      <c r="AX314" s="29" t="s">
        <v>1295</v>
      </c>
      <c r="AY314" s="29" t="s">
        <v>391</v>
      </c>
      <c r="AZ314" s="29" t="s">
        <v>243</v>
      </c>
      <c r="BA314" s="29" t="s">
        <v>1240</v>
      </c>
      <c r="BB314" s="29" t="s">
        <v>389</v>
      </c>
      <c r="BD314" s="29" t="s">
        <v>479</v>
      </c>
      <c r="BE314" s="29" t="s">
        <v>379</v>
      </c>
      <c r="BF314" s="29" t="s">
        <v>469</v>
      </c>
      <c r="BG3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59" s="29" customFormat="1" ht="16" hidden="1" customHeight="1">
      <c r="A315" s="29">
        <v>2571</v>
      </c>
      <c r="B315" s="29" t="s">
        <v>26</v>
      </c>
      <c r="C315" s="29" t="s">
        <v>1017</v>
      </c>
      <c r="D315" s="29" t="s">
        <v>149</v>
      </c>
      <c r="E315" s="32" t="s">
        <v>1216</v>
      </c>
      <c r="F315" s="30" t="str">
        <f>IF(ISBLANK(Table2[[#This Row],[unique_id]]), "", Table2[[#This Row],[unique_id]])</f>
        <v>template_study_battery_charger_plug_proxy</v>
      </c>
      <c r="G315" s="29" t="s">
        <v>241</v>
      </c>
      <c r="H315" s="29" t="s">
        <v>631</v>
      </c>
      <c r="I315" s="29" t="s">
        <v>307</v>
      </c>
      <c r="O315" s="31" t="s">
        <v>992</v>
      </c>
      <c r="P315" s="29" t="s">
        <v>172</v>
      </c>
      <c r="Q315" s="29" t="s">
        <v>950</v>
      </c>
      <c r="R315" s="29" t="s">
        <v>631</v>
      </c>
      <c r="S315" s="29" t="str">
        <f>_xlfn.CONCAT( Table2[[#This Row],[device_suggested_area]], " ",Table2[[#This Row],[friendly_name]])</f>
        <v>Study Battery Charger</v>
      </c>
      <c r="T31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31"/>
      <c r="W315" s="31"/>
      <c r="X315" s="31"/>
      <c r="Y315" s="31"/>
      <c r="Z315" s="31"/>
      <c r="AA315" s="31"/>
      <c r="AG315" s="31"/>
      <c r="AH315" s="31"/>
      <c r="AJ315" s="29" t="str">
        <f>IF(ISBLANK(AI315),  "", _xlfn.CONCAT("haas/entity/sensor/", LOWER(C315), "/", E315, "/config"))</f>
        <v/>
      </c>
      <c r="AK315" s="29" t="str">
        <f>IF(ISBLANK(AI315),  "", _xlfn.CONCAT(LOWER(C315), "/", E315))</f>
        <v/>
      </c>
      <c r="AT315" s="33"/>
      <c r="AU315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15" s="63" t="s">
        <v>393</v>
      </c>
      <c r="AW315" s="67" t="s">
        <v>134</v>
      </c>
      <c r="AX315" s="29" t="s">
        <v>241</v>
      </c>
      <c r="AY315" s="27" t="s">
        <v>392</v>
      </c>
      <c r="AZ315" s="29" t="s">
        <v>243</v>
      </c>
      <c r="BB315" s="29" t="s">
        <v>388</v>
      </c>
      <c r="BG3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29" customFormat="1" ht="16" hidden="1" customHeight="1">
      <c r="A316" s="29">
        <v>2572</v>
      </c>
      <c r="B316" s="29" t="s">
        <v>26</v>
      </c>
      <c r="C316" s="29" t="s">
        <v>243</v>
      </c>
      <c r="D316" s="29" t="s">
        <v>134</v>
      </c>
      <c r="E316" s="29" t="s">
        <v>1059</v>
      </c>
      <c r="F316" s="30" t="str">
        <f>IF(ISBLANK(Table2[[#This Row],[unique_id]]), "", Table2[[#This Row],[unique_id]])</f>
        <v>study_battery_charger_plug</v>
      </c>
      <c r="G316" s="29" t="s">
        <v>241</v>
      </c>
      <c r="H316" s="29" t="s">
        <v>631</v>
      </c>
      <c r="I316" s="29" t="s">
        <v>307</v>
      </c>
      <c r="M316" s="29" t="s">
        <v>268</v>
      </c>
      <c r="O316" s="31" t="s">
        <v>992</v>
      </c>
      <c r="P316" s="29" t="s">
        <v>172</v>
      </c>
      <c r="Q316" s="29" t="s">
        <v>950</v>
      </c>
      <c r="R316" s="29" t="s">
        <v>631</v>
      </c>
      <c r="S316" s="29" t="str">
        <f>_xlfn.CONCAT( Table2[[#This Row],[device_suggested_area]], " ",Table2[[#This Row],[friendly_name]])</f>
        <v>Study Battery Charger</v>
      </c>
      <c r="T31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31"/>
      <c r="W316" s="31"/>
      <c r="X316" s="31"/>
      <c r="Y316" s="31"/>
      <c r="Z316" s="31"/>
      <c r="AA316" s="31"/>
      <c r="AE316" s="29" t="s">
        <v>266</v>
      </c>
      <c r="AG316" s="31"/>
      <c r="AH316" s="31"/>
      <c r="AJ316" s="29" t="str">
        <f>IF(ISBLANK(AI316),  "", _xlfn.CONCAT("haas/entity/sensor/", LOWER(C316), "/", E316, "/config"))</f>
        <v/>
      </c>
      <c r="AK316" s="29" t="str">
        <f>IF(ISBLANK(AI316),  "", _xlfn.CONCAT(LOWER(C316), "/", E316))</f>
        <v/>
      </c>
      <c r="AT316" s="33"/>
      <c r="AU316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16" s="63" t="s">
        <v>393</v>
      </c>
      <c r="AW316" s="63"/>
      <c r="AX316" s="29" t="s">
        <v>241</v>
      </c>
      <c r="AY316" s="27" t="s">
        <v>392</v>
      </c>
      <c r="AZ316" s="29" t="s">
        <v>243</v>
      </c>
      <c r="BA316" s="29" t="s">
        <v>1240</v>
      </c>
      <c r="BB316" s="29" t="s">
        <v>388</v>
      </c>
      <c r="BD316" s="29" t="s">
        <v>479</v>
      </c>
      <c r="BE316" s="29" t="s">
        <v>372</v>
      </c>
      <c r="BF316" s="29" t="s">
        <v>462</v>
      </c>
      <c r="BG3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59" s="29" customFormat="1" ht="16" hidden="1" customHeight="1">
      <c r="A317" s="29">
        <v>2573</v>
      </c>
      <c r="B317" s="29" t="s">
        <v>26</v>
      </c>
      <c r="C317" s="29" t="s">
        <v>1017</v>
      </c>
      <c r="D317" s="29" t="s">
        <v>149</v>
      </c>
      <c r="E317" s="69" t="s">
        <v>1217</v>
      </c>
      <c r="F317" s="30" t="str">
        <f>IF(ISBLANK(Table2[[#This Row],[unique_id]]), "", Table2[[#This Row],[unique_id]])</f>
        <v>template_laundry_vacuum_charger_plug_proxy</v>
      </c>
      <c r="G317" s="29" t="s">
        <v>240</v>
      </c>
      <c r="H317" s="29" t="s">
        <v>631</v>
      </c>
      <c r="I317" s="29" t="s">
        <v>307</v>
      </c>
      <c r="O317" s="31" t="s">
        <v>992</v>
      </c>
      <c r="P317" s="29" t="s">
        <v>172</v>
      </c>
      <c r="Q317" s="29" t="s">
        <v>950</v>
      </c>
      <c r="R317" s="29" t="s">
        <v>631</v>
      </c>
      <c r="S317" s="29" t="str">
        <f>_xlfn.CONCAT( Table2[[#This Row],[device_suggested_area]], " ",Table2[[#This Row],[friendly_name]])</f>
        <v>Laundry Vacuum Charger</v>
      </c>
      <c r="T31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31"/>
      <c r="W317" s="31"/>
      <c r="X317" s="31"/>
      <c r="Y317" s="31"/>
      <c r="Z317" s="31"/>
      <c r="AA317" s="31"/>
      <c r="AG317" s="31"/>
      <c r="AH317" s="31"/>
      <c r="AJ317" s="29" t="str">
        <f>IF(ISBLANK(AI317),  "", _xlfn.CONCAT("haas/entity/sensor/", LOWER(C317), "/", E317, "/config"))</f>
        <v/>
      </c>
      <c r="AK317" s="29" t="str">
        <f>IF(ISBLANK(AI317),  "", _xlfn.CONCAT(LOWER(C317), "/", E317))</f>
        <v/>
      </c>
      <c r="AT317" s="33"/>
      <c r="AU317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17" s="63" t="s">
        <v>393</v>
      </c>
      <c r="AW317" s="67" t="s">
        <v>134</v>
      </c>
      <c r="AX317" s="29" t="s">
        <v>240</v>
      </c>
      <c r="AY317" s="27" t="s">
        <v>392</v>
      </c>
      <c r="AZ317" s="29" t="s">
        <v>243</v>
      </c>
      <c r="BB317" s="29" t="s">
        <v>223</v>
      </c>
      <c r="BG3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29" customFormat="1" ht="16" hidden="1" customHeight="1">
      <c r="A318" s="29">
        <v>2574</v>
      </c>
      <c r="B318" s="29" t="s">
        <v>26</v>
      </c>
      <c r="C318" s="29" t="s">
        <v>243</v>
      </c>
      <c r="D318" s="29" t="s">
        <v>134</v>
      </c>
      <c r="E318" s="29" t="s">
        <v>1060</v>
      </c>
      <c r="F318" s="30" t="str">
        <f>IF(ISBLANK(Table2[[#This Row],[unique_id]]), "", Table2[[#This Row],[unique_id]])</f>
        <v>laundry_vacuum_charger_plug</v>
      </c>
      <c r="G318" s="29" t="s">
        <v>240</v>
      </c>
      <c r="H318" s="29" t="s">
        <v>631</v>
      </c>
      <c r="I318" s="29" t="s">
        <v>307</v>
      </c>
      <c r="M318" s="29" t="s">
        <v>268</v>
      </c>
      <c r="O318" s="31" t="s">
        <v>992</v>
      </c>
      <c r="P318" s="29" t="s">
        <v>172</v>
      </c>
      <c r="Q318" s="29" t="s">
        <v>950</v>
      </c>
      <c r="R318" s="29" t="s">
        <v>631</v>
      </c>
      <c r="S318" s="29" t="str">
        <f>_xlfn.CONCAT( Table2[[#This Row],[device_suggested_area]], " ",Table2[[#This Row],[friendly_name]])</f>
        <v>Laundry Vacuum Charger</v>
      </c>
      <c r="T31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31"/>
      <c r="W318" s="31"/>
      <c r="X318" s="31"/>
      <c r="Y318" s="31"/>
      <c r="Z318" s="31"/>
      <c r="AA318" s="31"/>
      <c r="AE318" s="29" t="s">
        <v>266</v>
      </c>
      <c r="AG318" s="31"/>
      <c r="AH318" s="31"/>
      <c r="AJ318" s="29" t="str">
        <f>IF(ISBLANK(AI318),  "", _xlfn.CONCAT("haas/entity/sensor/", LOWER(C318), "/", E318, "/config"))</f>
        <v/>
      </c>
      <c r="AK318" s="29" t="str">
        <f>IF(ISBLANK(AI318),  "", _xlfn.CONCAT(LOWER(C318), "/", E318))</f>
        <v/>
      </c>
      <c r="AT318" s="33"/>
      <c r="AU318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18" s="63" t="s">
        <v>393</v>
      </c>
      <c r="AW318" s="63"/>
      <c r="AX318" s="29" t="s">
        <v>240</v>
      </c>
      <c r="AY318" s="27" t="s">
        <v>392</v>
      </c>
      <c r="AZ318" s="29" t="s">
        <v>243</v>
      </c>
      <c r="BA318" s="29" t="s">
        <v>1241</v>
      </c>
      <c r="BB318" s="29" t="s">
        <v>223</v>
      </c>
      <c r="BD318" s="29" t="s">
        <v>479</v>
      </c>
      <c r="BE318" s="29" t="s">
        <v>373</v>
      </c>
      <c r="BF318" s="29" t="s">
        <v>463</v>
      </c>
      <c r="BG3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59" s="29" customFormat="1" ht="16" hidden="1" customHeight="1">
      <c r="A319" s="29">
        <v>2575</v>
      </c>
      <c r="B319" s="29" t="s">
        <v>26</v>
      </c>
      <c r="C319" s="29" t="s">
        <v>1017</v>
      </c>
      <c r="D319" s="29" t="s">
        <v>149</v>
      </c>
      <c r="E319" s="69" t="s">
        <v>1218</v>
      </c>
      <c r="F319" s="30" t="str">
        <f>IF(ISBLANK(Table2[[#This Row],[unique_id]]), "", Table2[[#This Row],[unique_id]])</f>
        <v>template_ada_tablet_outlet_plug_proxy</v>
      </c>
      <c r="G319" s="29" t="s">
        <v>1030</v>
      </c>
      <c r="H319" s="29" t="s">
        <v>631</v>
      </c>
      <c r="I319" s="29" t="s">
        <v>307</v>
      </c>
      <c r="O319" s="31" t="s">
        <v>992</v>
      </c>
      <c r="P319" s="29" t="s">
        <v>172</v>
      </c>
      <c r="Q319" s="29" t="s">
        <v>950</v>
      </c>
      <c r="R319" s="52" t="s">
        <v>935</v>
      </c>
      <c r="S319" s="29" t="str">
        <f>_xlfn.CONCAT( "", "",Table2[[#This Row],[friendly_name]])</f>
        <v>Ada Tablet</v>
      </c>
      <c r="T31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31"/>
      <c r="W319" s="31"/>
      <c r="X319" s="31"/>
      <c r="Y319" s="31"/>
      <c r="Z319" s="31"/>
      <c r="AA319" s="31"/>
      <c r="AG319" s="31"/>
      <c r="AH319" s="31"/>
      <c r="AJ319" s="29" t="str">
        <f>IF(ISBLANK(AI319),  "", _xlfn.CONCAT("haas/entity/sensor/", LOWER(C319), "/", E319, "/config"))</f>
        <v/>
      </c>
      <c r="AK319" s="29" t="str">
        <f>IF(ISBLANK(AI319),  "", _xlfn.CONCAT(LOWER(C319), "/", E319))</f>
        <v/>
      </c>
      <c r="AR319" s="27"/>
      <c r="AT319" s="15"/>
      <c r="AU319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9" s="63" t="s">
        <v>393</v>
      </c>
      <c r="AW319" s="67" t="s">
        <v>134</v>
      </c>
      <c r="AX319" s="29" t="s">
        <v>1030</v>
      </c>
      <c r="AY319" s="27" t="s">
        <v>392</v>
      </c>
      <c r="AZ319" s="29" t="s">
        <v>243</v>
      </c>
      <c r="BB319" s="29" t="s">
        <v>203</v>
      </c>
      <c r="BG3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29" customFormat="1" ht="16" hidden="1" customHeight="1">
      <c r="A320" s="29">
        <v>2576</v>
      </c>
      <c r="B320" s="29" t="s">
        <v>26</v>
      </c>
      <c r="C320" s="29" t="s">
        <v>243</v>
      </c>
      <c r="D320" s="29" t="s">
        <v>134</v>
      </c>
      <c r="E320" s="29" t="s">
        <v>1061</v>
      </c>
      <c r="F320" s="30" t="str">
        <f>IF(ISBLANK(Table2[[#This Row],[unique_id]]), "", Table2[[#This Row],[unique_id]])</f>
        <v>ada_tablet_outlet_plug</v>
      </c>
      <c r="G320" s="29" t="s">
        <v>1030</v>
      </c>
      <c r="H320" s="29" t="s">
        <v>631</v>
      </c>
      <c r="I320" s="29" t="s">
        <v>307</v>
      </c>
      <c r="M320" s="29" t="s">
        <v>268</v>
      </c>
      <c r="O320" s="31" t="s">
        <v>992</v>
      </c>
      <c r="P320" s="29" t="s">
        <v>172</v>
      </c>
      <c r="Q320" s="29" t="s">
        <v>950</v>
      </c>
      <c r="R320" s="52" t="s">
        <v>935</v>
      </c>
      <c r="S320" s="29" t="str">
        <f>_xlfn.CONCAT( "", "",Table2[[#This Row],[friendly_name]])</f>
        <v>Ada Tablet</v>
      </c>
      <c r="T32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31"/>
      <c r="W320" s="31"/>
      <c r="X320" s="31"/>
      <c r="Y320" s="31"/>
      <c r="Z320" s="31"/>
      <c r="AA320" s="31"/>
      <c r="AE320" s="29" t="s">
        <v>1031</v>
      </c>
      <c r="AG320" s="31"/>
      <c r="AH320" s="31"/>
      <c r="AJ320" s="29" t="str">
        <f>IF(ISBLANK(AI320),  "", _xlfn.CONCAT("haas/entity/sensor/", LOWER(C320), "/", E320, "/config"))</f>
        <v/>
      </c>
      <c r="AK320" s="29" t="str">
        <f>IF(ISBLANK(AI320),  "", _xlfn.CONCAT(LOWER(C320), "/", E320))</f>
        <v/>
      </c>
      <c r="AR320" s="27"/>
      <c r="AT320" s="15"/>
      <c r="AU320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20" s="63" t="s">
        <v>393</v>
      </c>
      <c r="AW320" s="63"/>
      <c r="AX320" s="29" t="s">
        <v>1030</v>
      </c>
      <c r="AY320" s="27" t="s">
        <v>392</v>
      </c>
      <c r="AZ320" s="29" t="s">
        <v>243</v>
      </c>
      <c r="BA320" s="29" t="s">
        <v>1240</v>
      </c>
      <c r="BB320" s="29" t="s">
        <v>203</v>
      </c>
      <c r="BD320" s="29" t="s">
        <v>479</v>
      </c>
      <c r="BE320" s="29" t="s">
        <v>1006</v>
      </c>
      <c r="BF320" s="29" t="s">
        <v>709</v>
      </c>
      <c r="BG3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59" s="29" customFormat="1" ht="16" hidden="1" customHeight="1">
      <c r="A321" s="29">
        <v>2577</v>
      </c>
      <c r="B321" s="29" t="s">
        <v>26</v>
      </c>
      <c r="C321" s="29" t="s">
        <v>1017</v>
      </c>
      <c r="D321" s="29" t="s">
        <v>149</v>
      </c>
      <c r="E321" s="69" t="s">
        <v>1219</v>
      </c>
      <c r="F321" s="30" t="str">
        <f>IF(ISBLANK(Table2[[#This Row],[unique_id]]), "", Table2[[#This Row],[unique_id]])</f>
        <v>template_server_flo_outlet_plug_proxy</v>
      </c>
      <c r="G321" s="29" t="s">
        <v>1014</v>
      </c>
      <c r="H321" s="29" t="s">
        <v>631</v>
      </c>
      <c r="I321" s="29" t="s">
        <v>307</v>
      </c>
      <c r="O321" s="31" t="s">
        <v>992</v>
      </c>
      <c r="R321" s="29" t="s">
        <v>1009</v>
      </c>
      <c r="S321" s="29" t="str">
        <f>_xlfn.CONCAT( "", "",Table2[[#This Row],[friendly_name]])</f>
        <v>Server Flo</v>
      </c>
      <c r="T32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31"/>
      <c r="W321" s="31"/>
      <c r="X321" s="31"/>
      <c r="Y321" s="31"/>
      <c r="Z321" s="31"/>
      <c r="AA321" s="31"/>
      <c r="AG321" s="31"/>
      <c r="AH321" s="31"/>
      <c r="AJ321" s="29" t="str">
        <f>IF(ISBLANK(AI321),  "", _xlfn.CONCAT("haas/entity/sensor/", LOWER(C321), "/", E321, "/config"))</f>
        <v/>
      </c>
      <c r="AK321" s="29" t="str">
        <f>IF(ISBLANK(AI321),  "", _xlfn.CONCAT(LOWER(C321), "/", E321))</f>
        <v/>
      </c>
      <c r="AR321" s="27"/>
      <c r="AT321" s="15"/>
      <c r="AU321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1" s="63" t="s">
        <v>393</v>
      </c>
      <c r="AW321" s="67" t="s">
        <v>134</v>
      </c>
      <c r="AX321" s="29" t="s">
        <v>1296</v>
      </c>
      <c r="AY321" s="27" t="s">
        <v>392</v>
      </c>
      <c r="AZ321" s="29" t="s">
        <v>243</v>
      </c>
      <c r="BB321" s="29" t="s">
        <v>28</v>
      </c>
      <c r="BG3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29" customFormat="1" ht="16" hidden="1" customHeight="1">
      <c r="A322" s="29">
        <v>2578</v>
      </c>
      <c r="B322" s="29" t="s">
        <v>26</v>
      </c>
      <c r="C322" s="29" t="s">
        <v>243</v>
      </c>
      <c r="D322" s="29" t="s">
        <v>134</v>
      </c>
      <c r="E322" s="29" t="s">
        <v>1062</v>
      </c>
      <c r="F322" s="30" t="str">
        <f>IF(ISBLANK(Table2[[#This Row],[unique_id]]), "", Table2[[#This Row],[unique_id]])</f>
        <v>server_flo_outlet_plug</v>
      </c>
      <c r="G322" s="29" t="s">
        <v>1014</v>
      </c>
      <c r="H322" s="29" t="s">
        <v>631</v>
      </c>
      <c r="I322" s="29" t="s">
        <v>307</v>
      </c>
      <c r="M322" s="29" t="s">
        <v>268</v>
      </c>
      <c r="O322" s="31" t="s">
        <v>992</v>
      </c>
      <c r="R322" s="29" t="s">
        <v>1009</v>
      </c>
      <c r="S322" s="29" t="str">
        <f>_xlfn.CONCAT( "", "",Table2[[#This Row],[friendly_name]])</f>
        <v>Server Flo</v>
      </c>
      <c r="T32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31"/>
      <c r="W322" s="31"/>
      <c r="X322" s="31"/>
      <c r="Y322" s="31"/>
      <c r="Z322" s="31"/>
      <c r="AA322" s="31"/>
      <c r="AE322" s="29" t="s">
        <v>263</v>
      </c>
      <c r="AG322" s="31"/>
      <c r="AH322" s="31"/>
      <c r="AJ322" s="29" t="str">
        <f>IF(ISBLANK(AI322),  "", _xlfn.CONCAT("haas/entity/sensor/", LOWER(C322), "/", E322, "/config"))</f>
        <v/>
      </c>
      <c r="AK322" s="29" t="str">
        <f>IF(ISBLANK(AI322),  "", _xlfn.CONCAT(LOWER(C322), "/", E322))</f>
        <v/>
      </c>
      <c r="AR322" s="27"/>
      <c r="AT322" s="15"/>
      <c r="AU322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22" s="63" t="s">
        <v>393</v>
      </c>
      <c r="AW322" s="63"/>
      <c r="AX322" s="29" t="s">
        <v>1296</v>
      </c>
      <c r="AY322" s="27" t="s">
        <v>392</v>
      </c>
      <c r="AZ322" s="29" t="s">
        <v>243</v>
      </c>
      <c r="BA322" s="29" t="s">
        <v>1241</v>
      </c>
      <c r="BB322" s="29" t="s">
        <v>28</v>
      </c>
      <c r="BD322" s="29" t="s">
        <v>479</v>
      </c>
      <c r="BE322" s="29" t="s">
        <v>1012</v>
      </c>
      <c r="BF322" s="29" t="s">
        <v>1007</v>
      </c>
      <c r="BG3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59" s="29" customFormat="1" ht="16" hidden="1" customHeight="1">
      <c r="A323" s="29">
        <v>2579</v>
      </c>
      <c r="B323" s="29" t="s">
        <v>26</v>
      </c>
      <c r="C323" s="29" t="s">
        <v>1017</v>
      </c>
      <c r="D323" s="29" t="s">
        <v>149</v>
      </c>
      <c r="E323" s="69" t="s">
        <v>1157</v>
      </c>
      <c r="F323" s="30" t="str">
        <f>IF(ISBLANK(Table2[[#This Row],[unique_id]]), "", Table2[[#This Row],[unique_id]])</f>
        <v>template_server_meg_outlet_plug_proxy</v>
      </c>
      <c r="G323" s="27" t="s">
        <v>1013</v>
      </c>
      <c r="H323" s="29" t="s">
        <v>631</v>
      </c>
      <c r="I323" s="29" t="s">
        <v>307</v>
      </c>
      <c r="O323" s="31" t="s">
        <v>992</v>
      </c>
      <c r="R323" s="29" t="s">
        <v>1009</v>
      </c>
      <c r="S323" s="29" t="str">
        <f>_xlfn.CONCAT( "", "",Table2[[#This Row],[friendly_name]])</f>
        <v>Server Meg</v>
      </c>
      <c r="T32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31"/>
      <c r="W323" s="31"/>
      <c r="X323" s="31"/>
      <c r="Y323" s="31"/>
      <c r="Z323" s="31"/>
      <c r="AA323" s="31"/>
      <c r="AG323" s="31"/>
      <c r="AH323" s="31"/>
      <c r="AJ323" s="29" t="str">
        <f>IF(ISBLANK(AI323),  "", _xlfn.CONCAT("haas/entity/sensor/", LOWER(C323), "/", E323, "/config"))</f>
        <v/>
      </c>
      <c r="AK323" s="29" t="str">
        <f>IF(ISBLANK(AI323),  "", _xlfn.CONCAT(LOWER(C323), "/", E323))</f>
        <v/>
      </c>
      <c r="AR323" s="27"/>
      <c r="AT323" s="15"/>
      <c r="AU323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3" s="63" t="s">
        <v>393</v>
      </c>
      <c r="AW323" s="67" t="s">
        <v>134</v>
      </c>
      <c r="AX323" s="29" t="s">
        <v>1297</v>
      </c>
      <c r="AY323" s="27" t="s">
        <v>392</v>
      </c>
      <c r="AZ323" s="29" t="s">
        <v>243</v>
      </c>
      <c r="BB323" s="29" t="s">
        <v>28</v>
      </c>
      <c r="BG3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29" customFormat="1" ht="16" hidden="1" customHeight="1">
      <c r="A324" s="29">
        <v>2580</v>
      </c>
      <c r="B324" s="29" t="s">
        <v>26</v>
      </c>
      <c r="C324" s="29" t="s">
        <v>243</v>
      </c>
      <c r="D324" s="29" t="s">
        <v>134</v>
      </c>
      <c r="E324" s="29" t="s">
        <v>1063</v>
      </c>
      <c r="F324" s="30" t="str">
        <f>IF(ISBLANK(Table2[[#This Row],[unique_id]]), "", Table2[[#This Row],[unique_id]])</f>
        <v>server_meg_outlet_plug</v>
      </c>
      <c r="G324" s="27" t="s">
        <v>1013</v>
      </c>
      <c r="H324" s="29" t="s">
        <v>631</v>
      </c>
      <c r="I324" s="29" t="s">
        <v>307</v>
      </c>
      <c r="M324" s="29" t="s">
        <v>268</v>
      </c>
      <c r="O324" s="31" t="s">
        <v>992</v>
      </c>
      <c r="R324" s="29" t="s">
        <v>1009</v>
      </c>
      <c r="S324" s="29" t="str">
        <f>_xlfn.CONCAT( "", "",Table2[[#This Row],[friendly_name]])</f>
        <v>Server Meg</v>
      </c>
      <c r="T32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31"/>
      <c r="W324" s="31"/>
      <c r="X324" s="31"/>
      <c r="Y324" s="31"/>
      <c r="Z324" s="31"/>
      <c r="AA324" s="31"/>
      <c r="AE324" s="29" t="s">
        <v>263</v>
      </c>
      <c r="AG324" s="31"/>
      <c r="AH324" s="31"/>
      <c r="AJ324" s="29" t="str">
        <f>IF(ISBLANK(AI324),  "", _xlfn.CONCAT("haas/entity/sensor/", LOWER(C324), "/", E324, "/config"))</f>
        <v/>
      </c>
      <c r="AK324" s="29" t="str">
        <f>IF(ISBLANK(AI324),  "", _xlfn.CONCAT(LOWER(C324), "/", E324))</f>
        <v/>
      </c>
      <c r="AR324" s="27"/>
      <c r="AT324" s="15"/>
      <c r="AU324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24" s="63" t="s">
        <v>393</v>
      </c>
      <c r="AW324" s="63"/>
      <c r="AX324" s="29" t="s">
        <v>1297</v>
      </c>
      <c r="AY324" s="27" t="s">
        <v>392</v>
      </c>
      <c r="AZ324" s="29" t="s">
        <v>243</v>
      </c>
      <c r="BA324" s="29" t="s">
        <v>1241</v>
      </c>
      <c r="BB324" s="29" t="s">
        <v>28</v>
      </c>
      <c r="BD324" s="29" t="s">
        <v>479</v>
      </c>
      <c r="BE324" s="29" t="s">
        <v>1011</v>
      </c>
      <c r="BF324" s="29" t="s">
        <v>1008</v>
      </c>
      <c r="BG3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59" s="38" customFormat="1" ht="16" hidden="1" customHeight="1">
      <c r="A325" s="29">
        <v>2581</v>
      </c>
      <c r="B325" s="38" t="s">
        <v>26</v>
      </c>
      <c r="C325" s="38" t="s">
        <v>1017</v>
      </c>
      <c r="D325" s="38" t="s">
        <v>149</v>
      </c>
      <c r="E325" s="39" t="s">
        <v>1158</v>
      </c>
      <c r="F325" s="40" t="str">
        <f>IF(ISBLANK(Table2[[#This Row],[unique_id]]), "", Table2[[#This Row],[unique_id]])</f>
        <v>template_old_rack_outlet_plug_proxy</v>
      </c>
      <c r="G325" s="38" t="s">
        <v>232</v>
      </c>
      <c r="H325" s="38" t="s">
        <v>631</v>
      </c>
      <c r="I325" s="38" t="s">
        <v>307</v>
      </c>
      <c r="O325" s="41" t="s">
        <v>992</v>
      </c>
      <c r="T32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41"/>
      <c r="W325" s="41"/>
      <c r="X325" s="41"/>
      <c r="Y325" s="41"/>
      <c r="Z325" s="41"/>
      <c r="AA325" s="41"/>
      <c r="AG325" s="41"/>
      <c r="AH325" s="41"/>
      <c r="AJ325" s="38" t="str">
        <f>IF(ISBLANK(AI325),  "", _xlfn.CONCAT("haas/entity/sensor/", LOWER(C325), "/", E325, "/config"))</f>
        <v/>
      </c>
      <c r="AK325" s="38" t="str">
        <f>IF(ISBLANK(AI325),  "", _xlfn.CONCAT(LOWER(C325), "/", E325))</f>
        <v/>
      </c>
      <c r="AT325" s="42"/>
      <c r="AU32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25" s="64" t="s">
        <v>394</v>
      </c>
      <c r="AW325" s="38" t="s">
        <v>134</v>
      </c>
      <c r="AX325" s="38" t="s">
        <v>1290</v>
      </c>
      <c r="AY325" s="38" t="s">
        <v>391</v>
      </c>
      <c r="AZ325" s="38" t="s">
        <v>243</v>
      </c>
      <c r="BB325" s="38" t="s">
        <v>28</v>
      </c>
      <c r="BG3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38" customFormat="1" ht="16" hidden="1" customHeight="1">
      <c r="A326" s="29">
        <v>2582</v>
      </c>
      <c r="B326" s="38" t="s">
        <v>26</v>
      </c>
      <c r="C326" s="38" t="s">
        <v>243</v>
      </c>
      <c r="D326" s="38" t="s">
        <v>134</v>
      </c>
      <c r="E326" s="38" t="s">
        <v>1155</v>
      </c>
      <c r="F326" s="40" t="str">
        <f>IF(ISBLANK(Table2[[#This Row],[unique_id]]), "", Table2[[#This Row],[unique_id]])</f>
        <v>old_rack_outlet_plug</v>
      </c>
      <c r="G326" s="38" t="s">
        <v>232</v>
      </c>
      <c r="H326" s="38" t="s">
        <v>631</v>
      </c>
      <c r="I326" s="38" t="s">
        <v>307</v>
      </c>
      <c r="O326" s="41" t="s">
        <v>992</v>
      </c>
      <c r="T32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41"/>
      <c r="W326" s="41"/>
      <c r="X326" s="41"/>
      <c r="Y326" s="41"/>
      <c r="Z326" s="41"/>
      <c r="AA326" s="41"/>
      <c r="AG326" s="41"/>
      <c r="AH326" s="41"/>
      <c r="AJ326" s="38" t="str">
        <f>IF(ISBLANK(AI326),  "", _xlfn.CONCAT("haas/entity/sensor/", LOWER(C326), "/", E326, "/config"))</f>
        <v/>
      </c>
      <c r="AK326" s="38" t="str">
        <f>IF(ISBLANK(AI326),  "", _xlfn.CONCAT(LOWER(C326), "/", E326))</f>
        <v/>
      </c>
      <c r="AT326" s="42"/>
      <c r="AU32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26" s="64" t="s">
        <v>394</v>
      </c>
      <c r="AW326" s="64"/>
      <c r="AX326" s="38" t="s">
        <v>1290</v>
      </c>
      <c r="AY326" s="38" t="s">
        <v>391</v>
      </c>
      <c r="AZ326" s="38" t="s">
        <v>243</v>
      </c>
      <c r="BA326" s="38" t="s">
        <v>1241</v>
      </c>
      <c r="BB326" s="38" t="s">
        <v>28</v>
      </c>
      <c r="BD326" s="38" t="s">
        <v>479</v>
      </c>
      <c r="BE326" s="38" t="s">
        <v>387</v>
      </c>
      <c r="BF326" s="38" t="s">
        <v>477</v>
      </c>
      <c r="BG3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59" s="43" customFormat="1" ht="16" hidden="1" customHeight="1">
      <c r="A327" s="29">
        <v>2583</v>
      </c>
      <c r="B327" s="43" t="s">
        <v>26</v>
      </c>
      <c r="C327" s="43" t="s">
        <v>1017</v>
      </c>
      <c r="D327" s="43" t="s">
        <v>149</v>
      </c>
      <c r="E327" s="44" t="s">
        <v>1220</v>
      </c>
      <c r="F327" s="45" t="str">
        <f>IF(ISBLANK(Table2[[#This Row],[unique_id]]), "", Table2[[#This Row],[unique_id]])</f>
        <v>template_rack_outlet_plug_proxy</v>
      </c>
      <c r="G327" s="43" t="s">
        <v>232</v>
      </c>
      <c r="H327" s="43" t="s">
        <v>631</v>
      </c>
      <c r="I327" s="43" t="s">
        <v>307</v>
      </c>
      <c r="O327" s="46" t="s">
        <v>992</v>
      </c>
      <c r="P327" s="43" t="s">
        <v>172</v>
      </c>
      <c r="Q327" s="43" t="s">
        <v>950</v>
      </c>
      <c r="R327" s="43" t="s">
        <v>952</v>
      </c>
      <c r="S327" s="43" t="s">
        <v>232</v>
      </c>
      <c r="T327" s="44" t="str">
        <f>_xlfn.CONCAT("standby_power: 1.5", CHAR(10), "unavailable_power: 0", CHAR(10), "fixed:", CHAR(10), "  power: 2", CHAR(10))</f>
        <v xml:space="preserve">standby_power: 1.5
unavailable_power: 0
fixed:
  power: 2
</v>
      </c>
      <c r="V327" s="46"/>
      <c r="W327" s="46"/>
      <c r="X327" s="46"/>
      <c r="Y327" s="46"/>
      <c r="Z327" s="46"/>
      <c r="AA327" s="46"/>
      <c r="AG327" s="46"/>
      <c r="AH327" s="46"/>
      <c r="AJ327" s="43" t="str">
        <f>IF(ISBLANK(AI327),  "", _xlfn.CONCAT("haas/entity/sensor/", LOWER(C327), "/", E327, "/config"))</f>
        <v/>
      </c>
      <c r="AK327" s="43" t="str">
        <f>IF(ISBLANK(AI327),  "", _xlfn.CONCAT(LOWER(C327), "/", E327))</f>
        <v/>
      </c>
      <c r="AT327" s="47"/>
      <c r="AU32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7" s="65" t="s">
        <v>1115</v>
      </c>
      <c r="AW327" s="43" t="s">
        <v>134</v>
      </c>
      <c r="AX327" s="43" t="s">
        <v>1290</v>
      </c>
      <c r="AY327" s="43" t="s">
        <v>1148</v>
      </c>
      <c r="AZ327" s="43" t="s">
        <v>365</v>
      </c>
      <c r="BB327" s="43" t="s">
        <v>28</v>
      </c>
      <c r="BG3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2584</v>
      </c>
      <c r="B328" s="43" t="s">
        <v>26</v>
      </c>
      <c r="C328" s="43" t="s">
        <v>873</v>
      </c>
      <c r="D328" s="43" t="s">
        <v>134</v>
      </c>
      <c r="E328" s="43" t="s">
        <v>1064</v>
      </c>
      <c r="F328" s="45" t="str">
        <f>IF(ISBLANK(Table2[[#This Row],[unique_id]]), "", Table2[[#This Row],[unique_id]])</f>
        <v>rack_outlet_plug</v>
      </c>
      <c r="G328" s="43" t="s">
        <v>232</v>
      </c>
      <c r="H328" s="43" t="s">
        <v>631</v>
      </c>
      <c r="I328" s="43" t="s">
        <v>307</v>
      </c>
      <c r="M328" s="43" t="s">
        <v>268</v>
      </c>
      <c r="O328" s="46" t="s">
        <v>992</v>
      </c>
      <c r="P328" s="43" t="s">
        <v>172</v>
      </c>
      <c r="Q328" s="43" t="s">
        <v>950</v>
      </c>
      <c r="R328" s="43" t="s">
        <v>952</v>
      </c>
      <c r="S328" s="43" t="s">
        <v>232</v>
      </c>
      <c r="T32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28" s="46"/>
      <c r="W328" s="46"/>
      <c r="X328" s="46"/>
      <c r="Y328" s="46"/>
      <c r="Z328" s="46"/>
      <c r="AA328" s="66" t="s">
        <v>1336</v>
      </c>
      <c r="AE328" s="43" t="s">
        <v>263</v>
      </c>
      <c r="AG328" s="46" t="s">
        <v>34</v>
      </c>
      <c r="AH328" s="46" t="s">
        <v>1127</v>
      </c>
      <c r="AJ328" s="43" t="str">
        <f>_xlfn.CONCAT("haas/entity/", Table2[[#This Row],[entity_namespace]], "/tasmota/",Table2[[#This Row],[unique_id]], "/config")</f>
        <v>haas/entity/switch/tasmota/rack_outlet_plug/config</v>
      </c>
      <c r="AK328" s="43" t="str">
        <f>_xlfn.CONCAT("tasmota/device/",Table2[[#This Row],[unique_id]], "/stat/POWER")</f>
        <v>tasmota/device/rack_outlet_plug/stat/POWER</v>
      </c>
      <c r="AL328" s="43" t="str">
        <f>_xlfn.CONCAT("tasmota/device/",Table2[[#This Row],[unique_id]], "/cmnd/POWER")</f>
        <v>tasmota/device/rack_outlet_plug/cmnd/POWER</v>
      </c>
      <c r="AM328" s="43" t="str">
        <f>_xlfn.CONCAT("tasmota/device/",Table2[[#This Row],[unique_id]], "/tele/LWT")</f>
        <v>tasmota/device/rack_outlet_plug/tele/LWT</v>
      </c>
      <c r="AN328" s="43" t="s">
        <v>1149</v>
      </c>
      <c r="AO328" s="43" t="s">
        <v>1150</v>
      </c>
      <c r="AP328" s="43" t="s">
        <v>1138</v>
      </c>
      <c r="AQ328" s="43" t="s">
        <v>1139</v>
      </c>
      <c r="AR328" s="43" t="s">
        <v>1225</v>
      </c>
      <c r="AS328" s="43">
        <v>1</v>
      </c>
      <c r="AT328" s="48" t="str">
        <f>HYPERLINK(_xlfn.CONCAT("http://", Table2[[#This Row],[connection_ip]], "/?"))</f>
        <v>http://10.0.6.102/?</v>
      </c>
      <c r="AU328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8" s="65" t="s">
        <v>1115</v>
      </c>
      <c r="AW328" s="65"/>
      <c r="AX328" s="43" t="s">
        <v>1290</v>
      </c>
      <c r="AY328" s="43" t="s">
        <v>1148</v>
      </c>
      <c r="AZ328" s="43" t="s">
        <v>365</v>
      </c>
      <c r="BB328" s="43" t="s">
        <v>28</v>
      </c>
      <c r="BD328" s="43" t="s">
        <v>479</v>
      </c>
      <c r="BE328" s="43" t="s">
        <v>1147</v>
      </c>
      <c r="BF328" s="43" t="s">
        <v>1146</v>
      </c>
      <c r="BG3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59" s="43" customFormat="1" ht="16" customHeight="1">
      <c r="A329" s="29">
        <v>2585</v>
      </c>
      <c r="B329" s="43" t="s">
        <v>26</v>
      </c>
      <c r="C329" s="43" t="s">
        <v>873</v>
      </c>
      <c r="D329" s="43" t="s">
        <v>27</v>
      </c>
      <c r="E329" s="43" t="s">
        <v>1221</v>
      </c>
      <c r="F329" s="45" t="str">
        <f>IF(ISBLANK(Table2[[#This Row],[unique_id]]), "", Table2[[#This Row],[unique_id]])</f>
        <v>rack_outlet_plug_energy_power</v>
      </c>
      <c r="G329" s="43" t="s">
        <v>232</v>
      </c>
      <c r="H329" s="43" t="s">
        <v>631</v>
      </c>
      <c r="I329" s="43" t="s">
        <v>307</v>
      </c>
      <c r="O329" s="46"/>
      <c r="T329" s="44"/>
      <c r="V329" s="46"/>
      <c r="W329" s="46"/>
      <c r="X329" s="46"/>
      <c r="Y329" s="46"/>
      <c r="Z329" s="46"/>
      <c r="AA329" s="46"/>
      <c r="AB329" s="43" t="s">
        <v>31</v>
      </c>
      <c r="AC329" s="43" t="s">
        <v>358</v>
      </c>
      <c r="AD329" s="43" t="s">
        <v>1128</v>
      </c>
      <c r="AG329" s="46" t="s">
        <v>34</v>
      </c>
      <c r="AH329" s="46" t="s">
        <v>1127</v>
      </c>
      <c r="AJ329" s="43" t="str">
        <f>_xlfn.CONCAT("haas/entity/", Table2[[#This Row],[entity_namespace]], "/tasmota/",Table2[[#This Row],[unique_id]], "/config")</f>
        <v>haas/entity/sensor/tasmota/rack_outlet_plug_energy_power/config</v>
      </c>
      <c r="AK329" s="43" t="str">
        <f>_xlfn.CONCAT("tasmota/device/",E328, "/tele/SENSOR")</f>
        <v>tasmota/device/rack_outlet_plug/tele/SENSOR</v>
      </c>
      <c r="AR329" s="43" t="s">
        <v>1129</v>
      </c>
      <c r="AS329" s="43">
        <v>1</v>
      </c>
      <c r="AT329" s="48" t="str">
        <f>AT328</f>
        <v>http://10.0.6.102/?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9" s="65" t="s">
        <v>1115</v>
      </c>
      <c r="AW329" s="65"/>
      <c r="AX329" s="43" t="s">
        <v>1290</v>
      </c>
      <c r="AY329" s="43" t="s">
        <v>1148</v>
      </c>
      <c r="AZ329" s="43" t="s">
        <v>365</v>
      </c>
      <c r="BB329" s="43" t="s">
        <v>28</v>
      </c>
      <c r="BG3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59" s="43" customFormat="1" ht="16" customHeight="1">
      <c r="A330" s="29">
        <v>2586</v>
      </c>
      <c r="B330" s="43" t="s">
        <v>26</v>
      </c>
      <c r="C330" s="43" t="s">
        <v>873</v>
      </c>
      <c r="D330" s="43" t="s">
        <v>27</v>
      </c>
      <c r="E330" s="43" t="s">
        <v>1222</v>
      </c>
      <c r="F330" s="45" t="str">
        <f>IF(ISBLANK(Table2[[#This Row],[unique_id]]), "", Table2[[#This Row],[unique_id]])</f>
        <v>rack_outlet_plug_energy_total</v>
      </c>
      <c r="G330" s="43" t="s">
        <v>232</v>
      </c>
      <c r="H330" s="43" t="s">
        <v>631</v>
      </c>
      <c r="I330" s="43" t="s">
        <v>307</v>
      </c>
      <c r="O330" s="46"/>
      <c r="T330" s="44"/>
      <c r="V330" s="46"/>
      <c r="W330" s="46"/>
      <c r="X330" s="46"/>
      <c r="Y330" s="46"/>
      <c r="Z330" s="46"/>
      <c r="AA330" s="46"/>
      <c r="AB330" s="43" t="s">
        <v>76</v>
      </c>
      <c r="AC330" s="43" t="s">
        <v>359</v>
      </c>
      <c r="AD330" s="43" t="s">
        <v>1130</v>
      </c>
      <c r="AG330" s="46" t="s">
        <v>34</v>
      </c>
      <c r="AH330" s="46" t="s">
        <v>1127</v>
      </c>
      <c r="AJ330" s="43" t="str">
        <f>_xlfn.CONCAT("haas/entity/", Table2[[#This Row],[entity_namespace]], "/tasmota/",Table2[[#This Row],[unique_id]], "/config")</f>
        <v>haas/entity/sensor/tasmota/rack_outlet_plug_energy_total/config</v>
      </c>
      <c r="AK330" s="43" t="str">
        <f>_xlfn.CONCAT("tasmota/device/",E328, "/tele/SENSOR")</f>
        <v>tasmota/device/rack_outlet_plug/tele/SENSOR</v>
      </c>
      <c r="AR330" s="43" t="s">
        <v>1131</v>
      </c>
      <c r="AS330" s="43">
        <v>1</v>
      </c>
      <c r="AT330" s="48" t="str">
        <f>AT328</f>
        <v>http://10.0.6.102/?</v>
      </c>
      <c r="AU33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30" s="65" t="s">
        <v>1115</v>
      </c>
      <c r="AW330" s="65"/>
      <c r="AX330" s="43" t="s">
        <v>1290</v>
      </c>
      <c r="AY330" s="43" t="s">
        <v>1148</v>
      </c>
      <c r="AZ330" s="43" t="s">
        <v>365</v>
      </c>
      <c r="BB330" s="43" t="s">
        <v>28</v>
      </c>
      <c r="BG3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59" s="38" customFormat="1" ht="16" hidden="1" customHeight="1">
      <c r="A331" s="29">
        <v>2587</v>
      </c>
      <c r="B331" s="38" t="s">
        <v>26</v>
      </c>
      <c r="C331" s="38" t="s">
        <v>1017</v>
      </c>
      <c r="D331" s="38" t="s">
        <v>149</v>
      </c>
      <c r="E331" s="39" t="s">
        <v>1243</v>
      </c>
      <c r="F331" s="40" t="str">
        <f>IF(ISBLANK(Table2[[#This Row],[unique_id]]), "", Table2[[#This Row],[unique_id]])</f>
        <v>template_old_roof_network_switch_plug_proxy</v>
      </c>
      <c r="G331" s="38" t="s">
        <v>230</v>
      </c>
      <c r="H331" s="38" t="s">
        <v>631</v>
      </c>
      <c r="I331" s="38" t="s">
        <v>307</v>
      </c>
      <c r="O331" s="41" t="s">
        <v>992</v>
      </c>
      <c r="T33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41"/>
      <c r="W331" s="41"/>
      <c r="X331" s="41"/>
      <c r="Y331" s="41"/>
      <c r="Z331" s="41"/>
      <c r="AA331" s="41"/>
      <c r="AG331" s="41"/>
      <c r="AH331" s="41"/>
      <c r="AJ331" s="38" t="str">
        <f>IF(ISBLANK(AI331),  "", _xlfn.CONCAT("haas/entity/sensor/", LOWER(C331), "/", E331, "/config"))</f>
        <v/>
      </c>
      <c r="AK331" s="38" t="str">
        <f>IF(ISBLANK(AI331),  "", _xlfn.CONCAT(LOWER(C331), "/", E331))</f>
        <v/>
      </c>
      <c r="AT331" s="42"/>
      <c r="AU33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31" s="64" t="s">
        <v>394</v>
      </c>
      <c r="AW331" s="38" t="s">
        <v>134</v>
      </c>
      <c r="AX331" s="38" t="s">
        <v>230</v>
      </c>
      <c r="AY331" s="38" t="s">
        <v>391</v>
      </c>
      <c r="AZ331" s="38" t="s">
        <v>243</v>
      </c>
      <c r="BB331" s="38" t="s">
        <v>38</v>
      </c>
      <c r="BG3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59" s="38" customFormat="1" ht="16" hidden="1" customHeight="1">
      <c r="A332" s="29">
        <v>2588</v>
      </c>
      <c r="B332" s="38" t="s">
        <v>26</v>
      </c>
      <c r="C332" s="38" t="s">
        <v>243</v>
      </c>
      <c r="D332" s="38" t="s">
        <v>134</v>
      </c>
      <c r="E332" s="38" t="s">
        <v>1244</v>
      </c>
      <c r="F332" s="40" t="str">
        <f>IF(ISBLANK(Table2[[#This Row],[unique_id]]), "", Table2[[#This Row],[unique_id]])</f>
        <v>old_roof_network_switch_plug</v>
      </c>
      <c r="G332" s="38" t="s">
        <v>230</v>
      </c>
      <c r="H332" s="38" t="s">
        <v>631</v>
      </c>
      <c r="I332" s="38" t="s">
        <v>307</v>
      </c>
      <c r="O332" s="41" t="s">
        <v>992</v>
      </c>
      <c r="T33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41"/>
      <c r="W332" s="41"/>
      <c r="X332" s="41"/>
      <c r="Y332" s="41"/>
      <c r="Z332" s="41"/>
      <c r="AA332" s="41"/>
      <c r="AE332" s="38" t="s">
        <v>264</v>
      </c>
      <c r="AG332" s="41"/>
      <c r="AH332" s="41"/>
      <c r="AJ332" s="38" t="str">
        <f>IF(ISBLANK(AI332),  "", _xlfn.CONCAT("haas/entity/sensor/", LOWER(C332), "/", E332, "/config"))</f>
        <v/>
      </c>
      <c r="AK332" s="38" t="str">
        <f>IF(ISBLANK(AI332),  "", _xlfn.CONCAT(LOWER(C332), "/", E332))</f>
        <v/>
      </c>
      <c r="AT332" s="42"/>
      <c r="AU33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32" s="64" t="s">
        <v>394</v>
      </c>
      <c r="AW332" s="64"/>
      <c r="AX332" s="38" t="s">
        <v>230</v>
      </c>
      <c r="AY332" s="38" t="s">
        <v>391</v>
      </c>
      <c r="AZ332" s="38" t="s">
        <v>243</v>
      </c>
      <c r="BA332" s="38" t="s">
        <v>1240</v>
      </c>
      <c r="BB332" s="38" t="s">
        <v>38</v>
      </c>
      <c r="BD332" s="38" t="s">
        <v>479</v>
      </c>
      <c r="BE332" s="38" t="s">
        <v>385</v>
      </c>
      <c r="BF332" s="38" t="s">
        <v>475</v>
      </c>
      <c r="BG3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59" s="43" customFormat="1" ht="16" hidden="1" customHeight="1">
      <c r="A333" s="29">
        <v>2589</v>
      </c>
      <c r="B333" s="43" t="s">
        <v>26</v>
      </c>
      <c r="C333" s="43" t="s">
        <v>1017</v>
      </c>
      <c r="D333" s="43" t="s">
        <v>149</v>
      </c>
      <c r="E333" s="44" t="s">
        <v>1223</v>
      </c>
      <c r="F333" s="45" t="str">
        <f>IF(ISBLANK(Table2[[#This Row],[unique_id]]), "", Table2[[#This Row],[unique_id]])</f>
        <v>template_roof_network_switch_plug_proxy</v>
      </c>
      <c r="G333" s="43" t="s">
        <v>230</v>
      </c>
      <c r="H333" s="43" t="s">
        <v>631</v>
      </c>
      <c r="I333" s="43" t="s">
        <v>307</v>
      </c>
      <c r="O333" s="46" t="s">
        <v>992</v>
      </c>
      <c r="P333" s="43" t="s">
        <v>172</v>
      </c>
      <c r="Q333" s="43" t="s">
        <v>950</v>
      </c>
      <c r="R333" s="43" t="s">
        <v>952</v>
      </c>
      <c r="S333" s="43" t="s">
        <v>230</v>
      </c>
      <c r="T333" s="44" t="str">
        <f>_xlfn.CONCAT("standby_power: 1.5", CHAR(10), "unavailable_power: 0", CHAR(10), "fixed:", CHAR(10), "  power: 2", CHAR(10))</f>
        <v xml:space="preserve">standby_power: 1.5
unavailable_power: 0
fixed:
  power: 2
</v>
      </c>
      <c r="V333" s="46"/>
      <c r="W333" s="46"/>
      <c r="X333" s="46"/>
      <c r="Y333" s="46"/>
      <c r="Z333" s="46"/>
      <c r="AA333" s="46"/>
      <c r="AG333" s="46"/>
      <c r="AH333" s="46"/>
      <c r="AJ333" s="43" t="str">
        <f>IF(ISBLANK(AI333),  "", _xlfn.CONCAT("haas/entity/sensor/", LOWER(C333), "/", E333, "/config"))</f>
        <v/>
      </c>
      <c r="AK333" s="43" t="str">
        <f>IF(ISBLANK(AI333),  "", _xlfn.CONCAT(LOWER(C333), "/", E333))</f>
        <v/>
      </c>
      <c r="AT333" s="47"/>
      <c r="AU33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3" s="65" t="s">
        <v>1115</v>
      </c>
      <c r="AW333" s="43" t="s">
        <v>134</v>
      </c>
      <c r="AX333" s="43" t="s">
        <v>230</v>
      </c>
      <c r="AY333" s="43" t="s">
        <v>1148</v>
      </c>
      <c r="AZ333" s="43" t="s">
        <v>365</v>
      </c>
      <c r="BB333" s="43" t="s">
        <v>38</v>
      </c>
      <c r="BG3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59" s="43" customFormat="1" ht="16" customHeight="1">
      <c r="A334" s="29">
        <v>2590</v>
      </c>
      <c r="B334" s="43" t="s">
        <v>26</v>
      </c>
      <c r="C334" s="43" t="s">
        <v>873</v>
      </c>
      <c r="D334" s="43" t="s">
        <v>134</v>
      </c>
      <c r="E334" s="43" t="s">
        <v>1065</v>
      </c>
      <c r="F334" s="45" t="str">
        <f>IF(ISBLANK(Table2[[#This Row],[unique_id]]), "", Table2[[#This Row],[unique_id]])</f>
        <v>roof_network_switch_plug</v>
      </c>
      <c r="G334" s="43" t="s">
        <v>230</v>
      </c>
      <c r="H334" s="43" t="s">
        <v>631</v>
      </c>
      <c r="I334" s="43" t="s">
        <v>307</v>
      </c>
      <c r="M334" s="43" t="s">
        <v>268</v>
      </c>
      <c r="O334" s="46" t="s">
        <v>992</v>
      </c>
      <c r="P334" s="43" t="s">
        <v>172</v>
      </c>
      <c r="Q334" s="43" t="s">
        <v>950</v>
      </c>
      <c r="R334" s="43" t="s">
        <v>952</v>
      </c>
      <c r="S334" s="43" t="s">
        <v>230</v>
      </c>
      <c r="T33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34" s="46"/>
      <c r="W334" s="46"/>
      <c r="X334" s="46"/>
      <c r="Y334" s="46"/>
      <c r="Z334" s="46"/>
      <c r="AA334" s="66" t="s">
        <v>1336</v>
      </c>
      <c r="AE334" s="43" t="s">
        <v>264</v>
      </c>
      <c r="AG334" s="46" t="s">
        <v>34</v>
      </c>
      <c r="AH334" s="46" t="s">
        <v>1127</v>
      </c>
      <c r="AJ334" s="43" t="str">
        <f>_xlfn.CONCAT("haas/entity/", Table2[[#This Row],[entity_namespace]], "/tasmota/",Table2[[#This Row],[unique_id]], "/config")</f>
        <v>haas/entity/switch/tasmota/roof_network_switch_plug/config</v>
      </c>
      <c r="AK334" s="43" t="str">
        <f>_xlfn.CONCAT("tasmota/device/",Table2[[#This Row],[unique_id]], "/stat/POWER")</f>
        <v>tasmota/device/roof_network_switch_plug/stat/POWER</v>
      </c>
      <c r="AL334" s="43" t="str">
        <f>_xlfn.CONCAT("tasmota/device/",Table2[[#This Row],[unique_id]], "/cmnd/POWER")</f>
        <v>tasmota/device/roof_network_switch_plug/cmnd/POWER</v>
      </c>
      <c r="AM334" s="43" t="str">
        <f>_xlfn.CONCAT("tasmota/device/",Table2[[#This Row],[unique_id]], "/tele/LWT")</f>
        <v>tasmota/device/roof_network_switch_plug/tele/LWT</v>
      </c>
      <c r="AN334" s="43" t="s">
        <v>1149</v>
      </c>
      <c r="AO334" s="43" t="s">
        <v>1150</v>
      </c>
      <c r="AP334" s="43" t="s">
        <v>1138</v>
      </c>
      <c r="AQ334" s="43" t="s">
        <v>1139</v>
      </c>
      <c r="AR334" s="43" t="s">
        <v>1225</v>
      </c>
      <c r="AS334" s="43">
        <v>1</v>
      </c>
      <c r="AT334" s="48" t="str">
        <f>HYPERLINK(_xlfn.CONCAT("http://", Table2[[#This Row],[connection_ip]], "/?"))</f>
        <v>http://10.0.6.105/?</v>
      </c>
      <c r="AU334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4" s="65" t="s">
        <v>1115</v>
      </c>
      <c r="AW334" s="65"/>
      <c r="AX334" s="43" t="s">
        <v>230</v>
      </c>
      <c r="AY334" s="43" t="s">
        <v>1148</v>
      </c>
      <c r="AZ334" s="43" t="s">
        <v>365</v>
      </c>
      <c r="BB334" s="43" t="s">
        <v>38</v>
      </c>
      <c r="BD334" s="43" t="s">
        <v>479</v>
      </c>
      <c r="BE334" s="71" t="s">
        <v>1248</v>
      </c>
      <c r="BF334" s="43" t="s">
        <v>1247</v>
      </c>
      <c r="BG3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59" s="43" customFormat="1" ht="16" customHeight="1">
      <c r="A335" s="29">
        <v>2591</v>
      </c>
      <c r="B335" s="43" t="s">
        <v>26</v>
      </c>
      <c r="C335" s="43" t="s">
        <v>873</v>
      </c>
      <c r="D335" s="43" t="s">
        <v>27</v>
      </c>
      <c r="E335" s="43" t="s">
        <v>1245</v>
      </c>
      <c r="F335" s="45" t="str">
        <f>IF(ISBLANK(Table2[[#This Row],[unique_id]]), "", Table2[[#This Row],[unique_id]])</f>
        <v>roof_network_switch_plug_energy_power</v>
      </c>
      <c r="G335" s="43" t="s">
        <v>230</v>
      </c>
      <c r="H335" s="43" t="s">
        <v>631</v>
      </c>
      <c r="I335" s="43" t="s">
        <v>307</v>
      </c>
      <c r="O335" s="46"/>
      <c r="T335" s="44"/>
      <c r="V335" s="46"/>
      <c r="W335" s="46"/>
      <c r="X335" s="46"/>
      <c r="Y335" s="46"/>
      <c r="Z335" s="46"/>
      <c r="AA335" s="46"/>
      <c r="AB335" s="43" t="s">
        <v>31</v>
      </c>
      <c r="AC335" s="43" t="s">
        <v>358</v>
      </c>
      <c r="AD335" s="43" t="s">
        <v>1128</v>
      </c>
      <c r="AG335" s="46" t="s">
        <v>34</v>
      </c>
      <c r="AH335" s="46" t="s">
        <v>1127</v>
      </c>
      <c r="AJ335" s="43" t="str">
        <f>_xlfn.CONCAT("haas/entity/", Table2[[#This Row],[entity_namespace]], "/tasmota/",Table2[[#This Row],[unique_id]], "/config")</f>
        <v>haas/entity/sensor/tasmota/roof_network_switch_plug_energy_power/config</v>
      </c>
      <c r="AK335" s="43" t="str">
        <f>_xlfn.CONCAT("tasmota/device/",E334, "/tele/SENSOR")</f>
        <v>tasmota/device/roof_network_switch_plug/tele/SENSOR</v>
      </c>
      <c r="AR335" s="43" t="s">
        <v>1129</v>
      </c>
      <c r="AS335" s="43">
        <v>1</v>
      </c>
      <c r="AT335" s="48" t="str">
        <f>AT334</f>
        <v>http://10.0.6.105/?</v>
      </c>
      <c r="AU33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5" s="65" t="s">
        <v>1115</v>
      </c>
      <c r="AW335" s="65"/>
      <c r="AX335" s="43" t="s">
        <v>230</v>
      </c>
      <c r="AY335" s="43" t="s">
        <v>1148</v>
      </c>
      <c r="AZ335" s="43" t="s">
        <v>365</v>
      </c>
      <c r="BB335" s="43" t="s">
        <v>38</v>
      </c>
      <c r="BG3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59" s="43" customFormat="1" ht="16" customHeight="1">
      <c r="A336" s="29">
        <v>2592</v>
      </c>
      <c r="B336" s="43" t="s">
        <v>26</v>
      </c>
      <c r="C336" s="43" t="s">
        <v>873</v>
      </c>
      <c r="D336" s="43" t="s">
        <v>27</v>
      </c>
      <c r="E336" s="43" t="s">
        <v>1246</v>
      </c>
      <c r="F336" s="45" t="str">
        <f>IF(ISBLANK(Table2[[#This Row],[unique_id]]), "", Table2[[#This Row],[unique_id]])</f>
        <v>roof_network_switch_plug_energy_total</v>
      </c>
      <c r="G336" s="43" t="s">
        <v>230</v>
      </c>
      <c r="H336" s="43" t="s">
        <v>631</v>
      </c>
      <c r="I336" s="43" t="s">
        <v>307</v>
      </c>
      <c r="O336" s="46"/>
      <c r="T336" s="44"/>
      <c r="V336" s="46"/>
      <c r="W336" s="46"/>
      <c r="X336" s="46"/>
      <c r="Y336" s="46"/>
      <c r="Z336" s="46"/>
      <c r="AA336" s="46"/>
      <c r="AB336" s="43" t="s">
        <v>76</v>
      </c>
      <c r="AC336" s="43" t="s">
        <v>359</v>
      </c>
      <c r="AD336" s="43" t="s">
        <v>1130</v>
      </c>
      <c r="AG336" s="46" t="s">
        <v>34</v>
      </c>
      <c r="AH336" s="46" t="s">
        <v>1127</v>
      </c>
      <c r="AJ336" s="43" t="str">
        <f>_xlfn.CONCAT("haas/entity/", Table2[[#This Row],[entity_namespace]], "/tasmota/",Table2[[#This Row],[unique_id]], "/config")</f>
        <v>haas/entity/sensor/tasmota/roof_network_switch_plug_energy_total/config</v>
      </c>
      <c r="AK336" s="43" t="str">
        <f>_xlfn.CONCAT("tasmota/device/",E334, "/tele/SENSOR")</f>
        <v>tasmota/device/roof_network_switch_plug/tele/SENSOR</v>
      </c>
      <c r="AR336" s="43" t="s">
        <v>1131</v>
      </c>
      <c r="AS336" s="43">
        <v>1</v>
      </c>
      <c r="AT336" s="48" t="str">
        <f>AT334</f>
        <v>http://10.0.6.105/?</v>
      </c>
      <c r="AU33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36" s="65" t="s">
        <v>1115</v>
      </c>
      <c r="AW336" s="65"/>
      <c r="AX336" s="43" t="s">
        <v>230</v>
      </c>
      <c r="AY336" s="43" t="s">
        <v>1148</v>
      </c>
      <c r="AZ336" s="43" t="s">
        <v>365</v>
      </c>
      <c r="BB336" s="43" t="s">
        <v>38</v>
      </c>
      <c r="BG3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hidden="1" customHeight="1">
      <c r="A337" s="29">
        <v>2593</v>
      </c>
      <c r="B337" s="29" t="s">
        <v>26</v>
      </c>
      <c r="C337" s="29" t="s">
        <v>1017</v>
      </c>
      <c r="D337" s="29" t="s">
        <v>149</v>
      </c>
      <c r="E337" s="32" t="s">
        <v>1224</v>
      </c>
      <c r="F337" s="30" t="str">
        <f>IF(ISBLANK(Table2[[#This Row],[unique_id]]), "", Table2[[#This Row],[unique_id]])</f>
        <v>template_rack_internet_modem_plug_proxy</v>
      </c>
      <c r="G337" s="29" t="s">
        <v>231</v>
      </c>
      <c r="H337" s="29" t="s">
        <v>631</v>
      </c>
      <c r="I337" s="29" t="s">
        <v>307</v>
      </c>
      <c r="O337" s="31" t="s">
        <v>992</v>
      </c>
      <c r="R337" s="29" t="s">
        <v>1010</v>
      </c>
      <c r="S337" s="29" t="str">
        <f>_xlfn.CONCAT( "", "",Table2[[#This Row],[friendly_name]])</f>
        <v>Internet Modem</v>
      </c>
      <c r="T33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37" s="31"/>
      <c r="W337" s="31"/>
      <c r="X337" s="31"/>
      <c r="Y337" s="31"/>
      <c r="Z337" s="31"/>
      <c r="AA337" s="31"/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U337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37" s="63" t="s">
        <v>393</v>
      </c>
      <c r="AW337" s="29" t="s">
        <v>134</v>
      </c>
      <c r="AX337" s="29" t="s">
        <v>1298</v>
      </c>
      <c r="AY337" s="27" t="s">
        <v>392</v>
      </c>
      <c r="AZ337" s="29" t="s">
        <v>243</v>
      </c>
      <c r="BB337" s="29" t="s">
        <v>28</v>
      </c>
      <c r="BG3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43" customFormat="1" ht="16" hidden="1" customHeight="1">
      <c r="A338" s="29">
        <v>2594</v>
      </c>
      <c r="B338" s="29" t="s">
        <v>26</v>
      </c>
      <c r="C338" s="29" t="s">
        <v>243</v>
      </c>
      <c r="D338" s="29" t="s">
        <v>134</v>
      </c>
      <c r="E338" s="29" t="s">
        <v>1066</v>
      </c>
      <c r="F338" s="30" t="str">
        <f>IF(ISBLANK(Table2[[#This Row],[unique_id]]), "", Table2[[#This Row],[unique_id]])</f>
        <v>rack_internet_modem_plug</v>
      </c>
      <c r="G338" s="29" t="s">
        <v>231</v>
      </c>
      <c r="H338" s="29" t="s">
        <v>631</v>
      </c>
      <c r="I338" s="29" t="s">
        <v>307</v>
      </c>
      <c r="J338" s="29"/>
      <c r="K338" s="29"/>
      <c r="L338" s="29"/>
      <c r="M338" s="29" t="s">
        <v>268</v>
      </c>
      <c r="N338" s="29"/>
      <c r="O338" s="31" t="s">
        <v>992</v>
      </c>
      <c r="P338" s="29"/>
      <c r="Q338" s="29"/>
      <c r="R338" s="29" t="s">
        <v>1010</v>
      </c>
      <c r="S338" s="29" t="str">
        <f>_xlfn.CONCAT( "", "",Table2[[#This Row],[friendly_name]])</f>
        <v>Internet Modem</v>
      </c>
      <c r="T33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38" s="29"/>
      <c r="V338" s="31"/>
      <c r="W338" s="31"/>
      <c r="X338" s="31"/>
      <c r="Y338" s="31"/>
      <c r="Z338" s="31"/>
      <c r="AA338" s="31"/>
      <c r="AB338" s="29"/>
      <c r="AC338" s="29"/>
      <c r="AD338" s="29"/>
      <c r="AE338" s="29" t="s">
        <v>265</v>
      </c>
      <c r="AF338" s="29"/>
      <c r="AG338" s="31"/>
      <c r="AH338" s="31"/>
      <c r="AI338" s="29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L338" s="29"/>
      <c r="AM338" s="29"/>
      <c r="AN338" s="29"/>
      <c r="AO338" s="29"/>
      <c r="AP338" s="29"/>
      <c r="AQ338" s="29"/>
      <c r="AR338" s="29"/>
      <c r="AS338" s="29"/>
      <c r="AT338" s="33"/>
      <c r="AU338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38" s="63" t="s">
        <v>393</v>
      </c>
      <c r="AW338" s="63"/>
      <c r="AX338" s="29" t="s">
        <v>1298</v>
      </c>
      <c r="AY338" s="27" t="s">
        <v>392</v>
      </c>
      <c r="AZ338" s="29" t="s">
        <v>243</v>
      </c>
      <c r="BA338" s="29" t="s">
        <v>1240</v>
      </c>
      <c r="BB338" s="29" t="s">
        <v>28</v>
      </c>
      <c r="BC338" s="29"/>
      <c r="BD338" s="29" t="s">
        <v>479</v>
      </c>
      <c r="BE338" s="29" t="s">
        <v>386</v>
      </c>
      <c r="BF338" s="29" t="s">
        <v>476</v>
      </c>
      <c r="BG3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59" s="29" customFormat="1" ht="16" customHeight="1">
      <c r="A339" s="29">
        <v>2595</v>
      </c>
      <c r="B339" s="43" t="s">
        <v>26</v>
      </c>
      <c r="C339" s="43" t="s">
        <v>873</v>
      </c>
      <c r="D339" s="43" t="s">
        <v>129</v>
      </c>
      <c r="E339" s="43" t="s">
        <v>1117</v>
      </c>
      <c r="F339" s="45" t="str">
        <f>IF(ISBLANK(Table2[[#This Row],[unique_id]]), "", Table2[[#This Row],[unique_id]])</f>
        <v>rack_fans_plug</v>
      </c>
      <c r="G339" s="43" t="s">
        <v>706</v>
      </c>
      <c r="H339" s="43" t="s">
        <v>631</v>
      </c>
      <c r="I339" s="43" t="s">
        <v>307</v>
      </c>
      <c r="J339" s="43"/>
      <c r="K339" s="43"/>
      <c r="L339" s="43"/>
      <c r="M339" s="43" t="s">
        <v>268</v>
      </c>
      <c r="N339" s="43"/>
      <c r="O339" s="46" t="s">
        <v>992</v>
      </c>
      <c r="P339" s="43"/>
      <c r="Q339" s="43"/>
      <c r="R339" s="43"/>
      <c r="S339" s="43"/>
      <c r="T339" s="44" t="s">
        <v>1232</v>
      </c>
      <c r="U339" s="43"/>
      <c r="V339" s="46"/>
      <c r="W339" s="46"/>
      <c r="X339" s="46"/>
      <c r="Y339" s="46"/>
      <c r="Z339" s="46"/>
      <c r="AA339" s="46" t="s">
        <v>1335</v>
      </c>
      <c r="AB339" s="43"/>
      <c r="AC339" s="43"/>
      <c r="AD339" s="43"/>
      <c r="AE339" s="43" t="s">
        <v>708</v>
      </c>
      <c r="AF339" s="43">
        <v>0</v>
      </c>
      <c r="AG339" s="46" t="s">
        <v>34</v>
      </c>
      <c r="AH339" s="46" t="s">
        <v>1127</v>
      </c>
      <c r="AI339" s="43"/>
      <c r="AJ339" s="43" t="str">
        <f>_xlfn.CONCAT("haas/entity/", Table2[[#This Row],[entity_namespace]], "/tasmota/",Table2[[#This Row],[unique_id]], "/config")</f>
        <v>haas/entity/fan/tasmota/rack_fans_plug/config</v>
      </c>
      <c r="AK339" s="43" t="str">
        <f>_xlfn.CONCAT("tasmota/device/",Table2[[#This Row],[unique_id]], "/stat/POWER")</f>
        <v>tasmota/device/rack_fans_plug/stat/POWER</v>
      </c>
      <c r="AL339" s="43" t="str">
        <f>_xlfn.CONCAT("tasmota/device/",Table2[[#This Row],[unique_id]], "/cmnd/POWER")</f>
        <v>tasmota/device/rack_fans_plug/cmnd/POWER</v>
      </c>
      <c r="AM339" s="43" t="str">
        <f>_xlfn.CONCAT("tasmota/device/",Table2[[#This Row],[unique_id]], "/tele/LWT")</f>
        <v>tasmota/device/rack_fans_plug/tele/LWT</v>
      </c>
      <c r="AN339" s="43" t="s">
        <v>1149</v>
      </c>
      <c r="AO339" s="43" t="s">
        <v>1150</v>
      </c>
      <c r="AP339" s="43" t="s">
        <v>1138</v>
      </c>
      <c r="AQ339" s="43" t="s">
        <v>1139</v>
      </c>
      <c r="AR339" s="43" t="s">
        <v>1225</v>
      </c>
      <c r="AS339" s="43">
        <v>1</v>
      </c>
      <c r="AT339" s="48" t="str">
        <f>HYPERLINK(_xlfn.CONCAT("http://", Table2[[#This Row],[connection_ip]], "/?"))</f>
        <v>http://10.0.6.101/?</v>
      </c>
      <c r="AU33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39" s="65" t="s">
        <v>1115</v>
      </c>
      <c r="AW339" s="65"/>
      <c r="AX339" s="43" t="s">
        <v>131</v>
      </c>
      <c r="AY339" s="49" t="s">
        <v>957</v>
      </c>
      <c r="AZ339" s="43" t="s">
        <v>365</v>
      </c>
      <c r="BA339" s="43"/>
      <c r="BB339" s="43" t="s">
        <v>28</v>
      </c>
      <c r="BC339" s="43"/>
      <c r="BD339" s="43" t="s">
        <v>479</v>
      </c>
      <c r="BE339" s="43" t="s">
        <v>707</v>
      </c>
      <c r="BF339" s="43" t="s">
        <v>1118</v>
      </c>
      <c r="BG3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59" s="29" customFormat="1" ht="16" hidden="1" customHeight="1">
      <c r="A340" s="29">
        <v>2596</v>
      </c>
      <c r="B340" s="29" t="s">
        <v>26</v>
      </c>
      <c r="C340" s="29" t="s">
        <v>410</v>
      </c>
      <c r="D340" s="29" t="s">
        <v>134</v>
      </c>
      <c r="E340" s="27" t="s">
        <v>778</v>
      </c>
      <c r="F340" s="30" t="str">
        <f>IF(ISBLANK(Table2[[#This Row],[unique_id]]), "", Table2[[#This Row],[unique_id]])</f>
        <v>deck_fans_outlet</v>
      </c>
      <c r="G340" s="29" t="s">
        <v>781</v>
      </c>
      <c r="H340" s="29" t="s">
        <v>631</v>
      </c>
      <c r="I340" s="29" t="s">
        <v>307</v>
      </c>
      <c r="M340" s="29" t="s">
        <v>268</v>
      </c>
      <c r="O340" s="31" t="s">
        <v>992</v>
      </c>
      <c r="P340" s="29" t="s">
        <v>172</v>
      </c>
      <c r="Q340" s="29" t="s">
        <v>950</v>
      </c>
      <c r="R340" s="29" t="s">
        <v>952</v>
      </c>
      <c r="S340" s="29" t="s">
        <v>1028</v>
      </c>
      <c r="T340" s="32" t="s">
        <v>1027</v>
      </c>
      <c r="V340" s="31"/>
      <c r="W340" s="31" t="s">
        <v>593</v>
      </c>
      <c r="X340" s="31"/>
      <c r="Y340" s="36" t="s">
        <v>947</v>
      </c>
      <c r="Z340" s="31"/>
      <c r="AA340" s="31"/>
      <c r="AE340" s="29" t="s">
        <v>262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9" t="str">
        <f>LOWER(SUBSTITUTE(SUBSTITUTE(_xlfn.CONCAT(Table2[[#This Row],[device_suggested_area]], "-", Table2[[#This Row],[device_identifiers]]), " ", "-"), "_", "-"))</f>
        <v>deck-fans-outlet</v>
      </c>
      <c r="AV340" s="70" t="s">
        <v>784</v>
      </c>
      <c r="AW340" s="70"/>
      <c r="AX340" s="32" t="s">
        <v>1285</v>
      </c>
      <c r="AY340" s="32" t="s">
        <v>783</v>
      </c>
      <c r="AZ340" s="29" t="s">
        <v>410</v>
      </c>
      <c r="BB340" s="29" t="s">
        <v>389</v>
      </c>
      <c r="BE340" s="29" t="s">
        <v>785</v>
      </c>
      <c r="BG3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59" s="29" customFormat="1" ht="16" hidden="1" customHeight="1">
      <c r="A341" s="29">
        <v>2597</v>
      </c>
      <c r="B341" s="29" t="s">
        <v>26</v>
      </c>
      <c r="C341" s="29" t="s">
        <v>410</v>
      </c>
      <c r="D341" s="29" t="s">
        <v>134</v>
      </c>
      <c r="E341" s="27" t="s">
        <v>779</v>
      </c>
      <c r="F341" s="30" t="str">
        <f>IF(ISBLANK(Table2[[#This Row],[unique_id]]), "", Table2[[#This Row],[unique_id]])</f>
        <v>kitchen_fan_outlet</v>
      </c>
      <c r="G341" s="29" t="s">
        <v>780</v>
      </c>
      <c r="H341" s="29" t="s">
        <v>631</v>
      </c>
      <c r="I341" s="29" t="s">
        <v>307</v>
      </c>
      <c r="M341" s="29" t="s">
        <v>268</v>
      </c>
      <c r="O341" s="31" t="s">
        <v>992</v>
      </c>
      <c r="P341" s="29" t="s">
        <v>172</v>
      </c>
      <c r="Q341" s="29" t="s">
        <v>950</v>
      </c>
      <c r="R341" s="29" t="s">
        <v>952</v>
      </c>
      <c r="S341" s="29" t="s">
        <v>1028</v>
      </c>
      <c r="T341" s="32" t="s">
        <v>1027</v>
      </c>
      <c r="V341" s="31"/>
      <c r="W341" s="31" t="s">
        <v>593</v>
      </c>
      <c r="X341" s="31"/>
      <c r="Y341" s="36" t="s">
        <v>947</v>
      </c>
      <c r="Z341" s="31"/>
      <c r="AA341" s="31"/>
      <c r="AE341" s="29" t="s">
        <v>262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9" t="str">
        <f>LOWER(SUBSTITUTE(SUBSTITUTE(_xlfn.CONCAT(Table2[[#This Row],[device_suggested_area]], "-", Table2[[#This Row],[device_identifiers]]), " ", "-"), "_", "-"))</f>
        <v>kitchen-fan-outlet</v>
      </c>
      <c r="AV341" s="70" t="s">
        <v>784</v>
      </c>
      <c r="AW341" s="70"/>
      <c r="AX341" s="32" t="s">
        <v>1286</v>
      </c>
      <c r="AY341" s="32" t="s">
        <v>783</v>
      </c>
      <c r="AZ341" s="29" t="s">
        <v>410</v>
      </c>
      <c r="BB341" s="29" t="s">
        <v>215</v>
      </c>
      <c r="BE341" s="29" t="s">
        <v>786</v>
      </c>
      <c r="BG3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59" s="29" customFormat="1" ht="16" hidden="1" customHeight="1">
      <c r="A342" s="29">
        <v>2598</v>
      </c>
      <c r="B342" s="29" t="s">
        <v>26</v>
      </c>
      <c r="C342" s="29" t="s">
        <v>410</v>
      </c>
      <c r="D342" s="29" t="s">
        <v>134</v>
      </c>
      <c r="E342" s="27" t="s">
        <v>777</v>
      </c>
      <c r="F342" s="30" t="str">
        <f>IF(ISBLANK(Table2[[#This Row],[unique_id]]), "", Table2[[#This Row],[unique_id]])</f>
        <v>edwin_wardrobe_outlet</v>
      </c>
      <c r="G342" s="29" t="s">
        <v>787</v>
      </c>
      <c r="H342" s="29" t="s">
        <v>631</v>
      </c>
      <c r="I342" s="29" t="s">
        <v>307</v>
      </c>
      <c r="M342" s="29" t="s">
        <v>268</v>
      </c>
      <c r="O342" s="31" t="s">
        <v>992</v>
      </c>
      <c r="P342" s="29" t="s">
        <v>172</v>
      </c>
      <c r="Q342" s="29" t="s">
        <v>950</v>
      </c>
      <c r="R342" s="29" t="s">
        <v>952</v>
      </c>
      <c r="S342" s="29" t="s">
        <v>1028</v>
      </c>
      <c r="T342" s="32" t="s">
        <v>1027</v>
      </c>
      <c r="V342" s="31"/>
      <c r="W342" s="31" t="s">
        <v>593</v>
      </c>
      <c r="X342" s="31"/>
      <c r="Y342" s="36" t="s">
        <v>947</v>
      </c>
      <c r="Z342" s="36"/>
      <c r="AA342" s="36"/>
      <c r="AE342" s="29" t="s">
        <v>262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9" t="str">
        <f>LOWER(SUBSTITUTE(SUBSTITUTE(_xlfn.CONCAT(Table2[[#This Row],[device_suggested_area]], "-", Table2[[#This Row],[device_identifiers]]), " ", "-"), "_", "-"))</f>
        <v>edwin-wardrobe-outlet</v>
      </c>
      <c r="AV342" s="70" t="s">
        <v>784</v>
      </c>
      <c r="AW342" s="70"/>
      <c r="AX342" s="32" t="s">
        <v>1287</v>
      </c>
      <c r="AY342" s="32" t="s">
        <v>783</v>
      </c>
      <c r="AZ342" s="29" t="s">
        <v>410</v>
      </c>
      <c r="BB342" s="29" t="s">
        <v>127</v>
      </c>
      <c r="BE342" s="29" t="s">
        <v>782</v>
      </c>
      <c r="BG3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59" s="29" customFormat="1" ht="16" hidden="1" customHeight="1">
      <c r="A343" s="29">
        <v>2599</v>
      </c>
      <c r="B343" s="29" t="s">
        <v>26</v>
      </c>
      <c r="C343" s="29" t="s">
        <v>548</v>
      </c>
      <c r="D343" s="29" t="s">
        <v>27</v>
      </c>
      <c r="E343" s="29" t="s">
        <v>1023</v>
      </c>
      <c r="F343" s="30" t="str">
        <f>IF(ISBLANK(Table2[[#This Row],[unique_id]]), "", Table2[[#This Row],[unique_id]])</f>
        <v>garden_repeater_linkquality</v>
      </c>
      <c r="G343" s="29" t="s">
        <v>877</v>
      </c>
      <c r="H343" s="29" t="s">
        <v>631</v>
      </c>
      <c r="I343" s="29" t="s">
        <v>307</v>
      </c>
      <c r="O343" s="31" t="s">
        <v>992</v>
      </c>
      <c r="P343" s="29" t="s">
        <v>172</v>
      </c>
      <c r="Q343" s="29" t="s">
        <v>950</v>
      </c>
      <c r="R343" s="29" t="s">
        <v>952</v>
      </c>
      <c r="S343" s="29" t="s">
        <v>1028</v>
      </c>
      <c r="T343" s="32" t="s">
        <v>1026</v>
      </c>
      <c r="V343" s="31"/>
      <c r="W343" s="31" t="s">
        <v>593</v>
      </c>
      <c r="X343" s="31"/>
      <c r="Y343" s="36" t="s">
        <v>947</v>
      </c>
      <c r="Z343" s="31"/>
      <c r="AA343" s="31"/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3" s="29" t="str">
        <f>LOWER(SUBSTITUTE(SUBSTITUTE(_xlfn.CONCAT(Table2[[#This Row],[device_suggested_area]], "-", Table2[[#This Row],[device_identifiers]]), " ", "-"), "_", "-"))</f>
        <v>garden-repeater</v>
      </c>
      <c r="AV343" s="63" t="s">
        <v>874</v>
      </c>
      <c r="AW343" s="63"/>
      <c r="AX343" s="29" t="s">
        <v>1258</v>
      </c>
      <c r="AY343" s="27" t="s">
        <v>875</v>
      </c>
      <c r="AZ343" s="29" t="s">
        <v>548</v>
      </c>
      <c r="BB343" s="29" t="s">
        <v>686</v>
      </c>
      <c r="BE343" s="29" t="s">
        <v>876</v>
      </c>
      <c r="BG3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59" s="29" customFormat="1" ht="16" hidden="1" customHeight="1">
      <c r="A344" s="29">
        <v>2600</v>
      </c>
      <c r="B344" s="29" t="s">
        <v>26</v>
      </c>
      <c r="C344" s="29" t="s">
        <v>548</v>
      </c>
      <c r="D344" s="29" t="s">
        <v>27</v>
      </c>
      <c r="E344" s="29" t="s">
        <v>1024</v>
      </c>
      <c r="F344" s="30" t="str">
        <f>IF(ISBLANK(Table2[[#This Row],[unique_id]]), "", Table2[[#This Row],[unique_id]])</f>
        <v>landing_repeater_linkquality</v>
      </c>
      <c r="G344" s="29" t="s">
        <v>879</v>
      </c>
      <c r="H344" s="29" t="s">
        <v>631</v>
      </c>
      <c r="I344" s="29" t="s">
        <v>307</v>
      </c>
      <c r="O344" s="31" t="s">
        <v>992</v>
      </c>
      <c r="P344" s="29" t="s">
        <v>172</v>
      </c>
      <c r="Q344" s="29" t="s">
        <v>950</v>
      </c>
      <c r="R344" s="29" t="s">
        <v>952</v>
      </c>
      <c r="S344" s="29" t="s">
        <v>1028</v>
      </c>
      <c r="T344" s="32" t="s">
        <v>1026</v>
      </c>
      <c r="V344" s="31"/>
      <c r="W344" s="31" t="s">
        <v>593</v>
      </c>
      <c r="X344" s="31"/>
      <c r="Y344" s="36" t="s">
        <v>947</v>
      </c>
      <c r="Z344" s="31"/>
      <c r="AA344" s="31"/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4" s="29" t="str">
        <f>LOWER(SUBSTITUTE(SUBSTITUTE(_xlfn.CONCAT(Table2[[#This Row],[device_suggested_area]], "-", Table2[[#This Row],[device_identifiers]]), " ", "-"), "_", "-"))</f>
        <v>landing-repeater</v>
      </c>
      <c r="AV344" s="63" t="s">
        <v>874</v>
      </c>
      <c r="AW344" s="63"/>
      <c r="AX344" s="29" t="s">
        <v>1258</v>
      </c>
      <c r="AY344" s="27" t="s">
        <v>875</v>
      </c>
      <c r="AZ344" s="29" t="s">
        <v>548</v>
      </c>
      <c r="BB344" s="29" t="s">
        <v>667</v>
      </c>
      <c r="BE344" s="29" t="s">
        <v>881</v>
      </c>
      <c r="BG3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59" s="29" customFormat="1" ht="16" hidden="1" customHeight="1">
      <c r="A345" s="29">
        <v>2601</v>
      </c>
      <c r="B345" s="29" t="s">
        <v>26</v>
      </c>
      <c r="C345" s="29" t="s">
        <v>548</v>
      </c>
      <c r="D345" s="29" t="s">
        <v>27</v>
      </c>
      <c r="E345" s="29" t="s">
        <v>1025</v>
      </c>
      <c r="F345" s="30" t="str">
        <f>IF(ISBLANK(Table2[[#This Row],[unique_id]]), "", Table2[[#This Row],[unique_id]])</f>
        <v>driveway_repeater_linkquality</v>
      </c>
      <c r="G345" s="29" t="s">
        <v>878</v>
      </c>
      <c r="H345" s="29" t="s">
        <v>631</v>
      </c>
      <c r="I345" s="29" t="s">
        <v>307</v>
      </c>
      <c r="O345" s="31" t="s">
        <v>992</v>
      </c>
      <c r="P345" s="29" t="s">
        <v>172</v>
      </c>
      <c r="Q345" s="29" t="s">
        <v>950</v>
      </c>
      <c r="R345" s="29" t="s">
        <v>952</v>
      </c>
      <c r="S345" s="29" t="s">
        <v>1028</v>
      </c>
      <c r="T345" s="32" t="s">
        <v>1026</v>
      </c>
      <c r="V345" s="31"/>
      <c r="W345" s="31" t="s">
        <v>593</v>
      </c>
      <c r="X345" s="31"/>
      <c r="Y345" s="36" t="s">
        <v>947</v>
      </c>
      <c r="Z345" s="31"/>
      <c r="AA345" s="31"/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5" s="29" t="str">
        <f>LOWER(SUBSTITUTE(SUBSTITUTE(_xlfn.CONCAT(Table2[[#This Row],[device_suggested_area]], "-", Table2[[#This Row],[device_identifiers]]), " ", "-"), "_", "-"))</f>
        <v>driveway-repeater</v>
      </c>
      <c r="AV345" s="63" t="s">
        <v>874</v>
      </c>
      <c r="AW345" s="63"/>
      <c r="AX345" s="29" t="s">
        <v>1258</v>
      </c>
      <c r="AY345" s="27" t="s">
        <v>875</v>
      </c>
      <c r="AZ345" s="29" t="s">
        <v>548</v>
      </c>
      <c r="BB345" s="29" t="s">
        <v>880</v>
      </c>
      <c r="BE345" s="29" t="s">
        <v>882</v>
      </c>
      <c r="BG3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59" s="29" customFormat="1" ht="16" hidden="1" customHeight="1">
      <c r="A346" s="29">
        <v>2602</v>
      </c>
      <c r="B346" s="29" t="s">
        <v>26</v>
      </c>
      <c r="C346" s="29" t="s">
        <v>536</v>
      </c>
      <c r="D346" s="29" t="s">
        <v>364</v>
      </c>
      <c r="E346" s="29" t="s">
        <v>363</v>
      </c>
      <c r="F346" s="30" t="str">
        <f>IF(ISBLANK(Table2[[#This Row],[unique_id]]), "", Table2[[#This Row],[unique_id]])</f>
        <v>column_break</v>
      </c>
      <c r="G346" s="29" t="s">
        <v>360</v>
      </c>
      <c r="H346" s="29" t="s">
        <v>631</v>
      </c>
      <c r="I346" s="29" t="s">
        <v>307</v>
      </c>
      <c r="M346" s="29" t="s">
        <v>361</v>
      </c>
      <c r="N346" s="29" t="s">
        <v>362</v>
      </c>
      <c r="O346" s="31"/>
      <c r="V346" s="31"/>
      <c r="W346" s="31"/>
      <c r="X346" s="31"/>
      <c r="Y346" s="31"/>
      <c r="Z346" s="31"/>
      <c r="AA346" s="31"/>
      <c r="AG346" s="31"/>
      <c r="AH346" s="31"/>
      <c r="AK346" s="29" t="str">
        <f>IF(ISBLANK(AI346),  "", _xlfn.CONCAT(LOWER(C346), "/", E346))</f>
        <v/>
      </c>
      <c r="AT346" s="33"/>
      <c r="AV346" s="31"/>
      <c r="AW346" s="31"/>
      <c r="BG3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hidden="1" customHeight="1">
      <c r="A347" s="27">
        <v>2620</v>
      </c>
      <c r="B347" s="29" t="s">
        <v>26</v>
      </c>
      <c r="C347" s="29" t="s">
        <v>151</v>
      </c>
      <c r="D347" s="29" t="s">
        <v>330</v>
      </c>
      <c r="E347" s="29" t="s">
        <v>1114</v>
      </c>
      <c r="F347" s="30" t="str">
        <f>IF(ISBLANK(Table2[[#This Row],[unique_id]]), "", Table2[[#This Row],[unique_id]])</f>
        <v>lighting_reset_adaptive_lighting_all</v>
      </c>
      <c r="G347" s="29" t="s">
        <v>996</v>
      </c>
      <c r="H347" s="29" t="s">
        <v>650</v>
      </c>
      <c r="I347" s="29" t="s">
        <v>307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172</v>
      </c>
      <c r="BG3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hidden="1" customHeight="1">
      <c r="A348" s="27">
        <v>2621</v>
      </c>
      <c r="B348" s="29" t="s">
        <v>26</v>
      </c>
      <c r="C348" s="29" t="s">
        <v>151</v>
      </c>
      <c r="D348" s="29" t="s">
        <v>330</v>
      </c>
      <c r="E348" s="53" t="s">
        <v>636</v>
      </c>
      <c r="F348" s="30" t="str">
        <f>IF(ISBLANK(Table2[[#This Row],[unique_id]]), "", Table2[[#This Row],[unique_id]])</f>
        <v>lighting_reset_adaptive_lighting_ada_lamp</v>
      </c>
      <c r="G348" s="53" t="s">
        <v>204</v>
      </c>
      <c r="H348" s="29" t="s">
        <v>650</v>
      </c>
      <c r="I348" s="29" t="s">
        <v>307</v>
      </c>
      <c r="J348" s="29" t="s">
        <v>635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15"/>
      <c r="AV348" s="31"/>
      <c r="AW348" s="31"/>
      <c r="BB348" s="29" t="s">
        <v>130</v>
      </c>
      <c r="BC348" s="29" t="s">
        <v>860</v>
      </c>
      <c r="BG3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hidden="1" customHeight="1">
      <c r="A349" s="27">
        <v>2622</v>
      </c>
      <c r="B349" s="29" t="s">
        <v>26</v>
      </c>
      <c r="C349" s="29" t="s">
        <v>151</v>
      </c>
      <c r="D349" s="29" t="s">
        <v>330</v>
      </c>
      <c r="E349" s="53" t="s">
        <v>629</v>
      </c>
      <c r="F349" s="30" t="str">
        <f>IF(ISBLANK(Table2[[#This Row],[unique_id]]), "", Table2[[#This Row],[unique_id]])</f>
        <v>lighting_reset_adaptive_lighting_edwin_lamp</v>
      </c>
      <c r="G349" s="53" t="s">
        <v>214</v>
      </c>
      <c r="H349" s="29" t="s">
        <v>650</v>
      </c>
      <c r="I349" s="29" t="s">
        <v>307</v>
      </c>
      <c r="J349" s="29" t="s">
        <v>635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127</v>
      </c>
      <c r="BC349" s="29" t="s">
        <v>860</v>
      </c>
      <c r="BG3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hidden="1" customHeight="1">
      <c r="A350" s="27">
        <v>2623</v>
      </c>
      <c r="B350" s="29" t="s">
        <v>26</v>
      </c>
      <c r="C350" s="29" t="s">
        <v>151</v>
      </c>
      <c r="D350" s="29" t="s">
        <v>330</v>
      </c>
      <c r="E350" s="53" t="s">
        <v>637</v>
      </c>
      <c r="F350" s="30" t="str">
        <f>IF(ISBLANK(Table2[[#This Row],[unique_id]]), "", Table2[[#This Row],[unique_id]])</f>
        <v>lighting_reset_adaptive_lighting_edwin_night_light</v>
      </c>
      <c r="G350" s="53" t="s">
        <v>480</v>
      </c>
      <c r="H350" s="29" t="s">
        <v>650</v>
      </c>
      <c r="I350" s="29" t="s">
        <v>307</v>
      </c>
      <c r="J350" s="29" t="s">
        <v>648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127</v>
      </c>
      <c r="BC350" s="29" t="s">
        <v>860</v>
      </c>
      <c r="BG3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hidden="1" customHeight="1">
      <c r="A351" s="27">
        <v>2624</v>
      </c>
      <c r="B351" s="29" t="s">
        <v>26</v>
      </c>
      <c r="C351" s="29" t="s">
        <v>151</v>
      </c>
      <c r="D351" s="29" t="s">
        <v>330</v>
      </c>
      <c r="E351" s="53" t="s">
        <v>638</v>
      </c>
      <c r="F351" s="30" t="str">
        <f>IF(ISBLANK(Table2[[#This Row],[unique_id]]), "", Table2[[#This Row],[unique_id]])</f>
        <v>lighting_reset_adaptive_lighting_hallway_main</v>
      </c>
      <c r="G351" s="53" t="s">
        <v>209</v>
      </c>
      <c r="H351" s="29" t="s">
        <v>650</v>
      </c>
      <c r="I351" s="29" t="s">
        <v>307</v>
      </c>
      <c r="J351" s="29" t="s">
        <v>657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450</v>
      </c>
      <c r="BG3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hidden="1" customHeight="1">
      <c r="A352" s="27">
        <v>2625</v>
      </c>
      <c r="B352" s="29" t="s">
        <v>26</v>
      </c>
      <c r="C352" s="29" t="s">
        <v>151</v>
      </c>
      <c r="D352" s="29" t="s">
        <v>330</v>
      </c>
      <c r="E352" s="53" t="s">
        <v>1098</v>
      </c>
      <c r="F352" s="30" t="str">
        <f>IF(ISBLANK(Table2[[#This Row],[unique_id]]), "", Table2[[#This Row],[unique_id]])</f>
        <v>lighting_reset_adaptive_lighting_hallway_sconces</v>
      </c>
      <c r="G352" s="53" t="s">
        <v>1083</v>
      </c>
      <c r="H352" s="29" t="s">
        <v>650</v>
      </c>
      <c r="I352" s="29" t="s">
        <v>307</v>
      </c>
      <c r="J352" s="29" t="s">
        <v>1099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450</v>
      </c>
      <c r="BG3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hidden="1" customHeight="1">
      <c r="A353" s="27">
        <v>2626</v>
      </c>
      <c r="B353" s="29" t="s">
        <v>26</v>
      </c>
      <c r="C353" s="29" t="s">
        <v>151</v>
      </c>
      <c r="D353" s="29" t="s">
        <v>330</v>
      </c>
      <c r="E353" s="53" t="s">
        <v>639</v>
      </c>
      <c r="F353" s="30" t="str">
        <f>IF(ISBLANK(Table2[[#This Row],[unique_id]]), "", Table2[[#This Row],[unique_id]])</f>
        <v>lighting_reset_adaptive_lighting_dining_main</v>
      </c>
      <c r="G353" s="53" t="s">
        <v>138</v>
      </c>
      <c r="H353" s="29" t="s">
        <v>650</v>
      </c>
      <c r="I353" s="29" t="s">
        <v>307</v>
      </c>
      <c r="J353" s="29" t="s">
        <v>657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202</v>
      </c>
      <c r="BG3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hidden="1" customHeight="1">
      <c r="A354" s="27">
        <v>2627</v>
      </c>
      <c r="B354" s="29" t="s">
        <v>26</v>
      </c>
      <c r="C354" s="29" t="s">
        <v>151</v>
      </c>
      <c r="D354" s="29" t="s">
        <v>330</v>
      </c>
      <c r="E354" s="53" t="s">
        <v>640</v>
      </c>
      <c r="F354" s="30" t="str">
        <f>IF(ISBLANK(Table2[[#This Row],[unique_id]]), "", Table2[[#This Row],[unique_id]])</f>
        <v>lighting_reset_adaptive_lighting_lounge_main</v>
      </c>
      <c r="G354" s="53" t="s">
        <v>216</v>
      </c>
      <c r="H354" s="29" t="s">
        <v>650</v>
      </c>
      <c r="I354" s="29" t="s">
        <v>307</v>
      </c>
      <c r="J354" s="29" t="s">
        <v>657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203</v>
      </c>
      <c r="BG3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hidden="1" customHeight="1">
      <c r="A355" s="27">
        <v>2628</v>
      </c>
      <c r="B355" s="29" t="s">
        <v>26</v>
      </c>
      <c r="C355" s="29" t="s">
        <v>151</v>
      </c>
      <c r="D355" s="29" t="s">
        <v>330</v>
      </c>
      <c r="E355" s="53" t="s">
        <v>700</v>
      </c>
      <c r="F355" s="30" t="str">
        <f>IF(ISBLANK(Table2[[#This Row],[unique_id]]), "", Table2[[#This Row],[unique_id]])</f>
        <v>lighting_reset_adaptive_lighting_lounge_lamp</v>
      </c>
      <c r="G355" s="53" t="s">
        <v>664</v>
      </c>
      <c r="H355" s="29" t="s">
        <v>650</v>
      </c>
      <c r="I355" s="29" t="s">
        <v>307</v>
      </c>
      <c r="J355" s="29" t="s">
        <v>635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172</v>
      </c>
      <c r="BC355" s="29" t="s">
        <v>860</v>
      </c>
      <c r="BG3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hidden="1" customHeight="1">
      <c r="A356" s="27">
        <v>2629</v>
      </c>
      <c r="B356" s="29" t="s">
        <v>26</v>
      </c>
      <c r="C356" s="29" t="s">
        <v>151</v>
      </c>
      <c r="D356" s="29" t="s">
        <v>330</v>
      </c>
      <c r="E356" s="53" t="s">
        <v>641</v>
      </c>
      <c r="F356" s="30" t="str">
        <f>IF(ISBLANK(Table2[[#This Row],[unique_id]]), "", Table2[[#This Row],[unique_id]])</f>
        <v>lighting_reset_adaptive_lighting_parents_main</v>
      </c>
      <c r="G356" s="53" t="s">
        <v>205</v>
      </c>
      <c r="H356" s="29" t="s">
        <v>650</v>
      </c>
      <c r="I356" s="29" t="s">
        <v>307</v>
      </c>
      <c r="J356" s="29" t="s">
        <v>657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201</v>
      </c>
      <c r="BG3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hidden="1" customHeight="1">
      <c r="A357" s="27">
        <v>2630</v>
      </c>
      <c r="B357" s="29" t="s">
        <v>26</v>
      </c>
      <c r="C357" s="29" t="s">
        <v>151</v>
      </c>
      <c r="D357" s="29" t="s">
        <v>330</v>
      </c>
      <c r="E357" s="53" t="s">
        <v>1100</v>
      </c>
      <c r="F357" s="30" t="str">
        <f>IF(ISBLANK(Table2[[#This Row],[unique_id]]), "", Table2[[#This Row],[unique_id]])</f>
        <v>lighting_reset_adaptive_lighting_parents_jane_bedside</v>
      </c>
      <c r="G357" s="53" t="s">
        <v>1092</v>
      </c>
      <c r="H357" s="29" t="s">
        <v>650</v>
      </c>
      <c r="I357" s="29" t="s">
        <v>307</v>
      </c>
      <c r="J357" s="29" t="s">
        <v>1102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201</v>
      </c>
      <c r="BG3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hidden="1" customHeight="1">
      <c r="A358" s="27">
        <v>2631</v>
      </c>
      <c r="B358" s="29" t="s">
        <v>26</v>
      </c>
      <c r="C358" s="29" t="s">
        <v>151</v>
      </c>
      <c r="D358" s="29" t="s">
        <v>330</v>
      </c>
      <c r="E358" s="53" t="s">
        <v>1101</v>
      </c>
      <c r="F358" s="30" t="str">
        <f>IF(ISBLANK(Table2[[#This Row],[unique_id]]), "", Table2[[#This Row],[unique_id]])</f>
        <v>lighting_reset_adaptive_lighting_parents_graham_bedside</v>
      </c>
      <c r="G358" s="53" t="s">
        <v>1093</v>
      </c>
      <c r="H358" s="29" t="s">
        <v>650</v>
      </c>
      <c r="I358" s="29" t="s">
        <v>307</v>
      </c>
      <c r="J358" s="29" t="s">
        <v>1103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201</v>
      </c>
      <c r="BG3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hidden="1" customHeight="1">
      <c r="A359" s="27">
        <v>2632</v>
      </c>
      <c r="B359" s="29" t="s">
        <v>26</v>
      </c>
      <c r="C359" s="29" t="s">
        <v>151</v>
      </c>
      <c r="D359" s="29" t="s">
        <v>330</v>
      </c>
      <c r="E359" s="53" t="s">
        <v>1104</v>
      </c>
      <c r="F359" s="30" t="str">
        <f>IF(ISBLANK(Table2[[#This Row],[unique_id]]), "", Table2[[#This Row],[unique_id]])</f>
        <v>lighting_reset_adaptive_lighting_study_lamp</v>
      </c>
      <c r="G359" s="53" t="s">
        <v>932</v>
      </c>
      <c r="H359" s="29" t="s">
        <v>650</v>
      </c>
      <c r="I359" s="29" t="s">
        <v>307</v>
      </c>
      <c r="J359" s="29" t="s">
        <v>635</v>
      </c>
      <c r="M359" s="29" t="s">
        <v>268</v>
      </c>
      <c r="O359" s="31"/>
      <c r="V359" s="31"/>
      <c r="W359" s="31"/>
      <c r="X359" s="31"/>
      <c r="Y359" s="31"/>
      <c r="Z359" s="31"/>
      <c r="AA359" s="31"/>
      <c r="AE359" s="29" t="s">
        <v>308</v>
      </c>
      <c r="AG359" s="31"/>
      <c r="AH359" s="31"/>
      <c r="AJ359" s="29" t="str">
        <f>IF(ISBLANK(AI359),  "", _xlfn.CONCAT("haas/entity/sensor/", LOWER(C359), "/", E359, "/config"))</f>
        <v/>
      </c>
      <c r="AK359" s="29" t="str">
        <f>IF(ISBLANK(AI359),  "", _xlfn.CONCAT(LOWER(C359), "/", E359))</f>
        <v/>
      </c>
      <c r="AT359" s="33"/>
      <c r="AV359" s="31"/>
      <c r="AW359" s="31"/>
      <c r="BB359" s="29" t="s">
        <v>388</v>
      </c>
      <c r="BG3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hidden="1" customHeight="1">
      <c r="A360" s="27">
        <v>2633</v>
      </c>
      <c r="B360" s="29" t="s">
        <v>26</v>
      </c>
      <c r="C360" s="29" t="s">
        <v>151</v>
      </c>
      <c r="D360" s="29" t="s">
        <v>330</v>
      </c>
      <c r="E360" s="53" t="s">
        <v>642</v>
      </c>
      <c r="F360" s="30" t="str">
        <f>IF(ISBLANK(Table2[[#This Row],[unique_id]]), "", Table2[[#This Row],[unique_id]])</f>
        <v>lighting_reset_adaptive_lighting_kitchen_main</v>
      </c>
      <c r="G360" s="53" t="s">
        <v>211</v>
      </c>
      <c r="H360" s="29" t="s">
        <v>650</v>
      </c>
      <c r="I360" s="29" t="s">
        <v>307</v>
      </c>
      <c r="J360" s="29" t="s">
        <v>657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E360" s="29" t="s">
        <v>308</v>
      </c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T360" s="33"/>
      <c r="AV360" s="31"/>
      <c r="AW360" s="31"/>
      <c r="BB360" s="29" t="s">
        <v>215</v>
      </c>
      <c r="BG3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hidden="1" customHeight="1">
      <c r="A361" s="27">
        <v>2634</v>
      </c>
      <c r="B361" s="29" t="s">
        <v>26</v>
      </c>
      <c r="C361" s="29" t="s">
        <v>151</v>
      </c>
      <c r="D361" s="29" t="s">
        <v>330</v>
      </c>
      <c r="E361" s="53" t="s">
        <v>643</v>
      </c>
      <c r="F361" s="30" t="str">
        <f>IF(ISBLANK(Table2[[#This Row],[unique_id]]), "", Table2[[#This Row],[unique_id]])</f>
        <v>lighting_reset_adaptive_lighting_laundry_main</v>
      </c>
      <c r="G361" s="53" t="s">
        <v>213</v>
      </c>
      <c r="H361" s="29" t="s">
        <v>650</v>
      </c>
      <c r="I361" s="29" t="s">
        <v>307</v>
      </c>
      <c r="J361" s="29" t="s">
        <v>657</v>
      </c>
      <c r="M361" s="29" t="s">
        <v>268</v>
      </c>
      <c r="O361" s="31"/>
      <c r="V361" s="31"/>
      <c r="W361" s="31"/>
      <c r="X361" s="31"/>
      <c r="Y361" s="31"/>
      <c r="Z361" s="31"/>
      <c r="AA361" s="31"/>
      <c r="AE361" s="29" t="s">
        <v>308</v>
      </c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V361" s="31"/>
      <c r="AW361" s="31"/>
      <c r="BB361" s="29" t="s">
        <v>223</v>
      </c>
      <c r="BG3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59" s="29" customFormat="1" ht="16" hidden="1" customHeight="1">
      <c r="A362" s="27">
        <v>2635</v>
      </c>
      <c r="B362" s="29" t="s">
        <v>26</v>
      </c>
      <c r="C362" s="29" t="s">
        <v>151</v>
      </c>
      <c r="D362" s="29" t="s">
        <v>330</v>
      </c>
      <c r="E362" s="53" t="s">
        <v>644</v>
      </c>
      <c r="F362" s="30" t="str">
        <f>IF(ISBLANK(Table2[[#This Row],[unique_id]]), "", Table2[[#This Row],[unique_id]])</f>
        <v>lighting_reset_adaptive_lighting_pantry_main</v>
      </c>
      <c r="G362" s="53" t="s">
        <v>212</v>
      </c>
      <c r="H362" s="29" t="s">
        <v>650</v>
      </c>
      <c r="I362" s="29" t="s">
        <v>307</v>
      </c>
      <c r="J362" s="29" t="s">
        <v>657</v>
      </c>
      <c r="M362" s="29" t="s">
        <v>268</v>
      </c>
      <c r="O362" s="31"/>
      <c r="V362" s="31"/>
      <c r="W362" s="31"/>
      <c r="X362" s="31"/>
      <c r="Y362" s="31"/>
      <c r="Z362" s="31"/>
      <c r="AA362" s="31"/>
      <c r="AE362" s="29" t="s">
        <v>308</v>
      </c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V362" s="31"/>
      <c r="AW362" s="31"/>
      <c r="BB362" s="29" t="s">
        <v>221</v>
      </c>
      <c r="BG3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59" s="29" customFormat="1" ht="16" hidden="1" customHeight="1">
      <c r="A363" s="27">
        <v>2636</v>
      </c>
      <c r="B363" s="29" t="s">
        <v>26</v>
      </c>
      <c r="C363" s="29" t="s">
        <v>151</v>
      </c>
      <c r="D363" s="29" t="s">
        <v>330</v>
      </c>
      <c r="E363" s="53" t="s">
        <v>658</v>
      </c>
      <c r="F363" s="30" t="str">
        <f>IF(ISBLANK(Table2[[#This Row],[unique_id]]), "", Table2[[#This Row],[unique_id]])</f>
        <v>lighting_reset_adaptive_lighting_office_main</v>
      </c>
      <c r="G363" s="53" t="s">
        <v>208</v>
      </c>
      <c r="H363" s="29" t="s">
        <v>650</v>
      </c>
      <c r="I363" s="29" t="s">
        <v>307</v>
      </c>
      <c r="J363" s="29" t="s">
        <v>657</v>
      </c>
      <c r="M363" s="29" t="s">
        <v>268</v>
      </c>
      <c r="O363" s="31"/>
      <c r="V363" s="31"/>
      <c r="W363" s="31"/>
      <c r="X363" s="31"/>
      <c r="Y363" s="31"/>
      <c r="Z363" s="31"/>
      <c r="AA363" s="31"/>
      <c r="AE363" s="29" t="s">
        <v>308</v>
      </c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V363" s="31"/>
      <c r="AW363" s="31"/>
      <c r="BB363" s="29" t="s">
        <v>222</v>
      </c>
      <c r="BG3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59" s="29" customFormat="1" ht="16" hidden="1" customHeight="1">
      <c r="A364" s="27">
        <v>2637</v>
      </c>
      <c r="B364" s="29" t="s">
        <v>26</v>
      </c>
      <c r="C364" s="29" t="s">
        <v>151</v>
      </c>
      <c r="D364" s="29" t="s">
        <v>330</v>
      </c>
      <c r="E364" s="53" t="s">
        <v>645</v>
      </c>
      <c r="F364" s="30" t="str">
        <f>IF(ISBLANK(Table2[[#This Row],[unique_id]]), "", Table2[[#This Row],[unique_id]])</f>
        <v>lighting_reset_adaptive_lighting_bathroom_main</v>
      </c>
      <c r="G364" s="53" t="s">
        <v>207</v>
      </c>
      <c r="H364" s="29" t="s">
        <v>650</v>
      </c>
      <c r="I364" s="29" t="s">
        <v>307</v>
      </c>
      <c r="J364" s="29" t="s">
        <v>657</v>
      </c>
      <c r="M364" s="29" t="s">
        <v>268</v>
      </c>
      <c r="O364" s="31"/>
      <c r="V364" s="31"/>
      <c r="W364" s="31"/>
      <c r="X364" s="31"/>
      <c r="Y364" s="31"/>
      <c r="Z364" s="31"/>
      <c r="AA364" s="31"/>
      <c r="AE364" s="29" t="s">
        <v>308</v>
      </c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V364" s="31"/>
      <c r="AW364" s="31"/>
      <c r="BB364" s="29" t="s">
        <v>390</v>
      </c>
      <c r="BG3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59" s="29" customFormat="1" ht="16" hidden="1" customHeight="1">
      <c r="A365" s="27">
        <v>2638</v>
      </c>
      <c r="B365" s="29" t="s">
        <v>26</v>
      </c>
      <c r="C365" s="29" t="s">
        <v>151</v>
      </c>
      <c r="D365" s="29" t="s">
        <v>330</v>
      </c>
      <c r="E365" s="53" t="s">
        <v>1105</v>
      </c>
      <c r="F365" s="30" t="str">
        <f>IF(ISBLANK(Table2[[#This Row],[unique_id]]), "", Table2[[#This Row],[unique_id]])</f>
        <v>lighting_reset_adaptive_lighting_bathroom_sconces</v>
      </c>
      <c r="G365" s="53" t="s">
        <v>1089</v>
      </c>
      <c r="H365" s="29" t="s">
        <v>650</v>
      </c>
      <c r="I365" s="29" t="s">
        <v>307</v>
      </c>
      <c r="J365" s="29" t="s">
        <v>1099</v>
      </c>
      <c r="M365" s="29" t="s">
        <v>268</v>
      </c>
      <c r="O365" s="31"/>
      <c r="V365" s="31"/>
      <c r="W365" s="31"/>
      <c r="X365" s="31"/>
      <c r="Y365" s="31"/>
      <c r="Z365" s="31"/>
      <c r="AA365" s="31"/>
      <c r="AE365" s="29" t="s">
        <v>308</v>
      </c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V365" s="31"/>
      <c r="AW365" s="31"/>
      <c r="BB365" s="29" t="s">
        <v>390</v>
      </c>
      <c r="BG3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59" s="29" customFormat="1" ht="16" hidden="1" customHeight="1">
      <c r="A366" s="27">
        <v>2639</v>
      </c>
      <c r="B366" s="29" t="s">
        <v>26</v>
      </c>
      <c r="C366" s="29" t="s">
        <v>151</v>
      </c>
      <c r="D366" s="29" t="s">
        <v>330</v>
      </c>
      <c r="E366" s="53" t="s">
        <v>646</v>
      </c>
      <c r="F366" s="30" t="str">
        <f>IF(ISBLANK(Table2[[#This Row],[unique_id]]), "", Table2[[#This Row],[unique_id]])</f>
        <v>lighting_reset_adaptive_lighting_ensuite_main</v>
      </c>
      <c r="G366" s="53" t="s">
        <v>206</v>
      </c>
      <c r="H366" s="29" t="s">
        <v>650</v>
      </c>
      <c r="I366" s="29" t="s">
        <v>307</v>
      </c>
      <c r="J366" s="29" t="s">
        <v>657</v>
      </c>
      <c r="M366" s="29" t="s">
        <v>268</v>
      </c>
      <c r="O366" s="31"/>
      <c r="V366" s="31"/>
      <c r="W366" s="31"/>
      <c r="X366" s="31"/>
      <c r="Y366" s="31"/>
      <c r="Z366" s="31"/>
      <c r="AA366" s="31"/>
      <c r="AE366" s="29" t="s">
        <v>308</v>
      </c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V366" s="31"/>
      <c r="AW366" s="31"/>
      <c r="BB366" s="29" t="s">
        <v>435</v>
      </c>
      <c r="BG3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59" s="29" customFormat="1" ht="16" hidden="1" customHeight="1">
      <c r="A367" s="27">
        <v>2640</v>
      </c>
      <c r="B367" s="29" t="s">
        <v>26</v>
      </c>
      <c r="C367" s="29" t="s">
        <v>151</v>
      </c>
      <c r="D367" s="29" t="s">
        <v>330</v>
      </c>
      <c r="E367" s="53" t="s">
        <v>1106</v>
      </c>
      <c r="F367" s="30" t="str">
        <f>IF(ISBLANK(Table2[[#This Row],[unique_id]]), "", Table2[[#This Row],[unique_id]])</f>
        <v>lighting_reset_adaptive_lighting_ensuite_sconces</v>
      </c>
      <c r="G367" s="53" t="s">
        <v>1072</v>
      </c>
      <c r="H367" s="29" t="s">
        <v>650</v>
      </c>
      <c r="I367" s="29" t="s">
        <v>307</v>
      </c>
      <c r="J367" s="29" t="s">
        <v>1099</v>
      </c>
      <c r="M367" s="29" t="s">
        <v>268</v>
      </c>
      <c r="O367" s="31"/>
      <c r="V367" s="31"/>
      <c r="W367" s="31"/>
      <c r="X367" s="31"/>
      <c r="Y367" s="31"/>
      <c r="Z367" s="31"/>
      <c r="AA367" s="31"/>
      <c r="AE367" s="29" t="s">
        <v>308</v>
      </c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V367" s="31"/>
      <c r="AW367" s="31"/>
      <c r="BB367" s="29" t="s">
        <v>435</v>
      </c>
      <c r="BG3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59" s="29" customFormat="1" ht="16" hidden="1" customHeight="1">
      <c r="A368" s="27">
        <v>2641</v>
      </c>
      <c r="B368" s="29" t="s">
        <v>26</v>
      </c>
      <c r="C368" s="29" t="s">
        <v>151</v>
      </c>
      <c r="D368" s="29" t="s">
        <v>330</v>
      </c>
      <c r="E368" s="53" t="s">
        <v>647</v>
      </c>
      <c r="F368" s="30" t="str">
        <f>IF(ISBLANK(Table2[[#This Row],[unique_id]]), "", Table2[[#This Row],[unique_id]])</f>
        <v>lighting_reset_adaptive_lighting_wardrobe_main</v>
      </c>
      <c r="G368" s="53" t="s">
        <v>210</v>
      </c>
      <c r="H368" s="29" t="s">
        <v>650</v>
      </c>
      <c r="I368" s="29" t="s">
        <v>307</v>
      </c>
      <c r="J368" s="29" t="s">
        <v>657</v>
      </c>
      <c r="M368" s="29" t="s">
        <v>268</v>
      </c>
      <c r="O368" s="31"/>
      <c r="V368" s="31"/>
      <c r="W368" s="31"/>
      <c r="X368" s="31"/>
      <c r="Y368" s="31"/>
      <c r="Z368" s="31"/>
      <c r="AA368" s="31"/>
      <c r="AE368" s="29" t="s">
        <v>308</v>
      </c>
      <c r="AG368" s="31"/>
      <c r="AH368" s="31"/>
      <c r="AJ368" s="29" t="str">
        <f>IF(ISBLANK(AI368),  "", _xlfn.CONCAT("haas/entity/sensor/", LOWER(C368), "/", E368, "/config"))</f>
        <v/>
      </c>
      <c r="AK368" s="29" t="str">
        <f>IF(ISBLANK(AI368),  "", _xlfn.CONCAT(LOWER(C368), "/", E368))</f>
        <v/>
      </c>
      <c r="AT368" s="33"/>
      <c r="AV368" s="31"/>
      <c r="AW368" s="31"/>
      <c r="BB368" s="29" t="s">
        <v>599</v>
      </c>
      <c r="BG3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hidden="1" customHeight="1">
      <c r="A369" s="27">
        <v>2642</v>
      </c>
      <c r="B369" s="29" t="s">
        <v>26</v>
      </c>
      <c r="C369" s="29" t="s">
        <v>536</v>
      </c>
      <c r="D369" s="29" t="s">
        <v>364</v>
      </c>
      <c r="E369" s="29" t="s">
        <v>363</v>
      </c>
      <c r="F369" s="30" t="str">
        <f>IF(ISBLANK(Table2[[#This Row],[unique_id]]), "", Table2[[#This Row],[unique_id]])</f>
        <v>column_break</v>
      </c>
      <c r="G369" s="29" t="s">
        <v>360</v>
      </c>
      <c r="H369" s="29" t="s">
        <v>650</v>
      </c>
      <c r="I369" s="29" t="s">
        <v>307</v>
      </c>
      <c r="M369" s="29" t="s">
        <v>361</v>
      </c>
      <c r="N369" s="29" t="s">
        <v>362</v>
      </c>
      <c r="O369" s="31"/>
      <c r="V369" s="31"/>
      <c r="W369" s="31"/>
      <c r="X369" s="31"/>
      <c r="Y369" s="31"/>
      <c r="Z369" s="31"/>
      <c r="AA369" s="31"/>
      <c r="AG369" s="31"/>
      <c r="AH369" s="31"/>
      <c r="AK369" s="29" t="str">
        <f>IF(ISBLANK(AI369),  "", _xlfn.CONCAT(LOWER(C369), "/", E369))</f>
        <v/>
      </c>
      <c r="AT369" s="33"/>
      <c r="AV369" s="31"/>
      <c r="AW369" s="31"/>
      <c r="BG3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59" s="29" customFormat="1" ht="16" hidden="1" customHeight="1">
      <c r="A370" s="27">
        <v>2643</v>
      </c>
      <c r="B370" s="29" t="s">
        <v>26</v>
      </c>
      <c r="C370" s="29" t="s">
        <v>151</v>
      </c>
      <c r="D370" s="29" t="s">
        <v>767</v>
      </c>
      <c r="E370" s="29" t="s">
        <v>768</v>
      </c>
      <c r="F370" s="30" t="str">
        <f>IF(ISBLANK(Table2[[#This Row],[unique_id]]), "", Table2[[#This Row],[unique_id]])</f>
        <v>synchronize_devices</v>
      </c>
      <c r="G370" s="29" t="s">
        <v>770</v>
      </c>
      <c r="H370" s="29" t="s">
        <v>769</v>
      </c>
      <c r="I370" s="29" t="s">
        <v>307</v>
      </c>
      <c r="M370" s="29" t="s">
        <v>268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R370" s="27"/>
      <c r="AT370" s="15"/>
      <c r="AV370" s="31"/>
      <c r="AW370" s="31"/>
      <c r="BG3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59" s="29" customFormat="1" ht="16" hidden="1" customHeight="1">
      <c r="A371" s="29">
        <v>2650</v>
      </c>
      <c r="B371" s="29" t="s">
        <v>26</v>
      </c>
      <c r="C371" s="29" t="s">
        <v>245</v>
      </c>
      <c r="D371" s="29" t="s">
        <v>145</v>
      </c>
      <c r="E371" s="29" t="s">
        <v>146</v>
      </c>
      <c r="F371" s="30" t="str">
        <f>IF(ISBLANK(Table2[[#This Row],[unique_id]]), "", Table2[[#This Row],[unique_id]])</f>
        <v>ada_home</v>
      </c>
      <c r="G371" s="29" t="s">
        <v>194</v>
      </c>
      <c r="H371" s="29" t="s">
        <v>935</v>
      </c>
      <c r="I371" s="29" t="s">
        <v>144</v>
      </c>
      <c r="M371" s="29" t="s">
        <v>136</v>
      </c>
      <c r="N371" s="29" t="s">
        <v>281</v>
      </c>
      <c r="O371" s="31" t="s">
        <v>992</v>
      </c>
      <c r="P371" s="29" t="s">
        <v>172</v>
      </c>
      <c r="Q371" s="29" t="s">
        <v>950</v>
      </c>
      <c r="R371" s="52" t="s">
        <v>935</v>
      </c>
      <c r="S371" s="29" t="str">
        <f>_xlfn.CONCAT( Table2[[#This Row],[device_suggested_area]], " ",Table2[[#This Row],[powercalc_group_3]])</f>
        <v>Ada Audio Visual Devices</v>
      </c>
      <c r="T371" s="29" t="str">
        <f>_xlfn.CONCAT("name: ", Table2[[#This Row],[friendly_name]])</f>
        <v>name: Ada Home</v>
      </c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71" s="63" t="s">
        <v>1330</v>
      </c>
      <c r="AW371" s="63"/>
      <c r="AX371" s="29" t="s">
        <v>172</v>
      </c>
      <c r="AY371" s="29" t="s">
        <v>432</v>
      </c>
      <c r="AZ371" s="29" t="s">
        <v>245</v>
      </c>
      <c r="BB371" s="29" t="s">
        <v>130</v>
      </c>
      <c r="BD371" s="29" t="s">
        <v>459</v>
      </c>
      <c r="BE371" s="34" t="s">
        <v>503</v>
      </c>
      <c r="BF371" s="27" t="s">
        <v>495</v>
      </c>
      <c r="BG3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59" s="29" customFormat="1" ht="16" hidden="1" customHeight="1">
      <c r="A372" s="29">
        <v>2651</v>
      </c>
      <c r="B372" s="29" t="s">
        <v>26</v>
      </c>
      <c r="C372" s="29" t="s">
        <v>245</v>
      </c>
      <c r="D372" s="29" t="s">
        <v>145</v>
      </c>
      <c r="E372" s="29" t="s">
        <v>269</v>
      </c>
      <c r="F372" s="30" t="str">
        <f>IF(ISBLANK(Table2[[#This Row],[unique_id]]), "", Table2[[#This Row],[unique_id]])</f>
        <v>edwin_home</v>
      </c>
      <c r="G372" s="29" t="s">
        <v>270</v>
      </c>
      <c r="H372" s="29" t="s">
        <v>935</v>
      </c>
      <c r="I372" s="29" t="s">
        <v>144</v>
      </c>
      <c r="M372" s="29" t="s">
        <v>136</v>
      </c>
      <c r="N372" s="29" t="s">
        <v>281</v>
      </c>
      <c r="O372" s="31" t="s">
        <v>992</v>
      </c>
      <c r="P372" s="29" t="s">
        <v>172</v>
      </c>
      <c r="Q372" s="29" t="s">
        <v>950</v>
      </c>
      <c r="R372" s="52" t="s">
        <v>935</v>
      </c>
      <c r="S372" s="29" t="str">
        <f>_xlfn.CONCAT( Table2[[#This Row],[device_suggested_area]], " ",Table2[[#This Row],[powercalc_group_3]])</f>
        <v>Edwin Audio Visual Devices</v>
      </c>
      <c r="T372" s="29" t="str">
        <f>_xlfn.CONCAT("name: ", Table2[[#This Row],[friendly_name]])</f>
        <v>name: Edwin Home</v>
      </c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72" s="63" t="s">
        <v>1330</v>
      </c>
      <c r="AW372" s="63"/>
      <c r="AX372" s="29" t="s">
        <v>172</v>
      </c>
      <c r="AY372" s="29" t="s">
        <v>432</v>
      </c>
      <c r="AZ372" s="29" t="s">
        <v>245</v>
      </c>
      <c r="BB372" s="29" t="s">
        <v>127</v>
      </c>
      <c r="BD372" s="29" t="s">
        <v>459</v>
      </c>
      <c r="BE372" s="34" t="s">
        <v>502</v>
      </c>
      <c r="BF372" s="27" t="s">
        <v>496</v>
      </c>
      <c r="BG3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59" s="29" customFormat="1" ht="16" hidden="1" customHeight="1">
      <c r="A373" s="29">
        <v>2652</v>
      </c>
      <c r="B373" s="29" t="s">
        <v>26</v>
      </c>
      <c r="C373" s="29" t="s">
        <v>245</v>
      </c>
      <c r="D373" s="29" t="s">
        <v>145</v>
      </c>
      <c r="E373" s="29" t="s">
        <v>277</v>
      </c>
      <c r="F373" s="30" t="str">
        <f>IF(ISBLANK(Table2[[#This Row],[unique_id]]), "", Table2[[#This Row],[unique_id]])</f>
        <v>parents_home</v>
      </c>
      <c r="G373" s="29" t="s">
        <v>271</v>
      </c>
      <c r="H373" s="29" t="s">
        <v>935</v>
      </c>
      <c r="I373" s="29" t="s">
        <v>144</v>
      </c>
      <c r="M373" s="29" t="s">
        <v>136</v>
      </c>
      <c r="N373" s="29" t="s">
        <v>281</v>
      </c>
      <c r="O373" s="31" t="s">
        <v>992</v>
      </c>
      <c r="P373" s="29" t="s">
        <v>172</v>
      </c>
      <c r="Q373" s="29" t="s">
        <v>950</v>
      </c>
      <c r="R373" s="52" t="s">
        <v>935</v>
      </c>
      <c r="S373" s="29" t="str">
        <f>_xlfn.CONCAT( Table2[[#This Row],[device_suggested_area]], " ",Table2[[#This Row],[powercalc_group_3]])</f>
        <v>Parents Audio Visual Devices</v>
      </c>
      <c r="T373" s="29" t="s">
        <v>960</v>
      </c>
      <c r="V373" s="31"/>
      <c r="W373" s="31"/>
      <c r="X373" s="31"/>
      <c r="Y373" s="31"/>
      <c r="Z373" s="31"/>
      <c r="AA373" s="31"/>
      <c r="AG373" s="31"/>
      <c r="AH373" s="31"/>
      <c r="AJ373" s="29" t="str">
        <f>IF(ISBLANK(AI373),  "", _xlfn.CONCAT("haas/entity/sensor/", LOWER(C373), "/", E373, "/config"))</f>
        <v/>
      </c>
      <c r="AK373" s="29" t="str">
        <f>IF(ISBLANK(AI373),  "", _xlfn.CONCAT(LOWER(C373), "/", E373))</f>
        <v/>
      </c>
      <c r="AT373" s="33"/>
      <c r="AU37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73" s="63" t="s">
        <v>1331</v>
      </c>
      <c r="AW373" s="63"/>
      <c r="AX373" s="29" t="s">
        <v>172</v>
      </c>
      <c r="AY373" s="29" t="s">
        <v>1324</v>
      </c>
      <c r="AZ373" s="29" t="s">
        <v>245</v>
      </c>
      <c r="BB373" s="29" t="s">
        <v>201</v>
      </c>
      <c r="BD373" s="29" t="s">
        <v>459</v>
      </c>
      <c r="BE373" s="34" t="s">
        <v>806</v>
      </c>
      <c r="BF373" s="27" t="s">
        <v>805</v>
      </c>
      <c r="BG3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59" s="29" customFormat="1" ht="16" hidden="1" customHeight="1">
      <c r="A374" s="29">
        <v>2653</v>
      </c>
      <c r="B374" s="29" t="s">
        <v>26</v>
      </c>
      <c r="C374" s="29" t="s">
        <v>245</v>
      </c>
      <c r="D374" s="29" t="s">
        <v>145</v>
      </c>
      <c r="E374" s="29" t="s">
        <v>273</v>
      </c>
      <c r="F374" s="30" t="str">
        <f>IF(ISBLANK(Table2[[#This Row],[unique_id]]), "", Table2[[#This Row],[unique_id]])</f>
        <v>kitchen_home</v>
      </c>
      <c r="G374" s="29" t="s">
        <v>272</v>
      </c>
      <c r="H374" s="29" t="s">
        <v>935</v>
      </c>
      <c r="I374" s="29" t="s">
        <v>144</v>
      </c>
      <c r="M374" s="29" t="s">
        <v>136</v>
      </c>
      <c r="N374" s="29" t="s">
        <v>281</v>
      </c>
      <c r="O374" s="31" t="s">
        <v>992</v>
      </c>
      <c r="P374" s="29" t="s">
        <v>172</v>
      </c>
      <c r="Q374" s="29" t="s">
        <v>950</v>
      </c>
      <c r="R374" s="52" t="s">
        <v>935</v>
      </c>
      <c r="S374" s="29" t="str">
        <f>_xlfn.CONCAT( Table2[[#This Row],[device_suggested_area]], " ",Table2[[#This Row],[powercalc_group_3]])</f>
        <v>Kitchen Audio Visual Devices</v>
      </c>
      <c r="T374" s="29" t="s">
        <v>960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74" s="63" t="s">
        <v>1331</v>
      </c>
      <c r="AW374" s="63"/>
      <c r="AX374" s="29" t="s">
        <v>172</v>
      </c>
      <c r="AY374" s="29" t="s">
        <v>1324</v>
      </c>
      <c r="AZ374" s="29" t="s">
        <v>245</v>
      </c>
      <c r="BB374" s="29" t="s">
        <v>215</v>
      </c>
      <c r="BD374" s="29" t="s">
        <v>459</v>
      </c>
      <c r="BE374" s="34" t="s">
        <v>920</v>
      </c>
      <c r="BF374" s="27" t="s">
        <v>919</v>
      </c>
      <c r="BG3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59" s="29" customFormat="1" ht="16" hidden="1" customHeight="1">
      <c r="A375" s="29">
        <v>2654</v>
      </c>
      <c r="B375" s="29" t="s">
        <v>26</v>
      </c>
      <c r="C375" s="29" t="s">
        <v>245</v>
      </c>
      <c r="D375" s="29" t="s">
        <v>145</v>
      </c>
      <c r="E375" s="29" t="s">
        <v>771</v>
      </c>
      <c r="F375" s="30" t="str">
        <f>IF(ISBLANK(Table2[[#This Row],[unique_id]]), "", Table2[[#This Row],[unique_id]])</f>
        <v>office_home</v>
      </c>
      <c r="G375" s="29" t="s">
        <v>772</v>
      </c>
      <c r="H375" s="29" t="s">
        <v>935</v>
      </c>
      <c r="I375" s="29" t="s">
        <v>144</v>
      </c>
      <c r="M375" s="29" t="s">
        <v>136</v>
      </c>
      <c r="N375" s="29" t="s">
        <v>281</v>
      </c>
      <c r="O375" s="31" t="s">
        <v>992</v>
      </c>
      <c r="P375" s="29" t="s">
        <v>172</v>
      </c>
      <c r="Q375" s="29" t="s">
        <v>950</v>
      </c>
      <c r="R375" s="52" t="s">
        <v>935</v>
      </c>
      <c r="S375" s="29" t="str">
        <f>_xlfn.CONCAT( Table2[[#This Row],[device_suggested_area]], " ",Table2[[#This Row],[powercalc_group_3]])</f>
        <v>Office Audio Visual Devices</v>
      </c>
      <c r="T375" s="29" t="str">
        <f>_xlfn.CONCAT("name: ", Table2[[#This Row],[friendly_name]])</f>
        <v>name: Office Home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75" s="63" t="s">
        <v>1330</v>
      </c>
      <c r="AW375" s="63"/>
      <c r="AX375" s="29" t="s">
        <v>172</v>
      </c>
      <c r="AY375" s="29" t="s">
        <v>432</v>
      </c>
      <c r="AZ375" s="29" t="s">
        <v>245</v>
      </c>
      <c r="BB375" s="29" t="s">
        <v>222</v>
      </c>
      <c r="BD375" s="29" t="s">
        <v>459</v>
      </c>
      <c r="BE375" s="34" t="s">
        <v>500</v>
      </c>
      <c r="BF375" s="27" t="s">
        <v>499</v>
      </c>
      <c r="BG3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59" s="29" customFormat="1" ht="16" hidden="1" customHeight="1">
      <c r="A376" s="29">
        <v>2655</v>
      </c>
      <c r="B376" s="29" t="s">
        <v>26</v>
      </c>
      <c r="C376" s="29" t="s">
        <v>245</v>
      </c>
      <c r="D376" s="29" t="s">
        <v>145</v>
      </c>
      <c r="E376" s="29" t="s">
        <v>811</v>
      </c>
      <c r="F376" s="30" t="str">
        <f>IF(ISBLANK(Table2[[#This Row],[unique_id]]), "", Table2[[#This Row],[unique_id]])</f>
        <v>lounge_home</v>
      </c>
      <c r="G376" s="29" t="s">
        <v>812</v>
      </c>
      <c r="H376" s="29" t="s">
        <v>935</v>
      </c>
      <c r="I376" s="29" t="s">
        <v>144</v>
      </c>
      <c r="M376" s="29" t="s">
        <v>136</v>
      </c>
      <c r="N376" s="29" t="s">
        <v>281</v>
      </c>
      <c r="O376" s="31" t="s">
        <v>992</v>
      </c>
      <c r="P376" s="29" t="s">
        <v>172</v>
      </c>
      <c r="Q376" s="29" t="s">
        <v>950</v>
      </c>
      <c r="R376" s="52" t="s">
        <v>935</v>
      </c>
      <c r="S376" s="29" t="str">
        <f>_xlfn.CONCAT( Table2[[#This Row],[device_suggested_area]], " ",Table2[[#This Row],[powercalc_group_3]])</f>
        <v>Lounge Audio Visual Devices</v>
      </c>
      <c r="T376" s="29" t="str">
        <f>_xlfn.CONCAT("name: ", Table2[[#This Row],[friendly_name]])</f>
        <v>name: Lounge Home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76" s="63" t="s">
        <v>1330</v>
      </c>
      <c r="AW376" s="63"/>
      <c r="AX376" s="29" t="s">
        <v>172</v>
      </c>
      <c r="AY376" s="29" t="s">
        <v>432</v>
      </c>
      <c r="AZ376" s="29" t="s">
        <v>245</v>
      </c>
      <c r="BB376" s="29" t="s">
        <v>203</v>
      </c>
      <c r="BD376" s="29" t="s">
        <v>459</v>
      </c>
      <c r="BE376" s="34" t="s">
        <v>501</v>
      </c>
      <c r="BF376" s="27" t="s">
        <v>497</v>
      </c>
      <c r="BG3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59" s="29" customFormat="1" ht="16" hidden="1" customHeight="1">
      <c r="A377" s="29">
        <v>2656</v>
      </c>
      <c r="B377" s="29" t="s">
        <v>26</v>
      </c>
      <c r="C377" s="29" t="s">
        <v>245</v>
      </c>
      <c r="D377" s="29" t="s">
        <v>145</v>
      </c>
      <c r="E377" s="29" t="s">
        <v>1029</v>
      </c>
      <c r="F377" s="30" t="str">
        <f>IF(ISBLANK(Table2[[#This Row],[unique_id]]), "", Table2[[#This Row],[unique_id]])</f>
        <v>ada_tablet</v>
      </c>
      <c r="G377" s="29" t="s">
        <v>1030</v>
      </c>
      <c r="H377" s="29" t="s">
        <v>935</v>
      </c>
      <c r="I377" s="29" t="s">
        <v>144</v>
      </c>
      <c r="M377" s="29" t="s">
        <v>136</v>
      </c>
      <c r="N377" s="29" t="s">
        <v>281</v>
      </c>
      <c r="O377" s="31"/>
      <c r="R377" s="52"/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77" s="63" t="s">
        <v>1035</v>
      </c>
      <c r="AW377" s="63"/>
      <c r="AX377" s="29" t="s">
        <v>1030</v>
      </c>
      <c r="AY377" s="29" t="s">
        <v>1332</v>
      </c>
      <c r="AZ377" s="29" t="s">
        <v>245</v>
      </c>
      <c r="BB377" s="29" t="s">
        <v>203</v>
      </c>
      <c r="BD377" s="29" t="s">
        <v>459</v>
      </c>
      <c r="BE377" s="34" t="s">
        <v>1032</v>
      </c>
      <c r="BF377" s="27" t="s">
        <v>1033</v>
      </c>
      <c r="BG3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59" s="29" customFormat="1" ht="16" hidden="1" customHeight="1">
      <c r="A378" s="29">
        <v>2657</v>
      </c>
      <c r="B378" s="29" t="s">
        <v>26</v>
      </c>
      <c r="C378" s="29" t="s">
        <v>536</v>
      </c>
      <c r="D378" s="29" t="s">
        <v>364</v>
      </c>
      <c r="E378" s="29" t="s">
        <v>363</v>
      </c>
      <c r="F378" s="30" t="str">
        <f>IF(ISBLANK(Table2[[#This Row],[unique_id]]), "", Table2[[#This Row],[unique_id]])</f>
        <v>column_break</v>
      </c>
      <c r="G378" s="29" t="s">
        <v>360</v>
      </c>
      <c r="H378" s="29" t="s">
        <v>935</v>
      </c>
      <c r="I378" s="29" t="s">
        <v>144</v>
      </c>
      <c r="M378" s="29" t="s">
        <v>361</v>
      </c>
      <c r="N378" s="29" t="s">
        <v>362</v>
      </c>
      <c r="O378" s="54"/>
      <c r="V378" s="31"/>
      <c r="W378" s="31"/>
      <c r="X378" s="31"/>
      <c r="Y378" s="31"/>
      <c r="Z378" s="31"/>
      <c r="AA378" s="31"/>
      <c r="AG378" s="31"/>
      <c r="AH378" s="31"/>
      <c r="AK378" s="29" t="str">
        <f>IF(ISBLANK(AI378),  "", _xlfn.CONCAT(LOWER(C378), "/", E378))</f>
        <v/>
      </c>
      <c r="AT378" s="33"/>
      <c r="AV378" s="31"/>
      <c r="AW378" s="31"/>
      <c r="BG3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hidden="1" customHeight="1">
      <c r="A379" s="29">
        <v>2658</v>
      </c>
      <c r="B379" s="29" t="s">
        <v>26</v>
      </c>
      <c r="C379" s="29" t="s">
        <v>692</v>
      </c>
      <c r="D379" s="29" t="s">
        <v>145</v>
      </c>
      <c r="E379" s="29" t="s">
        <v>766</v>
      </c>
      <c r="F379" s="30" t="str">
        <f>IF(ISBLANK(Table2[[#This Row],[unique_id]]), "", Table2[[#This Row],[unique_id]])</f>
        <v>lg_webos_smart_tv</v>
      </c>
      <c r="G379" s="29" t="s">
        <v>187</v>
      </c>
      <c r="H379" s="29" t="s">
        <v>935</v>
      </c>
      <c r="I379" s="29" t="s">
        <v>144</v>
      </c>
      <c r="M379" s="29" t="s">
        <v>136</v>
      </c>
      <c r="N379" s="29" t="s">
        <v>281</v>
      </c>
      <c r="O379" s="31"/>
      <c r="R379" s="52"/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29" t="s">
        <v>1233</v>
      </c>
      <c r="AV379" s="63" t="s">
        <v>695</v>
      </c>
      <c r="AW379" s="63"/>
      <c r="AX379" s="29" t="s">
        <v>1249</v>
      </c>
      <c r="AY379" s="29" t="s">
        <v>696</v>
      </c>
      <c r="AZ379" s="29" t="s">
        <v>692</v>
      </c>
      <c r="BB379" s="29" t="s">
        <v>203</v>
      </c>
      <c r="BD379" s="29" t="s">
        <v>459</v>
      </c>
      <c r="BE379" s="34" t="s">
        <v>693</v>
      </c>
      <c r="BF379" s="27" t="s">
        <v>694</v>
      </c>
      <c r="BG3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59" s="29" customFormat="1" ht="16" hidden="1" customHeight="1">
      <c r="A380" s="29">
        <v>2659</v>
      </c>
      <c r="B380" s="29" t="s">
        <v>691</v>
      </c>
      <c r="C380" s="29" t="s">
        <v>275</v>
      </c>
      <c r="D380" s="29" t="s">
        <v>145</v>
      </c>
      <c r="E380" s="29" t="s">
        <v>276</v>
      </c>
      <c r="F380" s="30" t="str">
        <f>IF(ISBLANK(Table2[[#This Row],[unique_id]]), "", Table2[[#This Row],[unique_id]])</f>
        <v>parents_tv</v>
      </c>
      <c r="G380" s="29" t="s">
        <v>274</v>
      </c>
      <c r="H380" s="29" t="s">
        <v>935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80" s="63" t="s">
        <v>438</v>
      </c>
      <c r="AW380" s="63"/>
      <c r="AX380" s="29" t="s">
        <v>1249</v>
      </c>
      <c r="AY380" s="29" t="s">
        <v>1325</v>
      </c>
      <c r="AZ380" s="29" t="s">
        <v>275</v>
      </c>
      <c r="BB380" s="29" t="s">
        <v>201</v>
      </c>
      <c r="BD380" s="29" t="s">
        <v>459</v>
      </c>
      <c r="BE380" s="34" t="s">
        <v>440</v>
      </c>
      <c r="BF380" s="27" t="s">
        <v>505</v>
      </c>
      <c r="BG3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59" s="29" customFormat="1" ht="16" hidden="1" customHeight="1">
      <c r="A381" s="29">
        <v>2660</v>
      </c>
      <c r="B381" s="29" t="s">
        <v>26</v>
      </c>
      <c r="C381" s="29" t="s">
        <v>245</v>
      </c>
      <c r="D381" s="29" t="s">
        <v>145</v>
      </c>
      <c r="E381" s="29" t="s">
        <v>1036</v>
      </c>
      <c r="F381" s="30" t="str">
        <f>IF(ISBLANK(Table2[[#This Row],[unique_id]]), "", Table2[[#This Row],[unique_id]])</f>
        <v>edwin_tablet</v>
      </c>
      <c r="G381" s="29" t="s">
        <v>1037</v>
      </c>
      <c r="H381" s="29" t="s">
        <v>935</v>
      </c>
      <c r="I381" s="29" t="s">
        <v>144</v>
      </c>
      <c r="M381" s="29" t="s">
        <v>136</v>
      </c>
      <c r="N381" s="29" t="s">
        <v>281</v>
      </c>
      <c r="O381" s="31"/>
      <c r="R381" s="52"/>
      <c r="V381" s="31"/>
      <c r="W381" s="31"/>
      <c r="X381" s="31"/>
      <c r="Y381" s="31"/>
      <c r="Z381" s="31"/>
      <c r="AA381" s="31"/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U38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81" s="63" t="s">
        <v>1035</v>
      </c>
      <c r="AW381" s="63"/>
      <c r="AX381" s="29" t="s">
        <v>1037</v>
      </c>
      <c r="AY381" s="29" t="s">
        <v>1332</v>
      </c>
      <c r="AZ381" s="29" t="s">
        <v>245</v>
      </c>
      <c r="BB381" s="29" t="s">
        <v>215</v>
      </c>
      <c r="BD381" s="29" t="s">
        <v>459</v>
      </c>
      <c r="BE381" s="34" t="s">
        <v>1043</v>
      </c>
      <c r="BF381" s="27" t="s">
        <v>1034</v>
      </c>
      <c r="BG3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59" s="29" customFormat="1" ht="16" hidden="1" customHeight="1">
      <c r="A382" s="29">
        <v>2661</v>
      </c>
      <c r="B382" s="29" t="s">
        <v>691</v>
      </c>
      <c r="C382" s="29" t="s">
        <v>245</v>
      </c>
      <c r="D382" s="29" t="s">
        <v>145</v>
      </c>
      <c r="E382" s="29" t="s">
        <v>858</v>
      </c>
      <c r="F382" s="30" t="str">
        <f>IF(ISBLANK(Table2[[#This Row],[unique_id]]), "", Table2[[#This Row],[unique_id]])</f>
        <v>office_tv</v>
      </c>
      <c r="G382" s="29" t="s">
        <v>859</v>
      </c>
      <c r="H382" s="29" t="s">
        <v>935</v>
      </c>
      <c r="I382" s="29" t="s">
        <v>144</v>
      </c>
      <c r="M382" s="29" t="s">
        <v>136</v>
      </c>
      <c r="N382" s="29" t="s">
        <v>281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U38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82" s="63" t="s">
        <v>434</v>
      </c>
      <c r="AW382" s="63"/>
      <c r="AX382" s="29" t="s">
        <v>1249</v>
      </c>
      <c r="AY382" s="29" t="s">
        <v>433</v>
      </c>
      <c r="AZ382" s="29" t="s">
        <v>245</v>
      </c>
      <c r="BB382" s="29" t="s">
        <v>222</v>
      </c>
      <c r="BD382" s="29" t="s">
        <v>459</v>
      </c>
      <c r="BE382" s="34" t="s">
        <v>504</v>
      </c>
      <c r="BF382" s="27" t="s">
        <v>498</v>
      </c>
      <c r="BG3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59" s="29" customFormat="1" ht="16" hidden="1" customHeight="1">
      <c r="A383" s="29">
        <v>2662</v>
      </c>
      <c r="B383" s="29" t="s">
        <v>26</v>
      </c>
      <c r="C383" s="29" t="s">
        <v>536</v>
      </c>
      <c r="D383" s="29" t="s">
        <v>364</v>
      </c>
      <c r="E383" s="29" t="s">
        <v>363</v>
      </c>
      <c r="F383" s="30" t="str">
        <f>IF(ISBLANK(Table2[[#This Row],[unique_id]]), "", Table2[[#This Row],[unique_id]])</f>
        <v>column_break</v>
      </c>
      <c r="G383" s="29" t="s">
        <v>360</v>
      </c>
      <c r="H383" s="29" t="s">
        <v>935</v>
      </c>
      <c r="I383" s="29" t="s">
        <v>144</v>
      </c>
      <c r="M383" s="29" t="s">
        <v>361</v>
      </c>
      <c r="N383" s="29" t="s">
        <v>362</v>
      </c>
      <c r="O383" s="31"/>
      <c r="V383" s="31"/>
      <c r="W383" s="31"/>
      <c r="X383" s="31"/>
      <c r="Y383" s="31"/>
      <c r="Z383" s="31"/>
      <c r="AA383" s="31"/>
      <c r="AG383" s="31"/>
      <c r="AH383" s="31"/>
      <c r="AK383" s="29" t="str">
        <f>IF(ISBLANK(AI383),  "", _xlfn.CONCAT(LOWER(C383), "/", E383))</f>
        <v/>
      </c>
      <c r="AT383" s="33"/>
      <c r="AV383" s="31"/>
      <c r="AW383" s="31"/>
      <c r="BG3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59" s="29" customFormat="1" ht="16" hidden="1" customHeight="1">
      <c r="A384" s="29">
        <v>2663</v>
      </c>
      <c r="B384" s="29" t="s">
        <v>26</v>
      </c>
      <c r="C384" s="29" t="s">
        <v>189</v>
      </c>
      <c r="D384" s="29" t="s">
        <v>145</v>
      </c>
      <c r="E384" s="29" t="s">
        <v>924</v>
      </c>
      <c r="F384" s="30" t="str">
        <f>IF(ISBLANK(Table2[[#This Row],[unique_id]]), "", Table2[[#This Row],[unique_id]])</f>
        <v>lounge_arc</v>
      </c>
      <c r="G384" s="29" t="s">
        <v>927</v>
      </c>
      <c r="H384" s="29" t="s">
        <v>935</v>
      </c>
      <c r="I384" s="29" t="s">
        <v>144</v>
      </c>
      <c r="M384" s="29" t="s">
        <v>136</v>
      </c>
      <c r="N384" s="29" t="s">
        <v>281</v>
      </c>
      <c r="O384" s="31" t="s">
        <v>992</v>
      </c>
      <c r="R384" s="52"/>
      <c r="T384" s="29" t="str">
        <f>_xlfn.CONCAT("name: ", Table2[[#This Row],[friendly_name]])</f>
        <v>name: Lounge Arc</v>
      </c>
      <c r="V384" s="31"/>
      <c r="W384" s="31"/>
      <c r="X384" s="31"/>
      <c r="Y384" s="31"/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67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84" s="63" t="s">
        <v>397</v>
      </c>
      <c r="AW384" s="63"/>
      <c r="AX384" s="29" t="s">
        <v>697</v>
      </c>
      <c r="AY384" s="29" t="s">
        <v>1328</v>
      </c>
      <c r="AZ384" s="29" t="s">
        <v>189</v>
      </c>
      <c r="BB384" s="29" t="s">
        <v>203</v>
      </c>
      <c r="BD384" s="29" t="s">
        <v>459</v>
      </c>
      <c r="BE384" s="29" t="s">
        <v>698</v>
      </c>
      <c r="BF384" s="27" t="s">
        <v>699</v>
      </c>
      <c r="BG3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59" s="29" customFormat="1" ht="16" hidden="1" customHeight="1">
      <c r="A385" s="29">
        <v>2664</v>
      </c>
      <c r="B385" s="29" t="s">
        <v>691</v>
      </c>
      <c r="C385" s="29" t="s">
        <v>1017</v>
      </c>
      <c r="D385" s="29" t="s">
        <v>149</v>
      </c>
      <c r="E385" s="29" t="s">
        <v>1019</v>
      </c>
      <c r="F385" s="30" t="str">
        <f>IF(ISBLANK(Table2[[#This Row],[unique_id]]), "", Table2[[#This Row],[unique_id]])</f>
        <v>template_kitchen_move_proxy</v>
      </c>
      <c r="G385" s="29" t="s">
        <v>928</v>
      </c>
      <c r="H385" s="29" t="s">
        <v>935</v>
      </c>
      <c r="I385" s="29" t="s">
        <v>144</v>
      </c>
      <c r="O385" s="31" t="s">
        <v>992</v>
      </c>
      <c r="P385" s="29" t="s">
        <v>172</v>
      </c>
      <c r="Q385" s="29" t="s">
        <v>950</v>
      </c>
      <c r="R385" s="52" t="s">
        <v>935</v>
      </c>
      <c r="S385" s="29" t="str">
        <f>_xlfn.CONCAT( Table2[[#This Row],[device_suggested_area]], " ",Table2[[#This Row],[powercalc_group_3]])</f>
        <v>Kitchen Audio Visual Devices</v>
      </c>
      <c r="T385" s="32" t="s">
        <v>1022</v>
      </c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U385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5" s="63" t="s">
        <v>397</v>
      </c>
      <c r="AW385" s="29" t="s">
        <v>145</v>
      </c>
      <c r="AX385" s="29" t="s">
        <v>398</v>
      </c>
      <c r="AY385" s="29" t="s">
        <v>1326</v>
      </c>
      <c r="AZ385" s="29" t="s">
        <v>189</v>
      </c>
      <c r="BB385" s="29" t="s">
        <v>215</v>
      </c>
      <c r="BF385" s="27"/>
      <c r="BG3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hidden="1" customHeight="1">
      <c r="A386" s="29">
        <v>2665</v>
      </c>
      <c r="B386" s="29" t="s">
        <v>26</v>
      </c>
      <c r="C386" s="29" t="s">
        <v>189</v>
      </c>
      <c r="D386" s="29" t="s">
        <v>145</v>
      </c>
      <c r="E386" s="29" t="s">
        <v>923</v>
      </c>
      <c r="F386" s="30" t="str">
        <f>IF(ISBLANK(Table2[[#This Row],[unique_id]]), "", Table2[[#This Row],[unique_id]])</f>
        <v>kitchen_move</v>
      </c>
      <c r="G386" s="29" t="s">
        <v>928</v>
      </c>
      <c r="H386" s="29" t="s">
        <v>935</v>
      </c>
      <c r="I386" s="29" t="s">
        <v>144</v>
      </c>
      <c r="M386" s="29" t="s">
        <v>136</v>
      </c>
      <c r="N386" s="29" t="s">
        <v>281</v>
      </c>
      <c r="O386" s="31" t="s">
        <v>992</v>
      </c>
      <c r="P386" s="29" t="s">
        <v>172</v>
      </c>
      <c r="Q386" s="29" t="s">
        <v>950</v>
      </c>
      <c r="R386" s="52" t="s">
        <v>935</v>
      </c>
      <c r="S386" s="29" t="str">
        <f>_xlfn.CONCAT( Table2[[#This Row],[device_suggested_area]], " ",Table2[[#This Row],[powercalc_group_3]])</f>
        <v>Kitchen Audio Visual Devices</v>
      </c>
      <c r="T386" s="29" t="str">
        <f>_xlfn.CONCAT("name: ", Table2[[#This Row],[friendly_name]])</f>
        <v>name: Kitchen Move</v>
      </c>
      <c r="V386" s="31"/>
      <c r="W386" s="31"/>
      <c r="X386" s="31"/>
      <c r="Y386" s="31"/>
      <c r="Z386" s="31"/>
      <c r="AA386" s="31"/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U386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86" s="63" t="s">
        <v>397</v>
      </c>
      <c r="AW386" s="63"/>
      <c r="AX386" s="29" t="s">
        <v>398</v>
      </c>
      <c r="AY386" s="29" t="s">
        <v>1326</v>
      </c>
      <c r="AZ386" s="29" t="s">
        <v>189</v>
      </c>
      <c r="BB386" s="29" t="s">
        <v>215</v>
      </c>
      <c r="BD386" s="29" t="s">
        <v>459</v>
      </c>
      <c r="BE386" s="29" t="s">
        <v>401</v>
      </c>
      <c r="BF386" s="27" t="s">
        <v>530</v>
      </c>
      <c r="BG3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59" s="29" customFormat="1" ht="16" hidden="1" customHeight="1">
      <c r="A387" s="29">
        <v>2666</v>
      </c>
      <c r="B387" s="29" t="s">
        <v>26</v>
      </c>
      <c r="C387" s="29" t="s">
        <v>189</v>
      </c>
      <c r="D387" s="29" t="s">
        <v>145</v>
      </c>
      <c r="E387" s="29" t="s">
        <v>922</v>
      </c>
      <c r="F387" s="30" t="str">
        <f>IF(ISBLANK(Table2[[#This Row],[unique_id]]), "", Table2[[#This Row],[unique_id]])</f>
        <v>kitchen_five</v>
      </c>
      <c r="G387" s="29" t="s">
        <v>929</v>
      </c>
      <c r="H387" s="29" t="s">
        <v>935</v>
      </c>
      <c r="I387" s="29" t="s">
        <v>144</v>
      </c>
      <c r="M387" s="29" t="s">
        <v>136</v>
      </c>
      <c r="N387" s="29" t="s">
        <v>281</v>
      </c>
      <c r="O387" s="31" t="s">
        <v>992</v>
      </c>
      <c r="P387" s="29" t="s">
        <v>172</v>
      </c>
      <c r="Q387" s="29" t="s">
        <v>950</v>
      </c>
      <c r="R387" s="52" t="s">
        <v>935</v>
      </c>
      <c r="S387" s="29" t="str">
        <f>_xlfn.CONCAT( Table2[[#This Row],[device_suggested_area]], " ",Table2[[#This Row],[powercalc_group_3]])</f>
        <v>Kitchen Audio Visual Devices</v>
      </c>
      <c r="T387" s="29" t="str">
        <f>_xlfn.CONCAT("name: ", Table2[[#This Row],[friendly_name]])</f>
        <v>name: Kitchen Five</v>
      </c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U387" s="67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87" s="63" t="s">
        <v>397</v>
      </c>
      <c r="AW387" s="63"/>
      <c r="AX387" s="29" t="s">
        <v>1021</v>
      </c>
      <c r="AY387" s="29" t="s">
        <v>1327</v>
      </c>
      <c r="AZ387" s="29" t="s">
        <v>189</v>
      </c>
      <c r="BB387" s="29" t="s">
        <v>215</v>
      </c>
      <c r="BD387" s="29" t="s">
        <v>459</v>
      </c>
      <c r="BE387" s="32" t="s">
        <v>400</v>
      </c>
      <c r="BF387" s="27" t="s">
        <v>531</v>
      </c>
      <c r="BG3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59" s="29" customFormat="1" ht="16" hidden="1" customHeight="1">
      <c r="A388" s="29">
        <v>2667</v>
      </c>
      <c r="B388" s="29" t="s">
        <v>691</v>
      </c>
      <c r="C388" s="29" t="s">
        <v>1017</v>
      </c>
      <c r="D388" s="29" t="s">
        <v>149</v>
      </c>
      <c r="E388" s="29" t="s">
        <v>1020</v>
      </c>
      <c r="F388" s="30" t="str">
        <f>IF(ISBLANK(Table2[[#This Row],[unique_id]]), "", Table2[[#This Row],[unique_id]])</f>
        <v>template_parents_move_proxy</v>
      </c>
      <c r="G388" s="29" t="s">
        <v>930</v>
      </c>
      <c r="H388" s="29" t="s">
        <v>935</v>
      </c>
      <c r="I388" s="29" t="s">
        <v>144</v>
      </c>
      <c r="O388" s="31" t="s">
        <v>992</v>
      </c>
      <c r="P388" s="29" t="s">
        <v>172</v>
      </c>
      <c r="Q388" s="29" t="s">
        <v>950</v>
      </c>
      <c r="R388" s="52" t="s">
        <v>935</v>
      </c>
      <c r="S388" s="29" t="str">
        <f>_xlfn.CONCAT( Table2[[#This Row],[device_suggested_area]], " ",Table2[[#This Row],[powercalc_group_3]])</f>
        <v>Parents Audio Visual Devices</v>
      </c>
      <c r="T388" s="32" t="s">
        <v>1022</v>
      </c>
      <c r="V388" s="31"/>
      <c r="W388" s="31"/>
      <c r="X388" s="31"/>
      <c r="Y388" s="31"/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8" s="63" t="s">
        <v>397</v>
      </c>
      <c r="AW388" s="29" t="s">
        <v>145</v>
      </c>
      <c r="AX388" s="29" t="s">
        <v>398</v>
      </c>
      <c r="AY388" s="29" t="s">
        <v>1326</v>
      </c>
      <c r="AZ388" s="29" t="s">
        <v>189</v>
      </c>
      <c r="BB388" s="29" t="s">
        <v>201</v>
      </c>
      <c r="BF388" s="27"/>
      <c r="BG3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59" s="29" customFormat="1" ht="16" hidden="1" customHeight="1">
      <c r="A389" s="29">
        <v>2668</v>
      </c>
      <c r="B389" s="29" t="s">
        <v>26</v>
      </c>
      <c r="C389" s="29" t="s">
        <v>189</v>
      </c>
      <c r="D389" s="29" t="s">
        <v>145</v>
      </c>
      <c r="E389" s="29" t="s">
        <v>921</v>
      </c>
      <c r="F389" s="30" t="str">
        <f>IF(ISBLANK(Table2[[#This Row],[unique_id]]), "", Table2[[#This Row],[unique_id]])</f>
        <v>parents_move</v>
      </c>
      <c r="G389" s="29" t="s">
        <v>930</v>
      </c>
      <c r="H389" s="29" t="s">
        <v>935</v>
      </c>
      <c r="I389" s="29" t="s">
        <v>144</v>
      </c>
      <c r="M389" s="29" t="s">
        <v>136</v>
      </c>
      <c r="N389" s="29" t="s">
        <v>281</v>
      </c>
      <c r="O389" s="31" t="s">
        <v>992</v>
      </c>
      <c r="P389" s="29" t="s">
        <v>172</v>
      </c>
      <c r="Q389" s="29" t="s">
        <v>950</v>
      </c>
      <c r="R389" s="52" t="s">
        <v>935</v>
      </c>
      <c r="S389" s="29" t="str">
        <f>_xlfn.CONCAT( Table2[[#This Row],[device_suggested_area]], " ",Table2[[#This Row],[powercalc_group_3]])</f>
        <v>Parents Audio Visual Devices</v>
      </c>
      <c r="T389" s="29" t="str">
        <f>_xlfn.CONCAT("name: ", Table2[[#This Row],[friendly_name]])</f>
        <v>name: Parents Move</v>
      </c>
      <c r="V389" s="31"/>
      <c r="W389" s="31"/>
      <c r="X389" s="31"/>
      <c r="Y389" s="31"/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89" s="63" t="s">
        <v>397</v>
      </c>
      <c r="AW389" s="63"/>
      <c r="AX389" s="29" t="s">
        <v>398</v>
      </c>
      <c r="AY389" s="29" t="s">
        <v>1326</v>
      </c>
      <c r="AZ389" s="29" t="s">
        <v>189</v>
      </c>
      <c r="BB389" s="29" t="s">
        <v>201</v>
      </c>
      <c r="BD389" s="29" t="s">
        <v>459</v>
      </c>
      <c r="BE389" s="29" t="s">
        <v>399</v>
      </c>
      <c r="BF389" s="27" t="s">
        <v>529</v>
      </c>
      <c r="BG3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59" s="29" customFormat="1" ht="16" hidden="1" customHeight="1">
      <c r="A390" s="29">
        <v>2669</v>
      </c>
      <c r="B390" s="29" t="s">
        <v>691</v>
      </c>
      <c r="C390" s="29" t="s">
        <v>275</v>
      </c>
      <c r="D390" s="29" t="s">
        <v>145</v>
      </c>
      <c r="E390" s="29" t="s">
        <v>807</v>
      </c>
      <c r="F390" s="30" t="str">
        <f>IF(ISBLANK(Table2[[#This Row],[unique_id]]), "", Table2[[#This Row],[unique_id]])</f>
        <v>parents_tv_speaker</v>
      </c>
      <c r="G390" s="29" t="s">
        <v>808</v>
      </c>
      <c r="H390" s="29" t="s">
        <v>935</v>
      </c>
      <c r="I390" s="29" t="s">
        <v>144</v>
      </c>
      <c r="M390" s="29" t="s">
        <v>136</v>
      </c>
      <c r="N390" s="29" t="s">
        <v>281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U39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90" s="63" t="s">
        <v>438</v>
      </c>
      <c r="AW390" s="63"/>
      <c r="AX390" s="29" t="s">
        <v>1252</v>
      </c>
      <c r="AY390" s="29" t="s">
        <v>1329</v>
      </c>
      <c r="AZ390" s="29" t="s">
        <v>275</v>
      </c>
      <c r="BB390" s="29" t="s">
        <v>201</v>
      </c>
      <c r="BD390" s="29" t="s">
        <v>459</v>
      </c>
      <c r="BE390" s="34" t="s">
        <v>441</v>
      </c>
      <c r="BF390" s="27" t="s">
        <v>506</v>
      </c>
      <c r="BG3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59" s="29" customFormat="1" ht="16" hidden="1" customHeight="1">
      <c r="A391" s="29">
        <v>2700</v>
      </c>
      <c r="B391" s="29" t="s">
        <v>26</v>
      </c>
      <c r="C391" s="29" t="s">
        <v>151</v>
      </c>
      <c r="D391" s="29" t="s">
        <v>330</v>
      </c>
      <c r="E391" s="29" t="s">
        <v>824</v>
      </c>
      <c r="F391" s="30" t="str">
        <f>IF(ISBLANK(Table2[[#This Row],[unique_id]]), "", Table2[[#This Row],[unique_id]])</f>
        <v>back_door_lock_security</v>
      </c>
      <c r="G391" s="29" t="s">
        <v>820</v>
      </c>
      <c r="H391" s="29" t="s">
        <v>799</v>
      </c>
      <c r="I391" s="29" t="s">
        <v>219</v>
      </c>
      <c r="M391" s="29" t="s">
        <v>136</v>
      </c>
      <c r="O391" s="31"/>
      <c r="V391" s="31"/>
      <c r="W391" s="31"/>
      <c r="X391" s="31"/>
      <c r="Y391" s="31"/>
      <c r="Z391" s="31"/>
      <c r="AA391" s="31"/>
      <c r="AE391" s="29" t="s">
        <v>835</v>
      </c>
      <c r="AG391" s="31"/>
      <c r="AH391" s="31"/>
      <c r="AJ391" s="29" t="str">
        <f>IF(ISBLANK(AI391),  "", _xlfn.CONCAT("haas/entity/sensor/", LOWER(C391), "/", E391, "/config"))</f>
        <v/>
      </c>
      <c r="AK391" s="29" t="str">
        <f>IF(ISBLANK(AI391),  "", _xlfn.CONCAT(LOWER(C391), "/", E391))</f>
        <v/>
      </c>
      <c r="AT391" s="33"/>
      <c r="AV391" s="31"/>
      <c r="AW391" s="31"/>
      <c r="BE391" s="34"/>
      <c r="BF391" s="27"/>
      <c r="BG3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hidden="1" customHeight="1">
      <c r="A392" s="29">
        <v>2701</v>
      </c>
      <c r="B392" s="29" t="s">
        <v>26</v>
      </c>
      <c r="C392" s="29" t="s">
        <v>151</v>
      </c>
      <c r="D392" s="29" t="s">
        <v>149</v>
      </c>
      <c r="E392" s="29" t="s">
        <v>837</v>
      </c>
      <c r="F392" s="30" t="str">
        <f>IF(ISBLANK(Table2[[#This Row],[unique_id]]), "", Table2[[#This Row],[unique_id]])</f>
        <v>template_back_door_state</v>
      </c>
      <c r="G392" s="29" t="s">
        <v>301</v>
      </c>
      <c r="H392" s="29" t="s">
        <v>799</v>
      </c>
      <c r="I392" s="29" t="s">
        <v>219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E392" s="34"/>
      <c r="BF392" s="27"/>
      <c r="BG3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hidden="1" customHeight="1">
      <c r="A393" s="29">
        <v>2702</v>
      </c>
      <c r="B393" s="29" t="s">
        <v>26</v>
      </c>
      <c r="C393" s="29" t="s">
        <v>790</v>
      </c>
      <c r="D393" s="29" t="s">
        <v>793</v>
      </c>
      <c r="E393" s="29" t="s">
        <v>794</v>
      </c>
      <c r="F393" s="30" t="str">
        <f>IF(ISBLANK(Table2[[#This Row],[unique_id]]), "", Table2[[#This Row],[unique_id]])</f>
        <v>back_door_lock</v>
      </c>
      <c r="G393" s="29" t="s">
        <v>839</v>
      </c>
      <c r="H393" s="29" t="s">
        <v>799</v>
      </c>
      <c r="I393" s="29" t="s">
        <v>219</v>
      </c>
      <c r="M393" s="29" t="s">
        <v>136</v>
      </c>
      <c r="O393" s="31"/>
      <c r="V393" s="31"/>
      <c r="W393" s="31" t="s">
        <v>593</v>
      </c>
      <c r="X393" s="31"/>
      <c r="Y393" s="36" t="s">
        <v>946</v>
      </c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29" t="str">
        <f>LOWER(SUBSTITUTE(SUBSTITUTE(_xlfn.CONCAT(Table2[[#This Row],[device_suggested_area]], "-", Table2[[#This Row],[device_identifiers]]), " ", "-"), "_", "-"))</f>
        <v>back-door-lock</v>
      </c>
      <c r="AV393" s="63" t="s">
        <v>792</v>
      </c>
      <c r="AW393" s="63"/>
      <c r="AX393" s="29" t="s">
        <v>1309</v>
      </c>
      <c r="AY393" s="29" t="s">
        <v>791</v>
      </c>
      <c r="AZ393" s="29" t="s">
        <v>790</v>
      </c>
      <c r="BB393" s="29" t="s">
        <v>799</v>
      </c>
      <c r="BE393" s="29" t="s">
        <v>789</v>
      </c>
      <c r="BG3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59" s="29" customFormat="1" ht="16" hidden="1" customHeight="1">
      <c r="A394" s="29">
        <v>2703</v>
      </c>
      <c r="B394" s="29" t="s">
        <v>26</v>
      </c>
      <c r="C394" s="29" t="s">
        <v>365</v>
      </c>
      <c r="D394" s="29" t="s">
        <v>149</v>
      </c>
      <c r="E394" s="29" t="s">
        <v>830</v>
      </c>
      <c r="F394" s="30" t="str">
        <f>IF(ISBLANK(Table2[[#This Row],[unique_id]]), "", Table2[[#This Row],[unique_id]])</f>
        <v>template_back_door_sensor_contact_last</v>
      </c>
      <c r="G394" s="29" t="s">
        <v>838</v>
      </c>
      <c r="H394" s="29" t="s">
        <v>799</v>
      </c>
      <c r="I394" s="29" t="s">
        <v>219</v>
      </c>
      <c r="M394" s="29" t="s">
        <v>136</v>
      </c>
      <c r="O394" s="31"/>
      <c r="V394" s="31"/>
      <c r="W394" s="31" t="s">
        <v>593</v>
      </c>
      <c r="X394" s="31"/>
      <c r="Y394" s="36" t="s">
        <v>946</v>
      </c>
      <c r="Z394" s="31"/>
      <c r="AA394" s="31"/>
      <c r="AG394" s="31"/>
      <c r="AH394" s="31"/>
      <c r="AJ394" s="29" t="str">
        <f>IF(ISBLANK(AI394),  "", _xlfn.CONCAT("haas/entity/sensor/", LOWER(C394), "/", E394, "/config"))</f>
        <v/>
      </c>
      <c r="AK394" s="29" t="str">
        <f>IF(ISBLANK(AI394),  "", _xlfn.CONCAT(LOWER(C394), "/", E394))</f>
        <v/>
      </c>
      <c r="AT394" s="33"/>
      <c r="AU394" s="29" t="str">
        <f>LOWER(SUBSTITUTE(SUBSTITUTE(_xlfn.CONCAT(Table2[[#This Row],[device_suggested_area]], "-", Table2[[#This Row],[device_identifiers]]), " ", "-"), "_", "-"))</f>
        <v>back-door-sensor</v>
      </c>
      <c r="AV394" s="63" t="s">
        <v>792</v>
      </c>
      <c r="AW394" s="63"/>
      <c r="AX394" s="32" t="s">
        <v>1322</v>
      </c>
      <c r="AY394" s="32" t="s">
        <v>813</v>
      </c>
      <c r="AZ394" s="29" t="s">
        <v>365</v>
      </c>
      <c r="BB394" s="29" t="s">
        <v>799</v>
      </c>
      <c r="BE394" s="29" t="s">
        <v>815</v>
      </c>
      <c r="BG3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59" s="29" customFormat="1" ht="16" hidden="1" customHeight="1">
      <c r="A395" s="29">
        <v>2704</v>
      </c>
      <c r="B395" s="29" t="s">
        <v>691</v>
      </c>
      <c r="C395" s="29" t="s">
        <v>244</v>
      </c>
      <c r="D395" s="29" t="s">
        <v>147</v>
      </c>
      <c r="F395" s="30" t="str">
        <f>IF(ISBLANK(Table2[[#This Row],[unique_id]]), "", Table2[[#This Row],[unique_id]])</f>
        <v/>
      </c>
      <c r="G395" s="29" t="s">
        <v>799</v>
      </c>
      <c r="H395" s="29" t="s">
        <v>810</v>
      </c>
      <c r="I395" s="29" t="s">
        <v>219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AY395" s="32"/>
      <c r="BG3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hidden="1" customHeight="1">
      <c r="A396" s="29">
        <v>2705</v>
      </c>
      <c r="B396" s="29" t="s">
        <v>26</v>
      </c>
      <c r="C396" s="29" t="s">
        <v>151</v>
      </c>
      <c r="D396" s="29" t="s">
        <v>330</v>
      </c>
      <c r="E396" s="29" t="s">
        <v>825</v>
      </c>
      <c r="F396" s="30" t="str">
        <f>IF(ISBLANK(Table2[[#This Row],[unique_id]]), "", Table2[[#This Row],[unique_id]])</f>
        <v>front_door_lock_security</v>
      </c>
      <c r="G396" s="29" t="s">
        <v>820</v>
      </c>
      <c r="H396" s="29" t="s">
        <v>798</v>
      </c>
      <c r="I396" s="29" t="s">
        <v>219</v>
      </c>
      <c r="M396" s="29" t="s">
        <v>136</v>
      </c>
      <c r="O396" s="31"/>
      <c r="V396" s="31"/>
      <c r="W396" s="31"/>
      <c r="X396" s="31"/>
      <c r="Y396" s="31"/>
      <c r="Z396" s="31"/>
      <c r="AA396" s="31"/>
      <c r="AE396" s="29" t="s">
        <v>835</v>
      </c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V396" s="31"/>
      <c r="AW396" s="31"/>
      <c r="BE396" s="34"/>
      <c r="BF396" s="27"/>
      <c r="BG3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59" s="29" customFormat="1" ht="16" hidden="1" customHeight="1">
      <c r="A397" s="29">
        <v>2706</v>
      </c>
      <c r="B397" s="29" t="s">
        <v>26</v>
      </c>
      <c r="C397" s="29" t="s">
        <v>151</v>
      </c>
      <c r="D397" s="29" t="s">
        <v>149</v>
      </c>
      <c r="E397" s="29" t="s">
        <v>836</v>
      </c>
      <c r="F397" s="30" t="str">
        <f>IF(ISBLANK(Table2[[#This Row],[unique_id]]), "", Table2[[#This Row],[unique_id]])</f>
        <v>template_front_door_state</v>
      </c>
      <c r="G397" s="29" t="s">
        <v>301</v>
      </c>
      <c r="H397" s="29" t="s">
        <v>798</v>
      </c>
      <c r="I397" s="29" t="s">
        <v>219</v>
      </c>
      <c r="O397" s="31"/>
      <c r="V397" s="31"/>
      <c r="W397" s="31"/>
      <c r="X397" s="31"/>
      <c r="Y397" s="31"/>
      <c r="Z397" s="31"/>
      <c r="AA397" s="31"/>
      <c r="AG397" s="31"/>
      <c r="AH397" s="31"/>
      <c r="AJ397" s="29" t="str">
        <f>IF(ISBLANK(AI397),  "", _xlfn.CONCAT("haas/entity/sensor/", LOWER(C397), "/", E397, "/config"))</f>
        <v/>
      </c>
      <c r="AK397" s="29" t="str">
        <f>IF(ISBLANK(AI397),  "", _xlfn.CONCAT(LOWER(C397), "/", E397))</f>
        <v/>
      </c>
      <c r="AT397" s="33"/>
      <c r="AV397" s="31"/>
      <c r="AW397" s="31"/>
      <c r="BE397" s="34"/>
      <c r="BF397" s="27"/>
      <c r="BG3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hidden="1" customHeight="1">
      <c r="A398" s="29">
        <v>2707</v>
      </c>
      <c r="B398" s="29" t="s">
        <v>26</v>
      </c>
      <c r="C398" s="29" t="s">
        <v>790</v>
      </c>
      <c r="D398" s="29" t="s">
        <v>793</v>
      </c>
      <c r="E398" s="29" t="s">
        <v>795</v>
      </c>
      <c r="F398" s="30" t="str">
        <f>IF(ISBLANK(Table2[[#This Row],[unique_id]]), "", Table2[[#This Row],[unique_id]])</f>
        <v>front_door_lock</v>
      </c>
      <c r="G398" s="29" t="s">
        <v>839</v>
      </c>
      <c r="H398" s="29" t="s">
        <v>798</v>
      </c>
      <c r="I398" s="29" t="s">
        <v>219</v>
      </c>
      <c r="M398" s="29" t="s">
        <v>136</v>
      </c>
      <c r="O398" s="31"/>
      <c r="V398" s="31"/>
      <c r="W398" s="31" t="s">
        <v>593</v>
      </c>
      <c r="X398" s="31"/>
      <c r="Y398" s="36" t="s">
        <v>946</v>
      </c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U398" s="29" t="str">
        <f>LOWER(SUBSTITUTE(SUBSTITUTE(_xlfn.CONCAT(Table2[[#This Row],[device_suggested_area]], "-", Table2[[#This Row],[device_identifiers]]), " ", "-"), "_", "-"))</f>
        <v>front-door-lock</v>
      </c>
      <c r="AV398" s="63" t="s">
        <v>792</v>
      </c>
      <c r="AW398" s="63"/>
      <c r="AX398" s="29" t="s">
        <v>1309</v>
      </c>
      <c r="AY398" s="29" t="s">
        <v>791</v>
      </c>
      <c r="AZ398" s="29" t="s">
        <v>790</v>
      </c>
      <c r="BB398" s="29" t="s">
        <v>798</v>
      </c>
      <c r="BE398" s="29" t="s">
        <v>796</v>
      </c>
      <c r="BG3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59" s="29" customFormat="1" ht="16" hidden="1" customHeight="1">
      <c r="A399" s="29">
        <v>2708</v>
      </c>
      <c r="B399" s="29" t="s">
        <v>26</v>
      </c>
      <c r="C399" s="29" t="s">
        <v>365</v>
      </c>
      <c r="D399" s="29" t="s">
        <v>149</v>
      </c>
      <c r="E399" s="29" t="s">
        <v>829</v>
      </c>
      <c r="F399" s="30" t="str">
        <f>IF(ISBLANK(Table2[[#This Row],[unique_id]]), "", Table2[[#This Row],[unique_id]])</f>
        <v>template_front_door_sensor_contact_last</v>
      </c>
      <c r="G399" s="29" t="s">
        <v>838</v>
      </c>
      <c r="H399" s="29" t="s">
        <v>798</v>
      </c>
      <c r="I399" s="29" t="s">
        <v>219</v>
      </c>
      <c r="M399" s="29" t="s">
        <v>136</v>
      </c>
      <c r="O399" s="31"/>
      <c r="V399" s="31"/>
      <c r="W399" s="31" t="s">
        <v>593</v>
      </c>
      <c r="X399" s="31"/>
      <c r="Y399" s="36" t="s">
        <v>946</v>
      </c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U399" s="29" t="str">
        <f>LOWER(SUBSTITUTE(SUBSTITUTE(_xlfn.CONCAT(Table2[[#This Row],[device_suggested_area]], "-", Table2[[#This Row],[device_identifiers]]), " ", "-"), "_", "-"))</f>
        <v>front-door-sensor</v>
      </c>
      <c r="AV399" s="63" t="s">
        <v>792</v>
      </c>
      <c r="AW399" s="63"/>
      <c r="AX399" s="32" t="s">
        <v>1322</v>
      </c>
      <c r="AY399" s="32" t="s">
        <v>813</v>
      </c>
      <c r="AZ399" s="29" t="s">
        <v>365</v>
      </c>
      <c r="BB399" s="29" t="s">
        <v>798</v>
      </c>
      <c r="BE399" s="29" t="s">
        <v>814</v>
      </c>
      <c r="BG3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59" s="29" customFormat="1" ht="16" hidden="1" customHeight="1">
      <c r="A400" s="29">
        <v>2709</v>
      </c>
      <c r="B400" s="29" t="s">
        <v>691</v>
      </c>
      <c r="C400" s="29" t="s">
        <v>244</v>
      </c>
      <c r="D400" s="29" t="s">
        <v>147</v>
      </c>
      <c r="F400" s="30" t="str">
        <f>IF(ISBLANK(Table2[[#This Row],[unique_id]]), "", Table2[[#This Row],[unique_id]])</f>
        <v/>
      </c>
      <c r="G400" s="29" t="s">
        <v>798</v>
      </c>
      <c r="H400" s="29" t="s">
        <v>809</v>
      </c>
      <c r="I400" s="29" t="s">
        <v>219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AY400" s="32"/>
      <c r="BG4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hidden="1" customHeight="1">
      <c r="A401" s="29">
        <v>2710</v>
      </c>
      <c r="B401" s="29" t="s">
        <v>26</v>
      </c>
      <c r="C401" s="29" t="s">
        <v>536</v>
      </c>
      <c r="D401" s="29" t="s">
        <v>364</v>
      </c>
      <c r="E401" s="29" t="s">
        <v>363</v>
      </c>
      <c r="F401" s="30" t="str">
        <f>IF(ISBLANK(Table2[[#This Row],[unique_id]]), "", Table2[[#This Row],[unique_id]])</f>
        <v>column_break</v>
      </c>
      <c r="G401" s="29" t="s">
        <v>360</v>
      </c>
      <c r="H401" s="29" t="s">
        <v>801</v>
      </c>
      <c r="I401" s="29" t="s">
        <v>219</v>
      </c>
      <c r="M401" s="29" t="s">
        <v>361</v>
      </c>
      <c r="N401" s="29" t="s">
        <v>362</v>
      </c>
      <c r="O401" s="31"/>
      <c r="V401" s="31"/>
      <c r="W401" s="31"/>
      <c r="X401" s="31"/>
      <c r="Y401" s="31"/>
      <c r="Z401" s="31"/>
      <c r="AA401" s="31"/>
      <c r="AG401" s="31"/>
      <c r="AH401" s="31"/>
      <c r="AK401" s="29" t="str">
        <f>IF(ISBLANK(AI401),  "", _xlfn.CONCAT(LOWER(C401), "/", E401))</f>
        <v/>
      </c>
      <c r="AT401" s="33"/>
      <c r="AV401" s="31"/>
      <c r="AW401" s="31"/>
      <c r="BG4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hidden="1" customHeight="1">
      <c r="A402" s="29">
        <v>2711</v>
      </c>
      <c r="B402" s="29" t="s">
        <v>26</v>
      </c>
      <c r="C402" s="29" t="s">
        <v>244</v>
      </c>
      <c r="D402" s="29" t="s">
        <v>149</v>
      </c>
      <c r="E402" s="29" t="s">
        <v>150</v>
      </c>
      <c r="F402" s="30" t="str">
        <f>IF(ISBLANK(Table2[[#This Row],[unique_id]]), "", Table2[[#This Row],[unique_id]])</f>
        <v>uvc_ada_motion</v>
      </c>
      <c r="G402" s="29" t="s">
        <v>797</v>
      </c>
      <c r="H402" s="29" t="s">
        <v>801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hidden="1" customHeight="1">
      <c r="A403" s="29">
        <v>2712</v>
      </c>
      <c r="B403" s="29" t="s">
        <v>26</v>
      </c>
      <c r="C403" s="29" t="s">
        <v>244</v>
      </c>
      <c r="D403" s="29" t="s">
        <v>147</v>
      </c>
      <c r="E403" s="29" t="s">
        <v>148</v>
      </c>
      <c r="F403" s="30" t="str">
        <f>IF(ISBLANK(Table2[[#This Row],[unique_id]]), "", Table2[[#This Row],[unique_id]])</f>
        <v>uvc_ada_medium</v>
      </c>
      <c r="G403" s="29" t="s">
        <v>130</v>
      </c>
      <c r="H403" s="29" t="s">
        <v>803</v>
      </c>
      <c r="I403" s="29" t="s">
        <v>219</v>
      </c>
      <c r="M403" s="29" t="s">
        <v>136</v>
      </c>
      <c r="N403" s="29" t="s">
        <v>282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U403" s="67" t="str">
        <f>LOWER(SUBSTITUTE(SUBSTITUTE(_xlfn.CONCAT(Table2[[#This Row],[device_identifiers]], "-", Table2[[#This Row],[device_suggested_area]]), " ", "-"), "_", "-"))</f>
        <v>uvc-ada</v>
      </c>
      <c r="AV403" s="63" t="s">
        <v>424</v>
      </c>
      <c r="AW403" s="63"/>
      <c r="AX403" s="29" t="s">
        <v>425</v>
      </c>
      <c r="AY403" s="29" t="s">
        <v>423</v>
      </c>
      <c r="AZ403" s="29" t="s">
        <v>244</v>
      </c>
      <c r="BB403" s="29" t="s">
        <v>130</v>
      </c>
      <c r="BD403" s="29" t="s">
        <v>479</v>
      </c>
      <c r="BE403" s="29" t="s">
        <v>421</v>
      </c>
      <c r="BF403" s="29" t="s">
        <v>444</v>
      </c>
      <c r="BG4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59" s="29" customFormat="1" ht="16" hidden="1" customHeight="1">
      <c r="A404" s="29">
        <v>2713</v>
      </c>
      <c r="B404" s="29" t="s">
        <v>26</v>
      </c>
      <c r="C404" s="29" t="s">
        <v>536</v>
      </c>
      <c r="D404" s="29" t="s">
        <v>364</v>
      </c>
      <c r="E404" s="29" t="s">
        <v>363</v>
      </c>
      <c r="F404" s="30" t="str">
        <f>IF(ISBLANK(Table2[[#This Row],[unique_id]]), "", Table2[[#This Row],[unique_id]])</f>
        <v>column_break</v>
      </c>
      <c r="G404" s="29" t="s">
        <v>360</v>
      </c>
      <c r="H404" s="29" t="s">
        <v>803</v>
      </c>
      <c r="I404" s="29" t="s">
        <v>219</v>
      </c>
      <c r="M404" s="29" t="s">
        <v>361</v>
      </c>
      <c r="N404" s="29" t="s">
        <v>362</v>
      </c>
      <c r="O404" s="31"/>
      <c r="V404" s="31"/>
      <c r="W404" s="31"/>
      <c r="X404" s="31"/>
      <c r="Y404" s="31"/>
      <c r="Z404" s="31"/>
      <c r="AA404" s="31"/>
      <c r="AG404" s="31"/>
      <c r="AH404" s="31"/>
      <c r="AK404" s="29" t="str">
        <f>IF(ISBLANK(AI404),  "", _xlfn.CONCAT(LOWER(C404), "/", E404))</f>
        <v/>
      </c>
      <c r="AT404" s="33"/>
      <c r="AV404" s="31"/>
      <c r="AW404" s="31"/>
      <c r="BG4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59" s="29" customFormat="1" ht="16" hidden="1" customHeight="1">
      <c r="A405" s="29">
        <v>2714</v>
      </c>
      <c r="B405" s="29" t="s">
        <v>26</v>
      </c>
      <c r="C405" s="29" t="s">
        <v>244</v>
      </c>
      <c r="D405" s="29" t="s">
        <v>149</v>
      </c>
      <c r="E405" s="29" t="s">
        <v>218</v>
      </c>
      <c r="F405" s="30" t="str">
        <f>IF(ISBLANK(Table2[[#This Row],[unique_id]]), "", Table2[[#This Row],[unique_id]])</f>
        <v>uvc_edwin_motion</v>
      </c>
      <c r="G405" s="29" t="s">
        <v>797</v>
      </c>
      <c r="H405" s="29" t="s">
        <v>800</v>
      </c>
      <c r="I405" s="29" t="s">
        <v>219</v>
      </c>
      <c r="M405" s="29" t="s">
        <v>136</v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V405" s="31"/>
      <c r="AW405" s="31"/>
      <c r="BG4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59" s="29" customFormat="1" ht="16" hidden="1" customHeight="1">
      <c r="A406" s="29">
        <v>2715</v>
      </c>
      <c r="B406" s="29" t="s">
        <v>26</v>
      </c>
      <c r="C406" s="29" t="s">
        <v>244</v>
      </c>
      <c r="D406" s="29" t="s">
        <v>147</v>
      </c>
      <c r="E406" s="29" t="s">
        <v>217</v>
      </c>
      <c r="F406" s="30" t="str">
        <f>IF(ISBLANK(Table2[[#This Row],[unique_id]]), "", Table2[[#This Row],[unique_id]])</f>
        <v>uvc_edwin_medium</v>
      </c>
      <c r="G406" s="29" t="s">
        <v>127</v>
      </c>
      <c r="H406" s="29" t="s">
        <v>802</v>
      </c>
      <c r="I406" s="29" t="s">
        <v>219</v>
      </c>
      <c r="M406" s="29" t="s">
        <v>136</v>
      </c>
      <c r="N406" s="29" t="s">
        <v>282</v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7" t="str">
        <f>LOWER(SUBSTITUTE(SUBSTITUTE(_xlfn.CONCAT(Table2[[#This Row],[device_identifiers]], "-", Table2[[#This Row],[device_suggested_area]]), " ", "-"), "_", "-"))</f>
        <v>uvc-edwin</v>
      </c>
      <c r="AV406" s="63" t="s">
        <v>424</v>
      </c>
      <c r="AW406" s="63"/>
      <c r="AX406" s="29" t="s">
        <v>425</v>
      </c>
      <c r="AY406" s="29" t="s">
        <v>423</v>
      </c>
      <c r="AZ406" s="29" t="s">
        <v>244</v>
      </c>
      <c r="BB406" s="29" t="s">
        <v>127</v>
      </c>
      <c r="BD406" s="29" t="s">
        <v>479</v>
      </c>
      <c r="BE406" s="29" t="s">
        <v>422</v>
      </c>
      <c r="BF406" s="29" t="s">
        <v>445</v>
      </c>
      <c r="BG4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59" s="29" customFormat="1" ht="16" hidden="1" customHeight="1">
      <c r="A407" s="29">
        <v>2716</v>
      </c>
      <c r="B407" s="29" t="s">
        <v>26</v>
      </c>
      <c r="C407" s="29" t="s">
        <v>536</v>
      </c>
      <c r="D407" s="29" t="s">
        <v>364</v>
      </c>
      <c r="E407" s="29" t="s">
        <v>363</v>
      </c>
      <c r="F407" s="30" t="str">
        <f>IF(ISBLANK(Table2[[#This Row],[unique_id]]), "", Table2[[#This Row],[unique_id]])</f>
        <v>column_break</v>
      </c>
      <c r="G407" s="29" t="s">
        <v>360</v>
      </c>
      <c r="H407" s="29" t="s">
        <v>802</v>
      </c>
      <c r="I407" s="29" t="s">
        <v>219</v>
      </c>
      <c r="M407" s="29" t="s">
        <v>361</v>
      </c>
      <c r="N407" s="29" t="s">
        <v>362</v>
      </c>
      <c r="O407" s="31"/>
      <c r="V407" s="31"/>
      <c r="W407" s="31"/>
      <c r="X407" s="31"/>
      <c r="Y407" s="31"/>
      <c r="Z407" s="31"/>
      <c r="AA407" s="31"/>
      <c r="AG407" s="31"/>
      <c r="AH407" s="31"/>
      <c r="AK407" s="29" t="str">
        <f>IF(ISBLANK(AI407),  "", _xlfn.CONCAT(LOWER(C407), "/", E407))</f>
        <v/>
      </c>
      <c r="AT407" s="33"/>
      <c r="AV407" s="31"/>
      <c r="AW407" s="31"/>
      <c r="BG4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59" s="29" customFormat="1" ht="16" hidden="1" customHeight="1">
      <c r="A408" s="29">
        <v>2717</v>
      </c>
      <c r="B408" s="29" t="s">
        <v>26</v>
      </c>
      <c r="C408" s="29" t="s">
        <v>133</v>
      </c>
      <c r="D408" s="29" t="s">
        <v>149</v>
      </c>
      <c r="E408" s="29" t="s">
        <v>761</v>
      </c>
      <c r="F408" s="30" t="str">
        <f>IF(ISBLANK(Table2[[#This Row],[unique_id]]), "", Table2[[#This Row],[unique_id]])</f>
        <v>ada_fan_occupancy</v>
      </c>
      <c r="G408" s="29" t="s">
        <v>130</v>
      </c>
      <c r="H408" s="29" t="s">
        <v>804</v>
      </c>
      <c r="I408" s="29" t="s">
        <v>219</v>
      </c>
      <c r="M408" s="29" t="s">
        <v>136</v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V408" s="31"/>
      <c r="AW408" s="31"/>
      <c r="BG4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59" s="29" customFormat="1" ht="16" hidden="1" customHeight="1">
      <c r="A409" s="29">
        <v>2718</v>
      </c>
      <c r="B409" s="29" t="s">
        <v>26</v>
      </c>
      <c r="C409" s="29" t="s">
        <v>133</v>
      </c>
      <c r="D409" s="29" t="s">
        <v>149</v>
      </c>
      <c r="E409" s="29" t="s">
        <v>760</v>
      </c>
      <c r="F409" s="30" t="str">
        <f>IF(ISBLANK(Table2[[#This Row],[unique_id]]), "", Table2[[#This Row],[unique_id]])</f>
        <v>edwin_fan_occupancy</v>
      </c>
      <c r="G409" s="29" t="s">
        <v>127</v>
      </c>
      <c r="H409" s="29" t="s">
        <v>804</v>
      </c>
      <c r="I409" s="29" t="s">
        <v>219</v>
      </c>
      <c r="M409" s="29" t="s">
        <v>136</v>
      </c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V409" s="31"/>
      <c r="AW409" s="31"/>
      <c r="BG4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59" s="29" customFormat="1" ht="16" hidden="1" customHeight="1">
      <c r="A410" s="29">
        <v>2719</v>
      </c>
      <c r="B410" s="29" t="s">
        <v>26</v>
      </c>
      <c r="C410" s="29" t="s">
        <v>133</v>
      </c>
      <c r="D410" s="29" t="s">
        <v>149</v>
      </c>
      <c r="E410" s="29" t="s">
        <v>762</v>
      </c>
      <c r="F410" s="30" t="str">
        <f>IF(ISBLANK(Table2[[#This Row],[unique_id]]), "", Table2[[#This Row],[unique_id]])</f>
        <v>parents_fan_occupancy</v>
      </c>
      <c r="G410" s="29" t="s">
        <v>201</v>
      </c>
      <c r="H410" s="29" t="s">
        <v>804</v>
      </c>
      <c r="I410" s="29" t="s">
        <v>219</v>
      </c>
      <c r="M410" s="29" t="s">
        <v>136</v>
      </c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V410" s="31"/>
      <c r="AW410" s="31"/>
      <c r="BG4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59" s="29" customFormat="1" ht="16" hidden="1" customHeight="1">
      <c r="A411" s="29">
        <v>2720</v>
      </c>
      <c r="B411" s="29" t="s">
        <v>26</v>
      </c>
      <c r="C411" s="29" t="s">
        <v>133</v>
      </c>
      <c r="D411" s="29" t="s">
        <v>149</v>
      </c>
      <c r="E411" s="29" t="s">
        <v>763</v>
      </c>
      <c r="F411" s="30" t="str">
        <f>IF(ISBLANK(Table2[[#This Row],[unique_id]]), "", Table2[[#This Row],[unique_id]])</f>
        <v>lounge_fan_occupancy</v>
      </c>
      <c r="G411" s="29" t="s">
        <v>203</v>
      </c>
      <c r="H411" s="29" t="s">
        <v>804</v>
      </c>
      <c r="I411" s="29" t="s">
        <v>219</v>
      </c>
      <c r="M411" s="29" t="s">
        <v>136</v>
      </c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V411" s="31"/>
      <c r="AW411" s="31"/>
      <c r="BG4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59" s="29" customFormat="1" ht="16" hidden="1" customHeight="1">
      <c r="A412" s="29">
        <v>2721</v>
      </c>
      <c r="B412" s="29" t="s">
        <v>26</v>
      </c>
      <c r="C412" s="29" t="s">
        <v>133</v>
      </c>
      <c r="D412" s="29" t="s">
        <v>149</v>
      </c>
      <c r="E412" s="29" t="s">
        <v>764</v>
      </c>
      <c r="F412" s="30" t="str">
        <f>IF(ISBLANK(Table2[[#This Row],[unique_id]]), "", Table2[[#This Row],[unique_id]])</f>
        <v>deck_east_fan_occupancy</v>
      </c>
      <c r="G412" s="29" t="s">
        <v>225</v>
      </c>
      <c r="H412" s="29" t="s">
        <v>804</v>
      </c>
      <c r="I412" s="29" t="s">
        <v>219</v>
      </c>
      <c r="M412" s="29" t="s">
        <v>136</v>
      </c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V412" s="31"/>
      <c r="AW412" s="31"/>
      <c r="BG4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59" s="29" customFormat="1" ht="16" hidden="1" customHeight="1">
      <c r="A413" s="29">
        <v>2722</v>
      </c>
      <c r="B413" s="29" t="s">
        <v>26</v>
      </c>
      <c r="C413" s="29" t="s">
        <v>133</v>
      </c>
      <c r="D413" s="29" t="s">
        <v>149</v>
      </c>
      <c r="E413" s="29" t="s">
        <v>765</v>
      </c>
      <c r="F413" s="30" t="str">
        <f>IF(ISBLANK(Table2[[#This Row],[unique_id]]), "", Table2[[#This Row],[unique_id]])</f>
        <v>deck_west_fan_occupancy</v>
      </c>
      <c r="G413" s="29" t="s">
        <v>224</v>
      </c>
      <c r="H413" s="29" t="s">
        <v>804</v>
      </c>
      <c r="I413" s="29" t="s">
        <v>219</v>
      </c>
      <c r="M413" s="29" t="s">
        <v>136</v>
      </c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V413" s="31"/>
      <c r="AW413" s="31"/>
      <c r="BG4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59" s="29" customFormat="1" ht="16" hidden="1" customHeight="1">
      <c r="A414" s="29">
        <v>5000</v>
      </c>
      <c r="B414" s="27" t="s">
        <v>26</v>
      </c>
      <c r="C414" s="29" t="s">
        <v>244</v>
      </c>
      <c r="F414" s="30" t="str">
        <f>IF(ISBLANK(Table2[[#This Row],[unique_id]]), "", Table2[[#This Row],[unique_id]])</f>
        <v/>
      </c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67" t="s">
        <v>662</v>
      </c>
      <c r="AV414" s="63" t="s">
        <v>448</v>
      </c>
      <c r="AW414" s="63"/>
      <c r="AX414" s="29" t="s">
        <v>1304</v>
      </c>
      <c r="AY414" s="29" t="s">
        <v>1303</v>
      </c>
      <c r="AZ414" s="29" t="s">
        <v>244</v>
      </c>
      <c r="BB414" s="29" t="s">
        <v>28</v>
      </c>
      <c r="BD414" s="29" t="s">
        <v>446</v>
      </c>
      <c r="BE414" s="29" t="s">
        <v>455</v>
      </c>
      <c r="BF414" s="29" t="s">
        <v>451</v>
      </c>
      <c r="BG4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59" s="29" customFormat="1" ht="16" hidden="1" customHeight="1">
      <c r="A415" s="29">
        <v>5001</v>
      </c>
      <c r="B415" s="27" t="s">
        <v>26</v>
      </c>
      <c r="C415" s="29" t="s">
        <v>244</v>
      </c>
      <c r="F415" s="30" t="str">
        <f>IF(ISBLANK(Table2[[#This Row],[unique_id]]), "", Table2[[#This Row],[unique_id]])</f>
        <v/>
      </c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67" t="str">
        <f>LOWER(SUBSTITUTE(SUBSTITUTE(_xlfn.CONCAT(Table2[[#This Row],[device_identifiers]], "-", Table2[[#This Row],[device_suggested_area]]), " ", "-"), "_", "-"))</f>
        <v>usw-rack</v>
      </c>
      <c r="AV415" s="63" t="s">
        <v>774</v>
      </c>
      <c r="AW415" s="63"/>
      <c r="AX415" s="29" t="s">
        <v>1305</v>
      </c>
      <c r="AY415" s="29" t="s">
        <v>1299</v>
      </c>
      <c r="AZ415" s="29" t="s">
        <v>244</v>
      </c>
      <c r="BB415" s="29" t="s">
        <v>28</v>
      </c>
      <c r="BD415" s="29" t="s">
        <v>446</v>
      </c>
      <c r="BE415" s="29" t="s">
        <v>776</v>
      </c>
      <c r="BF415" s="29" t="s">
        <v>452</v>
      </c>
      <c r="BG4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59" s="29" customFormat="1" ht="16" hidden="1" customHeight="1">
      <c r="A416" s="29">
        <v>5002</v>
      </c>
      <c r="B416" s="27" t="s">
        <v>26</v>
      </c>
      <c r="C416" s="29" t="s">
        <v>244</v>
      </c>
      <c r="F416" s="30" t="str">
        <f>IF(ISBLANK(Table2[[#This Row],[unique_id]]), "", Table2[[#This Row],[unique_id]])</f>
        <v/>
      </c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67" t="str">
        <f>LOWER(SUBSTITUTE(SUBSTITUTE(_xlfn.CONCAT(Table2[[#This Row],[device_identifiers]], "-", Table2[[#This Row],[device_suggested_area]]), " ", "-"), "_", "-"))</f>
        <v>usw-ceiling</v>
      </c>
      <c r="AV416" s="63" t="s">
        <v>774</v>
      </c>
      <c r="AW416" s="63"/>
      <c r="AX416" s="29" t="s">
        <v>1305</v>
      </c>
      <c r="AY416" s="29" t="s">
        <v>1300</v>
      </c>
      <c r="AZ416" s="29" t="s">
        <v>244</v>
      </c>
      <c r="BB416" s="29" t="s">
        <v>449</v>
      </c>
      <c r="BD416" s="29" t="s">
        <v>446</v>
      </c>
      <c r="BE416" s="29" t="s">
        <v>456</v>
      </c>
      <c r="BF416" s="29" t="s">
        <v>453</v>
      </c>
      <c r="BG4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59" s="29" customFormat="1" ht="16" hidden="1" customHeight="1">
      <c r="A417" s="29">
        <v>5003</v>
      </c>
      <c r="B417" s="27" t="s">
        <v>26</v>
      </c>
      <c r="C417" s="29" t="s">
        <v>244</v>
      </c>
      <c r="F417" s="30" t="str">
        <f>IF(ISBLANK(Table2[[#This Row],[unique_id]]), "", Table2[[#This Row],[unique_id]])</f>
        <v/>
      </c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67" t="str">
        <f>LOWER(SUBSTITUTE(SUBSTITUTE(_xlfn.CONCAT(Table2[[#This Row],[device_identifiers]], "-", Table2[[#This Row],[device_suggested_area]]), " ", "-"), "_", "-"))</f>
        <v>uap-deck</v>
      </c>
      <c r="AV417" s="63" t="s">
        <v>775</v>
      </c>
      <c r="AW417" s="63"/>
      <c r="AX417" s="29" t="s">
        <v>1306</v>
      </c>
      <c r="AY417" s="29" t="s">
        <v>1301</v>
      </c>
      <c r="AZ417" s="29" t="s">
        <v>244</v>
      </c>
      <c r="BB417" s="29" t="s">
        <v>389</v>
      </c>
      <c r="BD417" s="29" t="s">
        <v>446</v>
      </c>
      <c r="BE417" s="29" t="s">
        <v>457</v>
      </c>
      <c r="BF417" s="29" t="s">
        <v>454</v>
      </c>
      <c r="BG4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59" s="29" customFormat="1" ht="16" hidden="1" customHeight="1">
      <c r="A418" s="29">
        <v>5004</v>
      </c>
      <c r="B418" s="27" t="s">
        <v>26</v>
      </c>
      <c r="C418" s="29" t="s">
        <v>244</v>
      </c>
      <c r="F418" s="30" t="str">
        <f>IF(ISBLANK(Table2[[#This Row],[unique_id]]), "", Table2[[#This Row],[unique_id]])</f>
        <v/>
      </c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67" t="str">
        <f>LOWER(SUBSTITUTE(SUBSTITUTE(_xlfn.CONCAT(Table2[[#This Row],[device_identifiers]], "-", Table2[[#This Row],[device_suggested_area]]), " ", "-"), "_", "-"))</f>
        <v>uap-hallway</v>
      </c>
      <c r="AV418" s="63" t="s">
        <v>775</v>
      </c>
      <c r="AW418" s="63"/>
      <c r="AX418" s="29" t="s">
        <v>1306</v>
      </c>
      <c r="AY418" s="29" t="s">
        <v>1302</v>
      </c>
      <c r="AZ418" s="29" t="s">
        <v>244</v>
      </c>
      <c r="BB418" s="29" t="s">
        <v>450</v>
      </c>
      <c r="BD418" s="29" t="s">
        <v>446</v>
      </c>
      <c r="BE418" s="29" t="s">
        <v>458</v>
      </c>
      <c r="BF418" s="29" t="s">
        <v>773</v>
      </c>
      <c r="BG4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59" s="29" customFormat="1" ht="16" hidden="1" customHeight="1">
      <c r="A419" s="29">
        <v>5005</v>
      </c>
      <c r="B419" s="27" t="s">
        <v>26</v>
      </c>
      <c r="C419" s="27" t="s">
        <v>426</v>
      </c>
      <c r="D419" s="27"/>
      <c r="E419" s="27"/>
      <c r="F419" s="30" t="str">
        <f>IF(ISBLANK(Table2[[#This Row],[unique_id]]), "", Table2[[#This Row],[unique_id]])</f>
        <v/>
      </c>
      <c r="G419" s="27"/>
      <c r="H419" s="27"/>
      <c r="I419" s="27"/>
      <c r="K419" s="27"/>
      <c r="L419" s="27"/>
      <c r="M419" s="27"/>
      <c r="O419" s="31"/>
      <c r="V419" s="31"/>
      <c r="W419" s="31"/>
      <c r="X419" s="31"/>
      <c r="Y419" s="31"/>
      <c r="Z419" s="31"/>
      <c r="AA419" s="31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3"/>
      <c r="AU419" s="29" t="s">
        <v>427</v>
      </c>
      <c r="AV419" s="63" t="s">
        <v>429</v>
      </c>
      <c r="AW419" s="63"/>
      <c r="AX419" s="29" t="s">
        <v>431</v>
      </c>
      <c r="AY419" s="29" t="s">
        <v>428</v>
      </c>
      <c r="AZ419" s="29" t="s">
        <v>430</v>
      </c>
      <c r="BB419" s="29" t="s">
        <v>28</v>
      </c>
      <c r="BD419" s="29" t="s">
        <v>459</v>
      </c>
      <c r="BE419" s="34" t="s">
        <v>521</v>
      </c>
      <c r="BF419" s="29" t="s">
        <v>460</v>
      </c>
      <c r="BG4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59" s="29" customFormat="1" ht="16" hidden="1" customHeight="1">
      <c r="A420" s="29">
        <v>5006</v>
      </c>
      <c r="B420" s="27" t="s">
        <v>26</v>
      </c>
      <c r="C420" s="27" t="s">
        <v>412</v>
      </c>
      <c r="D420" s="27"/>
      <c r="E420" s="27"/>
      <c r="F420" s="30" t="str">
        <f>IF(ISBLANK(Table2[[#This Row],[unique_id]]), "", Table2[[#This Row],[unique_id]])</f>
        <v/>
      </c>
      <c r="G420" s="27"/>
      <c r="H420" s="27"/>
      <c r="I420" s="27"/>
      <c r="K420" s="27"/>
      <c r="L420" s="27"/>
      <c r="M420" s="27"/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411</v>
      </c>
      <c r="AV420" s="63" t="s">
        <v>703</v>
      </c>
      <c r="AW420" s="63"/>
      <c r="AX420" s="29" t="s">
        <v>1311</v>
      </c>
      <c r="AY420" s="29" t="s">
        <v>1310</v>
      </c>
      <c r="AZ420" s="29" t="s">
        <v>275</v>
      </c>
      <c r="BB420" s="29" t="s">
        <v>28</v>
      </c>
      <c r="BD420" s="29" t="s">
        <v>459</v>
      </c>
      <c r="BE420" s="29" t="s">
        <v>710</v>
      </c>
      <c r="BF420" s="29" t="s">
        <v>517</v>
      </c>
      <c r="BG4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59" s="29" customFormat="1" ht="16" hidden="1" customHeight="1">
      <c r="A421" s="29">
        <v>5007</v>
      </c>
      <c r="B421" s="27" t="s">
        <v>26</v>
      </c>
      <c r="C421" s="27" t="s">
        <v>412</v>
      </c>
      <c r="D421" s="27"/>
      <c r="E421" s="27"/>
      <c r="F421" s="30" t="str">
        <f>IF(ISBLANK(Table2[[#This Row],[unique_id]]), "", Table2[[#This Row],[unique_id]])</f>
        <v/>
      </c>
      <c r="G421" s="27"/>
      <c r="H421" s="27"/>
      <c r="I421" s="27"/>
      <c r="K421" s="27"/>
      <c r="L421" s="27"/>
      <c r="M421" s="27"/>
      <c r="O421" s="31"/>
      <c r="V421" s="31"/>
      <c r="W421" s="31"/>
      <c r="X421" s="31"/>
      <c r="Y421" s="31"/>
      <c r="Z421" s="31"/>
      <c r="AA421" s="31"/>
      <c r="AG421" s="31"/>
      <c r="AH421" s="31"/>
      <c r="AJ421" s="29" t="str">
        <f>IF(ISBLANK(AI421),  "", _xlfn.CONCAT("haas/entity/sensor/", LOWER(C421), "/", E421, "/config"))</f>
        <v/>
      </c>
      <c r="AK421" s="29" t="str">
        <f>IF(ISBLANK(AI421),  "", _xlfn.CONCAT(LOWER(C421), "/", E421))</f>
        <v/>
      </c>
      <c r="AT421" s="33"/>
      <c r="AU421" s="29" t="s">
        <v>411</v>
      </c>
      <c r="AV421" s="63" t="s">
        <v>703</v>
      </c>
      <c r="AW421" s="63"/>
      <c r="AX421" s="29" t="s">
        <v>1311</v>
      </c>
      <c r="AY421" s="29" t="s">
        <v>1310</v>
      </c>
      <c r="AZ421" s="29" t="s">
        <v>275</v>
      </c>
      <c r="BB421" s="29" t="s">
        <v>28</v>
      </c>
      <c r="BD421" s="29" t="s">
        <v>447</v>
      </c>
      <c r="BE421" s="29" t="s">
        <v>968</v>
      </c>
      <c r="BF421" s="29" t="s">
        <v>442</v>
      </c>
      <c r="BG4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59" s="29" customFormat="1" ht="16" hidden="1" customHeight="1">
      <c r="A422" s="29">
        <v>5008</v>
      </c>
      <c r="B422" s="27" t="s">
        <v>26</v>
      </c>
      <c r="C422" s="27" t="s">
        <v>412</v>
      </c>
      <c r="D422" s="27"/>
      <c r="E422" s="27"/>
      <c r="F422" s="30" t="str">
        <f>IF(ISBLANK(Table2[[#This Row],[unique_id]]), "", Table2[[#This Row],[unique_id]])</f>
        <v/>
      </c>
      <c r="G422" s="27"/>
      <c r="H422" s="27"/>
      <c r="I422" s="27"/>
      <c r="K422" s="27"/>
      <c r="L422" s="27"/>
      <c r="M422" s="27"/>
      <c r="O422" s="31"/>
      <c r="V422" s="31"/>
      <c r="W422" s="31"/>
      <c r="X422" s="31"/>
      <c r="Y422" s="31"/>
      <c r="Z422" s="31"/>
      <c r="AA422" s="31"/>
      <c r="AG422" s="31"/>
      <c r="AH422" s="31"/>
      <c r="AJ422" s="29" t="str">
        <f>IF(ISBLANK(AI422),  "", _xlfn.CONCAT("haas/entity/sensor/", LOWER(C422), "/", E422, "/config"))</f>
        <v/>
      </c>
      <c r="AK422" s="29" t="str">
        <f>IF(ISBLANK(AI422),  "", _xlfn.CONCAT(LOWER(C422), "/", E422))</f>
        <v/>
      </c>
      <c r="AT422" s="33"/>
      <c r="AU422" s="29" t="s">
        <v>411</v>
      </c>
      <c r="AV422" s="63" t="s">
        <v>703</v>
      </c>
      <c r="AW422" s="63"/>
      <c r="AX422" s="29" t="s">
        <v>1311</v>
      </c>
      <c r="AY422" s="29" t="s">
        <v>1310</v>
      </c>
      <c r="AZ422" s="29" t="s">
        <v>275</v>
      </c>
      <c r="BB422" s="29" t="s">
        <v>28</v>
      </c>
      <c r="BD422" s="29" t="s">
        <v>479</v>
      </c>
      <c r="BE422" s="29" t="s">
        <v>520</v>
      </c>
      <c r="BF422" s="29" t="s">
        <v>518</v>
      </c>
      <c r="BG4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59" s="29" customFormat="1" ht="16" hidden="1" customHeight="1">
      <c r="A423" s="29">
        <v>5009</v>
      </c>
      <c r="B423" s="27" t="s">
        <v>691</v>
      </c>
      <c r="C423" s="27" t="s">
        <v>412</v>
      </c>
      <c r="D423" s="27"/>
      <c r="E423" s="27"/>
      <c r="F423" s="30" t="str">
        <f>IF(ISBLANK(Table2[[#This Row],[unique_id]]), "", Table2[[#This Row],[unique_id]])</f>
        <v/>
      </c>
      <c r="G423" s="27"/>
      <c r="H423" s="27"/>
      <c r="I423" s="27"/>
      <c r="O423" s="31"/>
      <c r="V423" s="31"/>
      <c r="W423" s="31"/>
      <c r="X423" s="31"/>
      <c r="Y423" s="31"/>
      <c r="Z423" s="31"/>
      <c r="AA423" s="31"/>
      <c r="AG423" s="31"/>
      <c r="AH423" s="31"/>
      <c r="AJ423" s="29" t="str">
        <f>IF(ISBLANK(AI423),  "", _xlfn.CONCAT("haas/entity/sensor/", LOWER(C423), "/", E423, "/config"))</f>
        <v/>
      </c>
      <c r="AK423" s="29" t="str">
        <f>IF(ISBLANK(AI423),  "", _xlfn.CONCAT(LOWER(C423), "/", E423))</f>
        <v/>
      </c>
      <c r="AT423" s="33"/>
      <c r="AU423" s="29" t="s">
        <v>413</v>
      </c>
      <c r="AV423" s="63" t="s">
        <v>703</v>
      </c>
      <c r="AW423" s="63"/>
      <c r="AX423" s="29" t="s">
        <v>1313</v>
      </c>
      <c r="AY423" s="29" t="s">
        <v>1312</v>
      </c>
      <c r="AZ423" s="29" t="s">
        <v>275</v>
      </c>
      <c r="BB423" s="29" t="s">
        <v>28</v>
      </c>
      <c r="BD423" s="29" t="s">
        <v>447</v>
      </c>
      <c r="BE423" s="29" t="s">
        <v>415</v>
      </c>
      <c r="BG4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59" s="29" customFormat="1" ht="16" hidden="1" customHeight="1">
      <c r="A424" s="29">
        <v>5010</v>
      </c>
      <c r="B424" s="27" t="s">
        <v>691</v>
      </c>
      <c r="C424" s="27" t="s">
        <v>412</v>
      </c>
      <c r="D424" s="27"/>
      <c r="E424" s="27"/>
      <c r="F424" s="30" t="str">
        <f>IF(ISBLANK(Table2[[#This Row],[unique_id]]), "", Table2[[#This Row],[unique_id]])</f>
        <v/>
      </c>
      <c r="G424" s="27"/>
      <c r="H424" s="27"/>
      <c r="I424" s="27"/>
      <c r="O424" s="31"/>
      <c r="V424" s="31"/>
      <c r="W424" s="31"/>
      <c r="X424" s="31"/>
      <c r="Y424" s="31"/>
      <c r="Z424" s="31"/>
      <c r="AA424" s="31"/>
      <c r="AG424" s="31"/>
      <c r="AH424" s="31"/>
      <c r="AJ424" s="29" t="str">
        <f>IF(ISBLANK(AI424),  "", _xlfn.CONCAT("haas/entity/sensor/", LOWER(C424), "/", E424, "/config"))</f>
        <v/>
      </c>
      <c r="AK424" s="29" t="str">
        <f>IF(ISBLANK(AI424),  "", _xlfn.CONCAT(LOWER(C424), "/", E424))</f>
        <v/>
      </c>
      <c r="AT424" s="33"/>
      <c r="AU424" s="29" t="s">
        <v>414</v>
      </c>
      <c r="AV424" s="63" t="s">
        <v>703</v>
      </c>
      <c r="AW424" s="63"/>
      <c r="AX424" s="29" t="s">
        <v>1315</v>
      </c>
      <c r="AY424" s="29" t="s">
        <v>1314</v>
      </c>
      <c r="AZ424" s="29" t="s">
        <v>275</v>
      </c>
      <c r="BB424" s="29" t="s">
        <v>28</v>
      </c>
      <c r="BD424" s="29" t="s">
        <v>447</v>
      </c>
      <c r="BE424" s="29" t="s">
        <v>519</v>
      </c>
      <c r="BF424" s="27"/>
      <c r="BG4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59" s="29" customFormat="1" ht="16" hidden="1" customHeight="1">
      <c r="A425" s="29">
        <v>5011</v>
      </c>
      <c r="B425" s="27" t="s">
        <v>691</v>
      </c>
      <c r="C425" s="27" t="s">
        <v>412</v>
      </c>
      <c r="D425" s="27"/>
      <c r="E425" s="27"/>
      <c r="F425" s="30" t="str">
        <f>IF(ISBLANK(Table2[[#This Row],[unique_id]]), "", Table2[[#This Row],[unique_id]])</f>
        <v/>
      </c>
      <c r="G425" s="27"/>
      <c r="H425" s="27"/>
      <c r="I425" s="27"/>
      <c r="O425" s="31"/>
      <c r="V425" s="31"/>
      <c r="W425" s="31"/>
      <c r="X425" s="31"/>
      <c r="Y425" s="31"/>
      <c r="Z425" s="31"/>
      <c r="AA425" s="31"/>
      <c r="AG425" s="31"/>
      <c r="AH425" s="31"/>
      <c r="AJ425" s="29" t="str">
        <f>IF(ISBLANK(AI425),  "", _xlfn.CONCAT("haas/entity/sensor/", LOWER(C425), "/", E425, "/config"))</f>
        <v/>
      </c>
      <c r="AK425" s="29" t="str">
        <f>IF(ISBLANK(AI425),  "", _xlfn.CONCAT(LOWER(C425), "/", E425))</f>
        <v/>
      </c>
      <c r="AT425" s="33"/>
      <c r="AU425" s="29" t="s">
        <v>701</v>
      </c>
      <c r="AV425" s="63" t="s">
        <v>703</v>
      </c>
      <c r="AW425" s="63"/>
      <c r="AX425" s="29" t="s">
        <v>1319</v>
      </c>
      <c r="AY425" s="29" t="s">
        <v>1316</v>
      </c>
      <c r="AZ425" s="29" t="s">
        <v>275</v>
      </c>
      <c r="BB425" s="29" t="s">
        <v>28</v>
      </c>
      <c r="BD425" s="29" t="s">
        <v>447</v>
      </c>
      <c r="BE425" s="29" t="s">
        <v>705</v>
      </c>
      <c r="BF425" s="27"/>
      <c r="BG4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59" s="29" customFormat="1" ht="16" hidden="1" customHeight="1">
      <c r="A426" s="29">
        <v>5012</v>
      </c>
      <c r="B426" s="27" t="s">
        <v>26</v>
      </c>
      <c r="C426" s="27" t="s">
        <v>412</v>
      </c>
      <c r="D426" s="27"/>
      <c r="E426" s="27"/>
      <c r="F426" s="30" t="str">
        <f>IF(ISBLANK(Table2[[#This Row],[unique_id]]), "", Table2[[#This Row],[unique_id]])</f>
        <v/>
      </c>
      <c r="G426" s="27"/>
      <c r="H426" s="27"/>
      <c r="I426" s="27"/>
      <c r="O426" s="31"/>
      <c r="V426" s="31"/>
      <c r="W426" s="31"/>
      <c r="X426" s="31"/>
      <c r="Y426" s="31"/>
      <c r="Z426" s="31"/>
      <c r="AA426" s="31"/>
      <c r="AG426" s="31"/>
      <c r="AH426" s="31"/>
      <c r="AJ426" s="29" t="str">
        <f>IF(ISBLANK(AI426),  "", _xlfn.CONCAT("haas/entity/sensor/", LOWER(C426), "/", E426, "/config"))</f>
        <v/>
      </c>
      <c r="AK426" s="29" t="str">
        <f>IF(ISBLANK(AI426),  "", _xlfn.CONCAT(LOWER(C426), "/", E426))</f>
        <v/>
      </c>
      <c r="AT426" s="33"/>
      <c r="AU426" s="29" t="s">
        <v>702</v>
      </c>
      <c r="AV426" s="63" t="s">
        <v>703</v>
      </c>
      <c r="AW426" s="63"/>
      <c r="AX426" s="29" t="s">
        <v>1318</v>
      </c>
      <c r="AY426" s="29" t="s">
        <v>1317</v>
      </c>
      <c r="AZ426" s="29" t="s">
        <v>275</v>
      </c>
      <c r="BB426" s="29" t="s">
        <v>28</v>
      </c>
      <c r="BD426" s="29" t="s">
        <v>447</v>
      </c>
      <c r="BE426" s="29" t="s">
        <v>704</v>
      </c>
      <c r="BF426" s="27" t="s">
        <v>967</v>
      </c>
      <c r="BG4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59" s="29" customFormat="1" ht="16" hidden="1" customHeight="1">
      <c r="A427" s="29">
        <v>5013</v>
      </c>
      <c r="B427" s="27" t="s">
        <v>26</v>
      </c>
      <c r="C427" s="27" t="s">
        <v>412</v>
      </c>
      <c r="D427" s="27"/>
      <c r="E427" s="27"/>
      <c r="F427" s="30" t="str">
        <f>IF(ISBLANK(Table2[[#This Row],[unique_id]]), "", Table2[[#This Row],[unique_id]])</f>
        <v/>
      </c>
      <c r="G427" s="27"/>
      <c r="H427" s="27"/>
      <c r="I427" s="27"/>
      <c r="O427" s="31"/>
      <c r="V427" s="31"/>
      <c r="W427" s="31"/>
      <c r="X427" s="31"/>
      <c r="Y427" s="31"/>
      <c r="Z427" s="31"/>
      <c r="AA427" s="31"/>
      <c r="AG427" s="31"/>
      <c r="AH427" s="31"/>
      <c r="AJ427" s="29" t="str">
        <f>IF(ISBLANK(AI427),  "", _xlfn.CONCAT("haas/entity/sensor/", LOWER(C427), "/", E427, "/config"))</f>
        <v/>
      </c>
      <c r="AK427" s="29" t="str">
        <f>IF(ISBLANK(AI427),  "", _xlfn.CONCAT(LOWER(C427), "/", E427))</f>
        <v/>
      </c>
      <c r="AT427" s="33"/>
      <c r="AU427" s="29" t="s">
        <v>661</v>
      </c>
      <c r="AV427" s="63" t="s">
        <v>703</v>
      </c>
      <c r="AW427" s="63"/>
      <c r="AX427" s="29" t="s">
        <v>1321</v>
      </c>
      <c r="AY427" s="29" t="s">
        <v>1320</v>
      </c>
      <c r="AZ427" s="29" t="s">
        <v>660</v>
      </c>
      <c r="BB427" s="29" t="s">
        <v>28</v>
      </c>
      <c r="BD427" s="29" t="s">
        <v>447</v>
      </c>
      <c r="BE427" s="29" t="s">
        <v>659</v>
      </c>
      <c r="BF427" s="27" t="s">
        <v>443</v>
      </c>
      <c r="BG4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59" s="29" customFormat="1" ht="16" hidden="1" customHeight="1">
      <c r="A428" s="29">
        <v>5014</v>
      </c>
      <c r="B428" s="29" t="s">
        <v>26</v>
      </c>
      <c r="C428" s="29" t="s">
        <v>420</v>
      </c>
      <c r="E428" s="27"/>
      <c r="F428" s="30" t="str">
        <f>IF(ISBLANK(Table2[[#This Row],[unique_id]]), "", Table2[[#This Row],[unique_id]])</f>
        <v/>
      </c>
      <c r="I428" s="27"/>
      <c r="O428" s="31"/>
      <c r="V428" s="31"/>
      <c r="W428" s="31"/>
      <c r="X428" s="31"/>
      <c r="Y428" s="31"/>
      <c r="Z428" s="31"/>
      <c r="AA428" s="31"/>
      <c r="AG428" s="31"/>
      <c r="AH428" s="31"/>
      <c r="AJ428" s="29" t="str">
        <f>IF(ISBLANK(AI428),  "", _xlfn.CONCAT("haas/entity/sensor/", LOWER(C428), "/", E428, "/config"))</f>
        <v/>
      </c>
      <c r="AK428" s="29" t="str">
        <f>IF(ISBLANK(AI428),  "", _xlfn.CONCAT(LOWER(C428), "/", E428))</f>
        <v/>
      </c>
      <c r="AT428" s="33"/>
      <c r="AU428" s="29" t="s">
        <v>419</v>
      </c>
      <c r="AV428" s="63" t="s">
        <v>966</v>
      </c>
      <c r="AW428" s="63"/>
      <c r="AX428" s="29" t="s">
        <v>420</v>
      </c>
      <c r="AY428" s="29" t="s">
        <v>418</v>
      </c>
      <c r="AZ428" s="29" t="s">
        <v>417</v>
      </c>
      <c r="BB428" s="29" t="s">
        <v>28</v>
      </c>
      <c r="BD428" s="29" t="s">
        <v>479</v>
      </c>
      <c r="BE428" s="29" t="s">
        <v>416</v>
      </c>
      <c r="BF428" s="29" t="s">
        <v>522</v>
      </c>
      <c r="BG4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59" s="29" customFormat="1" ht="16" hidden="1" customHeight="1">
      <c r="A429" s="29">
        <v>5015</v>
      </c>
      <c r="B429" s="29" t="s">
        <v>26</v>
      </c>
      <c r="C429" s="29" t="s">
        <v>555</v>
      </c>
      <c r="E429" s="27"/>
      <c r="F429" s="30" t="str">
        <f>IF(ISBLANK(Table2[[#This Row],[unique_id]]), "", Table2[[#This Row],[unique_id]])</f>
        <v/>
      </c>
      <c r="I429" s="27"/>
      <c r="O429" s="31"/>
      <c r="V429" s="31"/>
      <c r="W429" s="31" t="s">
        <v>593</v>
      </c>
      <c r="X429" s="31"/>
      <c r="Y429" s="36" t="s">
        <v>946</v>
      </c>
      <c r="Z429" s="36"/>
      <c r="AA429" s="36"/>
      <c r="AG429" s="31"/>
      <c r="AH429" s="31"/>
      <c r="AJ429" s="29" t="str">
        <f>IF(ISBLANK(AI429),  "", _xlfn.CONCAT("haas/entity/sensor/", LOWER(C429), "/", E429, "/config"))</f>
        <v/>
      </c>
      <c r="AK429" s="29" t="str">
        <f>IF(ISBLANK(AI429),  "", _xlfn.CONCAT(LOWER(C429), "/", E429))</f>
        <v/>
      </c>
      <c r="AT4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9" t="str">
        <f>LOWER(SUBSTITUTE(SUBSTITUTE(_xlfn.CONCAT(Table2[[#This Row],[device_suggested_area]], "-", Table2[[#This Row],[device_identifiers]]), " ", "-"), "_", "-"))</f>
        <v>home-cube-remote</v>
      </c>
      <c r="AV429" s="70" t="s">
        <v>586</v>
      </c>
      <c r="AW429" s="70"/>
      <c r="AX429" s="32" t="s">
        <v>1308</v>
      </c>
      <c r="AY429" s="32" t="s">
        <v>585</v>
      </c>
      <c r="AZ429" s="29" t="s">
        <v>555</v>
      </c>
      <c r="BB429" s="29" t="s">
        <v>172</v>
      </c>
      <c r="BE429" s="29" t="s">
        <v>584</v>
      </c>
      <c r="BG4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59" s="29" customFormat="1" ht="16" hidden="1" customHeight="1">
      <c r="A430" s="29">
        <v>6000</v>
      </c>
      <c r="B430" s="29" t="s">
        <v>26</v>
      </c>
      <c r="C430" s="29" t="s">
        <v>649</v>
      </c>
      <c r="F430" s="30" t="str">
        <f>IF(ISBLANK(Table2[[#This Row],[unique_id]]), "", Table2[[#This Row],[unique_id]])</f>
        <v/>
      </c>
      <c r="O430" s="31"/>
      <c r="V430" s="31"/>
      <c r="W430" s="31"/>
      <c r="X430" s="31"/>
      <c r="Y430" s="31"/>
      <c r="Z430" s="31"/>
      <c r="AA430" s="31"/>
      <c r="AG430" s="31"/>
      <c r="AH430" s="31"/>
      <c r="AJ430" s="29" t="str">
        <f>IF(ISBLANK(AI430),  "", _xlfn.CONCAT("haas/entity/sensor/", LOWER(C430), "/", E430, "/config"))</f>
        <v/>
      </c>
      <c r="AK430" s="29" t="str">
        <f>IF(ISBLANK(AI430),  "", _xlfn.CONCAT(LOWER(C430), "/", E430))</f>
        <v/>
      </c>
      <c r="AT430" s="33"/>
      <c r="AU430" s="29" t="s">
        <v>523</v>
      </c>
      <c r="AV430" s="31"/>
      <c r="AW430" s="31"/>
      <c r="BD430" s="29" t="s">
        <v>459</v>
      </c>
      <c r="BE430" s="29" t="s">
        <v>524</v>
      </c>
      <c r="BG4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31" spans="1:59" ht="16" hidden="1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hidden="1" customHeight="1">
      <c r="B432" s="24"/>
      <c r="C432" s="24"/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K432" s="24"/>
      <c r="L432" s="24"/>
      <c r="M432" s="24"/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5:59" ht="16" hidden="1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5:59" ht="16" hidden="1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5:59" ht="16" hidden="1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5:59" ht="16" hidden="1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5:59" ht="16" hidden="1" customHeight="1">
      <c r="E437" s="26"/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5:59" ht="16" hidden="1" customHeight="1">
      <c r="E438" s="26"/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5:59" ht="16" hidden="1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5:59" ht="16" hidden="1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5:59" ht="16" hidden="1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5:59" ht="16" hidden="1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5:59" ht="16" hidden="1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5:59" ht="16" hidden="1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5:59" ht="16" hidden="1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5:59" ht="16" hidden="1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5:59" ht="16" hidden="1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5:59" ht="16" hidden="1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hidden="1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hidden="1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hidden="1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hidden="1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hidden="1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hidden="1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hidden="1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hidden="1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hidden="1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hidden="1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hidden="1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hidden="1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23"/>
      <c r="AU460" s="21"/>
      <c r="AV460" s="22"/>
      <c r="AW460" s="22"/>
      <c r="BE460" s="21"/>
      <c r="BF460" s="21"/>
      <c r="BG4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hidden="1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hidden="1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23"/>
      <c r="AU462" s="21"/>
      <c r="AV462" s="22"/>
      <c r="AW462" s="22"/>
      <c r="BE462" s="21"/>
      <c r="BF462" s="21"/>
      <c r="BG4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hidden="1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23"/>
      <c r="AU463" s="21"/>
      <c r="AV463" s="22"/>
      <c r="AW463" s="22"/>
      <c r="BE463" s="21"/>
      <c r="BF463" s="21"/>
      <c r="BG4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hidden="1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23"/>
      <c r="AU464" s="21"/>
      <c r="AV464" s="22"/>
      <c r="AW464" s="22"/>
      <c r="BE464" s="21"/>
      <c r="BF464" s="21"/>
      <c r="BG4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hidden="1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hidden="1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23"/>
      <c r="AU466" s="21"/>
      <c r="AV466" s="22"/>
      <c r="AW466" s="22"/>
      <c r="BE466" s="21"/>
      <c r="BF466" s="21"/>
      <c r="BG4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hidden="1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hidden="1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hidden="1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hidden="1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15"/>
      <c r="AU470" s="21"/>
      <c r="AV470" s="22"/>
      <c r="AW470" s="22"/>
      <c r="BE470" s="21"/>
      <c r="BF470" s="21"/>
      <c r="BG4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hidden="1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hidden="1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15"/>
      <c r="AU472" s="21"/>
      <c r="AV472" s="22"/>
      <c r="AW472" s="22"/>
      <c r="BE472" s="21"/>
      <c r="BF472" s="21"/>
      <c r="BG4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hidden="1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15"/>
      <c r="AU473" s="21"/>
      <c r="AV473" s="22"/>
      <c r="AW473" s="22"/>
      <c r="BE473" s="21"/>
      <c r="BF473" s="21"/>
      <c r="BG4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hidden="1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15"/>
      <c r="AU474" s="21"/>
      <c r="AV474" s="22"/>
      <c r="AW474" s="22"/>
      <c r="BE474" s="21"/>
      <c r="BF474" s="21"/>
      <c r="BG4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hidden="1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hidden="1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15"/>
      <c r="AU476" s="21"/>
      <c r="AV476" s="22"/>
      <c r="AW476" s="22"/>
      <c r="BE476" s="21"/>
      <c r="BF476" s="21"/>
      <c r="BG4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hidden="1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hidden="1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hidden="1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hidden="1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hidden="1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hidden="1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hidden="1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hidden="1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hidden="1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hidden="1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hidden="1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hidden="1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hidden="1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hidden="1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hidden="1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hidden="1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hidden="1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hidden="1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hidden="1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hidden="1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hidden="1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hidden="1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hidden="1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hidden="1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hidden="1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hidden="1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hidden="1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hidden="1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hidden="1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hidden="1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hidden="1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hidden="1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hidden="1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hidden="1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hidden="1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hidden="1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hidden="1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hidden="1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hidden="1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hidden="1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hidden="1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hidden="1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hidden="1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hidden="1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hidden="1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hidden="1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hidden="1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hidden="1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hidden="1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hidden="1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hidden="1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hidden="1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hidden="1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hidden="1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hidden="1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hidden="1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hidden="1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hidden="1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hidden="1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hidden="1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hidden="1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hidden="1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hidden="1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hidden="1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hidden="1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hidden="1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hidden="1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hidden="1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hidden="1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hidden="1" customHeight="1">
      <c r="F546" s="25" t="str">
        <f>IF(ISBLANK(Table2[[#This Row],[unique_id]]), "", Table2[[#This Row],[unique_id]])</f>
        <v/>
      </c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hidden="1" customHeight="1">
      <c r="F547" s="25" t="str">
        <f>IF(ISBLANK(Table2[[#This Row],[unique_id]]), "", Table2[[#This Row],[unique_id]])</f>
        <v/>
      </c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hidden="1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hidden="1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hidden="1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hidden="1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hidden="1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G552" s="22"/>
      <c r="AH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hidden="1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G553" s="22"/>
      <c r="AH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hidden="1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G554" s="22"/>
      <c r="AH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hidden="1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G555" s="22"/>
      <c r="AH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hidden="1" customHeight="1">
      <c r="F556" s="25" t="str">
        <f>IF(ISBLANK(Table2[[#This Row],[unique_id]]), "", Table2[[#This Row],[unique_id]])</f>
        <v/>
      </c>
      <c r="H556" s="26"/>
      <c r="T556" s="21"/>
      <c r="V556" s="22"/>
      <c r="W556" s="22"/>
      <c r="X556" s="22"/>
      <c r="Y556" s="22"/>
      <c r="AG556" s="22"/>
      <c r="AH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hidden="1" customHeight="1">
      <c r="F557" s="25" t="str">
        <f>IF(ISBLANK(Table2[[#This Row],[unique_id]]), "", Table2[[#This Row],[unique_id]])</f>
        <v/>
      </c>
      <c r="H557" s="26"/>
      <c r="T557" s="21"/>
      <c r="V557" s="22"/>
      <c r="W557" s="22"/>
      <c r="X557" s="22"/>
      <c r="Y557" s="22"/>
      <c r="AG557" s="22"/>
      <c r="AH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hidden="1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G558" s="22"/>
      <c r="AH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hidden="1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G559" s="22"/>
      <c r="AH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hidden="1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G560" s="22"/>
      <c r="AH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hidden="1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G561" s="22"/>
      <c r="AH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hidden="1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hidden="1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hidden="1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hidden="1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hidden="1" customHeight="1">
      <c r="F566" s="25" t="str">
        <f>IF(ISBLANK(Table2[[#This Row],[unique_id]]), "", Table2[[#This Row],[unique_id]])</f>
        <v/>
      </c>
      <c r="G566" s="26"/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hidden="1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hidden="1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hidden="1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hidden="1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hidden="1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hidden="1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hidden="1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hidden="1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hidden="1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hidden="1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hidden="1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hidden="1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hidden="1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hidden="1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hidden="1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hidden="1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hidden="1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hidden="1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hidden="1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hidden="1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hidden="1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hidden="1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hidden="1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hidden="1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hidden="1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hidden="1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hidden="1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hidden="1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hidden="1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hidden="1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hidden="1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hidden="1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hidden="1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hidden="1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hidden="1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hidden="1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hidden="1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hidden="1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hidden="1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hidden="1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hidden="1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hidden="1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hidden="1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hidden="1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hidden="1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hidden="1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hidden="1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hidden="1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hidden="1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hidden="1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hidden="1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hidden="1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hidden="1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hidden="1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hidden="1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hidden="1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hidden="1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hidden="1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hidden="1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hidden="1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hidden="1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hidden="1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hidden="1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hidden="1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hidden="1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hidden="1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hidden="1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hidden="1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hidden="1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hidden="1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hidden="1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hidden="1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hidden="1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hidden="1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hidden="1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hidden="1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hidden="1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hidden="1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hidden="1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hidden="1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hidden="1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hidden="1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hidden="1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hidden="1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hidden="1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hidden="1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hidden="1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hidden="1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hidden="1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hidden="1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hidden="1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hidden="1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hidden="1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hidden="1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hidden="1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hidden="1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hidden="1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hidden="1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hidden="1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hidden="1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hidden="1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hidden="1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hidden="1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hidden="1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hidden="1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hidden="1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hidden="1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hidden="1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hidden="1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hidden="1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hidden="1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hidden="1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hidden="1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hidden="1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hidden="1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hidden="1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hidden="1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hidden="1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hidden="1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hidden="1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hidden="1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hidden="1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hidden="1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hidden="1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hidden="1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hidden="1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hidden="1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hidden="1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hidden="1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hidden="1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hidden="1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hidden="1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hidden="1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hidden="1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hidden="1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hidden="1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hidden="1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hidden="1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hidden="1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hidden="1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hidden="1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hidden="1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hidden="1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hidden="1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hidden="1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hidden="1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hidden="1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hidden="1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hidden="1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hidden="1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hidden="1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hidden="1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hidden="1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hidden="1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hidden="1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hidden="1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hidden="1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hidden="1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hidden="1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hidden="1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hidden="1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hidden="1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hidden="1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hidden="1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hidden="1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hidden="1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hidden="1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hidden="1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hidden="1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hidden="1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hidden="1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hidden="1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hidden="1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hidden="1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hidden="1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hidden="1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hidden="1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hidden="1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hidden="1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hidden="1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7" spans="6:59" ht="16" hidden="1" customHeight="1">
      <c r="F747" s="25" t="str">
        <f>IF(ISBLANK(Table2[[#This Row],[unique_id]]), "", Table2[[#This Row],[unique_id]])</f>
        <v/>
      </c>
      <c r="T747" s="21"/>
      <c r="V747" s="22"/>
      <c r="W747" s="22"/>
      <c r="X747" s="22"/>
      <c r="Y747" s="22"/>
      <c r="AJ747" s="21" t="str">
        <f>IF(ISBLANK(AI747),  "", _xlfn.CONCAT("haas/entity/sensor/", LOWER(C747), "/", E747, "/config"))</f>
        <v/>
      </c>
      <c r="AK747" s="21" t="str">
        <f>IF(ISBLANK(AI747),  "", _xlfn.CONCAT(LOWER(C747), "/", E747))</f>
        <v/>
      </c>
      <c r="AS747" s="21"/>
      <c r="AT747" s="23"/>
      <c r="AU747" s="21"/>
      <c r="AV747" s="22"/>
      <c r="AW747" s="22"/>
      <c r="BE747" s="21"/>
      <c r="BF747" s="21"/>
      <c r="BG7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8" spans="6:59" ht="16" hidden="1" customHeight="1">
      <c r="F748" s="25" t="str">
        <f>IF(ISBLANK(Table2[[#This Row],[unique_id]]), "", Table2[[#This Row],[unique_id]])</f>
        <v/>
      </c>
      <c r="T748" s="21"/>
      <c r="V748" s="22"/>
      <c r="W748" s="22"/>
      <c r="X748" s="22"/>
      <c r="Y748" s="22"/>
      <c r="AJ748" s="21" t="str">
        <f>IF(ISBLANK(AI748),  "", _xlfn.CONCAT("haas/entity/sensor/", LOWER(C748), "/", E748, "/config"))</f>
        <v/>
      </c>
      <c r="AK748" s="21" t="str">
        <f>IF(ISBLANK(AI748),  "", _xlfn.CONCAT(LOWER(C748), "/", E748))</f>
        <v/>
      </c>
      <c r="AS748" s="21"/>
      <c r="AT748" s="23"/>
      <c r="AU748" s="21"/>
      <c r="AV748" s="22"/>
      <c r="AW748" s="22"/>
      <c r="BE748" s="21"/>
      <c r="BF748" s="21"/>
      <c r="BG7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9" spans="6:59" ht="16" hidden="1" customHeight="1">
      <c r="F749" s="25" t="str">
        <f>IF(ISBLANK(Table2[[#This Row],[unique_id]]), "", Table2[[#This Row],[unique_id]])</f>
        <v/>
      </c>
      <c r="T749" s="21"/>
      <c r="V749" s="22"/>
      <c r="W749" s="22"/>
      <c r="X749" s="22"/>
      <c r="Y749" s="22"/>
      <c r="AJ749" s="21" t="str">
        <f>IF(ISBLANK(AI749),  "", _xlfn.CONCAT("haas/entity/sensor/", LOWER(C749), "/", E749, "/config"))</f>
        <v/>
      </c>
      <c r="AK749" s="21" t="str">
        <f>IF(ISBLANK(AI749),  "", _xlfn.CONCAT(LOWER(C749), "/", E749))</f>
        <v/>
      </c>
      <c r="AS749" s="21"/>
      <c r="AT749" s="23"/>
      <c r="AU749" s="21"/>
      <c r="AV749" s="22"/>
      <c r="AW749" s="22"/>
      <c r="BE749" s="21"/>
      <c r="BF749" s="21"/>
      <c r="BG7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0" spans="6:59" ht="16" hidden="1" customHeight="1">
      <c r="F750" s="25" t="str">
        <f>IF(ISBLANK(Table2[[#This Row],[unique_id]]), "", Table2[[#This Row],[unique_id]])</f>
        <v/>
      </c>
      <c r="T750" s="21"/>
      <c r="V750" s="22"/>
      <c r="W750" s="22"/>
      <c r="X750" s="22"/>
      <c r="Y750" s="22"/>
      <c r="AJ750" s="21" t="str">
        <f>IF(ISBLANK(AI750),  "", _xlfn.CONCAT("haas/entity/sensor/", LOWER(C750), "/", E750, "/config"))</f>
        <v/>
      </c>
      <c r="AK750" s="21" t="str">
        <f>IF(ISBLANK(AI750),  "", _xlfn.CONCAT(LOWER(C750), "/", E750))</f>
        <v/>
      </c>
      <c r="AS750" s="21"/>
      <c r="AT750" s="23"/>
      <c r="AU750" s="21"/>
      <c r="AV750" s="22"/>
      <c r="AW750" s="22"/>
      <c r="BE750" s="21"/>
      <c r="BF750" s="21"/>
      <c r="BG7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1" spans="6:59" ht="16" hidden="1" customHeight="1">
      <c r="F751" s="25" t="str">
        <f>IF(ISBLANK(Table2[[#This Row],[unique_id]]), "", Table2[[#This Row],[unique_id]])</f>
        <v/>
      </c>
      <c r="T751" s="21"/>
      <c r="V751" s="22"/>
      <c r="W751" s="22"/>
      <c r="X751" s="22"/>
      <c r="Y751" s="22"/>
      <c r="AJ751" s="21" t="str">
        <f>IF(ISBLANK(AI751),  "", _xlfn.CONCAT("haas/entity/sensor/", LOWER(C751), "/", E751, "/config"))</f>
        <v/>
      </c>
      <c r="AK751" s="21" t="str">
        <f>IF(ISBLANK(AI751),  "", _xlfn.CONCAT(LOWER(C751), "/", E751))</f>
        <v/>
      </c>
      <c r="AS751" s="21"/>
      <c r="AT751" s="23"/>
      <c r="AU751" s="21"/>
      <c r="AV751" s="22"/>
      <c r="AW751" s="22"/>
      <c r="BE751" s="21"/>
      <c r="BF751" s="21"/>
      <c r="BG7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2" spans="6:59" ht="16" hidden="1" customHeight="1">
      <c r="F752" s="25" t="str">
        <f>IF(ISBLANK(Table2[[#This Row],[unique_id]]), "", Table2[[#This Row],[unique_id]])</f>
        <v/>
      </c>
      <c r="T752" s="21"/>
      <c r="V752" s="22"/>
      <c r="W752" s="22"/>
      <c r="X752" s="22"/>
      <c r="Y752" s="22"/>
      <c r="AJ752" s="21" t="str">
        <f>IF(ISBLANK(AI752),  "", _xlfn.CONCAT("haas/entity/sensor/", LOWER(C752), "/", E752, "/config"))</f>
        <v/>
      </c>
      <c r="AK752" s="21" t="str">
        <f>IF(ISBLANK(AI752),  "", _xlfn.CONCAT(LOWER(C752), "/", E752))</f>
        <v/>
      </c>
      <c r="AS752" s="21"/>
      <c r="AT752" s="23"/>
      <c r="AU752" s="21"/>
      <c r="AV752" s="22"/>
      <c r="AW752" s="22"/>
      <c r="BE752" s="21"/>
      <c r="BF752" s="21"/>
      <c r="BG7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3" spans="6:59" ht="16" hidden="1" customHeight="1">
      <c r="F753" s="25" t="str">
        <f>IF(ISBLANK(Table2[[#This Row],[unique_id]]), "", Table2[[#This Row],[unique_id]])</f>
        <v/>
      </c>
      <c r="T753" s="21"/>
      <c r="V753" s="22"/>
      <c r="W753" s="22"/>
      <c r="X753" s="22"/>
      <c r="Y753" s="22"/>
      <c r="AJ753" s="21" t="str">
        <f>IF(ISBLANK(AI753),  "", _xlfn.CONCAT("haas/entity/sensor/", LOWER(C753), "/", E753, "/config"))</f>
        <v/>
      </c>
      <c r="AK753" s="21" t="str">
        <f>IF(ISBLANK(AI753),  "", _xlfn.CONCAT(LOWER(C753), "/", E753))</f>
        <v/>
      </c>
      <c r="AS753" s="21"/>
      <c r="AT753" s="23"/>
      <c r="AU753" s="21"/>
      <c r="AV753" s="22"/>
      <c r="AW753" s="22"/>
      <c r="BE753" s="21"/>
      <c r="BF753" s="21"/>
      <c r="BG7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4" spans="6:59" ht="16" hidden="1" customHeight="1">
      <c r="F754" s="25" t="str">
        <f>IF(ISBLANK(Table2[[#This Row],[unique_id]]), "", Table2[[#This Row],[unique_id]])</f>
        <v/>
      </c>
      <c r="T754" s="21"/>
      <c r="V754" s="22"/>
      <c r="W754" s="22"/>
      <c r="X754" s="22"/>
      <c r="Y754" s="22"/>
      <c r="AJ754" s="21" t="str">
        <f>IF(ISBLANK(AI754),  "", _xlfn.CONCAT("haas/entity/sensor/", LOWER(C754), "/", E754, "/config"))</f>
        <v/>
      </c>
      <c r="AK754" s="21" t="str">
        <f>IF(ISBLANK(AI754),  "", _xlfn.CONCAT(LOWER(C754), "/", E754))</f>
        <v/>
      </c>
      <c r="AS754" s="21"/>
      <c r="AT754" s="23"/>
      <c r="AU754" s="21"/>
      <c r="AV754" s="22"/>
      <c r="AW754" s="22"/>
      <c r="BE754" s="21"/>
      <c r="BF754" s="21"/>
      <c r="BG7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5" spans="6:59" ht="16" hidden="1" customHeight="1">
      <c r="F755" s="25" t="str">
        <f>IF(ISBLANK(Table2[[#This Row],[unique_id]]), "", Table2[[#This Row],[unique_id]])</f>
        <v/>
      </c>
      <c r="T755" s="21"/>
      <c r="V755" s="22"/>
      <c r="W755" s="22"/>
      <c r="X755" s="22"/>
      <c r="Y755" s="22"/>
      <c r="AJ755" s="21" t="str">
        <f>IF(ISBLANK(AI755),  "", _xlfn.CONCAT("haas/entity/sensor/", LOWER(C755), "/", E755, "/config"))</f>
        <v/>
      </c>
      <c r="AK755" s="21" t="str">
        <f>IF(ISBLANK(AI755),  "", _xlfn.CONCAT(LOWER(C755), "/", E755))</f>
        <v/>
      </c>
      <c r="AS755" s="21"/>
      <c r="AT755" s="23"/>
      <c r="AU755" s="21"/>
      <c r="AV755" s="22"/>
      <c r="AW755" s="22"/>
      <c r="BE755" s="21"/>
      <c r="BF755" s="21"/>
      <c r="BG7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6" spans="6:59" ht="16" hidden="1" customHeight="1">
      <c r="F756" s="25" t="str">
        <f>IF(ISBLANK(Table2[[#This Row],[unique_id]]), "", Table2[[#This Row],[unique_id]])</f>
        <v/>
      </c>
      <c r="T756" s="21"/>
      <c r="V756" s="22"/>
      <c r="W756" s="22"/>
      <c r="X756" s="22"/>
      <c r="Y756" s="22"/>
      <c r="AJ756" s="21" t="str">
        <f>IF(ISBLANK(AI756),  "", _xlfn.CONCAT("haas/entity/sensor/", LOWER(C756), "/", E756, "/config"))</f>
        <v/>
      </c>
      <c r="AK756" s="21" t="str">
        <f>IF(ISBLANK(AI756),  "", _xlfn.CONCAT(LOWER(C756), "/", E756))</f>
        <v/>
      </c>
      <c r="AS756" s="21"/>
      <c r="AT756" s="23"/>
      <c r="AU756" s="21"/>
      <c r="AV756" s="22"/>
      <c r="AW756" s="22"/>
      <c r="BE756" s="21"/>
      <c r="BF756" s="21"/>
      <c r="BG7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2023-07-24T08:10:34Z</dcterms:modified>
</cp:coreProperties>
</file>