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B39014F9-8006-5B4C-9E7E-E5EEC8F3419F}" xr6:coauthVersionLast="47" xr6:coauthVersionMax="47" xr10:uidLastSave="{00000000-0000-0000-0000-000000000000}"/>
  <bookViews>
    <workbookView xWindow="0" yWindow="1840" windowWidth="41120" windowHeight="24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09" i="1" l="1"/>
  <c r="S308" i="1"/>
  <c r="T307" i="1"/>
  <c r="T306" i="1"/>
  <c r="T305" i="1"/>
  <c r="T304" i="1"/>
  <c r="T295" i="1"/>
  <c r="T294" i="1"/>
  <c r="T293" i="1"/>
  <c r="T292" i="1"/>
  <c r="T278" i="1"/>
  <c r="T277" i="1"/>
  <c r="T179" i="1"/>
  <c r="T178" i="1"/>
  <c r="T147" i="1"/>
  <c r="T146" i="1"/>
  <c r="T101" i="1"/>
  <c r="T102" i="1"/>
  <c r="T309" i="1"/>
  <c r="T308" i="1"/>
  <c r="T299" i="1"/>
  <c r="T298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163" i="1"/>
  <c r="T162" i="1"/>
  <c r="T161" i="1"/>
  <c r="T160" i="1"/>
  <c r="T297" i="1"/>
  <c r="T296" i="1"/>
  <c r="S295" i="1"/>
  <c r="S294" i="1" s="1"/>
  <c r="S293" i="1"/>
  <c r="S292" i="1" s="1"/>
  <c r="S279" i="1"/>
  <c r="S307" i="1"/>
  <c r="S306" i="1" s="1"/>
  <c r="S305" i="1"/>
  <c r="S304" i="1" s="1"/>
  <c r="S299" i="1"/>
  <c r="S298" i="1" s="1"/>
  <c r="S297" i="1"/>
  <c r="S296" i="1" s="1"/>
  <c r="S291" i="1"/>
  <c r="S290" i="1" s="1"/>
  <c r="S289" i="1"/>
  <c r="S288" i="1" s="1"/>
  <c r="S287" i="1"/>
  <c r="S286" i="1" s="1"/>
  <c r="S285" i="1"/>
  <c r="S284" i="1" s="1"/>
  <c r="S283" i="1"/>
  <c r="S282" i="1" s="1"/>
  <c r="S281" i="1"/>
  <c r="S280" i="1" s="1"/>
  <c r="S278" i="1"/>
  <c r="S277" i="1" s="1"/>
  <c r="S179" i="1"/>
  <c r="S178" i="1" s="1"/>
  <c r="R178" i="1"/>
  <c r="F308" i="1"/>
  <c r="F306" i="1"/>
  <c r="F304" i="1"/>
  <c r="F298" i="1"/>
  <c r="F296" i="1"/>
  <c r="F294" i="1"/>
  <c r="F292" i="1"/>
  <c r="F290" i="1"/>
  <c r="F286" i="1"/>
  <c r="F284" i="1"/>
  <c r="F282" i="1"/>
  <c r="F280" i="1"/>
  <c r="F277" i="1"/>
  <c r="F178" i="1"/>
  <c r="R162" i="1"/>
  <c r="F162" i="1"/>
  <c r="R160" i="1"/>
  <c r="F160" i="1"/>
  <c r="R146" i="1"/>
  <c r="F146" i="1"/>
  <c r="R101" i="1"/>
  <c r="F101" i="1"/>
  <c r="AH308" i="1"/>
  <c r="AI308" i="1"/>
  <c r="AY308" i="1"/>
  <c r="AH306" i="1"/>
  <c r="AI306" i="1"/>
  <c r="AY306" i="1"/>
  <c r="AH304" i="1"/>
  <c r="AI304" i="1"/>
  <c r="AY304" i="1"/>
  <c r="AH298" i="1"/>
  <c r="AI298" i="1"/>
  <c r="AY298" i="1"/>
  <c r="AH296" i="1"/>
  <c r="AI296" i="1"/>
  <c r="AY296" i="1"/>
  <c r="AH294" i="1"/>
  <c r="AI294" i="1"/>
  <c r="AY294" i="1"/>
  <c r="AH292" i="1"/>
  <c r="AI292" i="1"/>
  <c r="AY292" i="1"/>
  <c r="AH290" i="1"/>
  <c r="AI290" i="1"/>
  <c r="AY290" i="1"/>
  <c r="AH286" i="1"/>
  <c r="AI286" i="1"/>
  <c r="AY286" i="1"/>
  <c r="AH284" i="1"/>
  <c r="AI284" i="1"/>
  <c r="AY284" i="1"/>
  <c r="AH282" i="1"/>
  <c r="AI282" i="1"/>
  <c r="AY282" i="1"/>
  <c r="AH280" i="1"/>
  <c r="AI280" i="1"/>
  <c r="AY280" i="1"/>
  <c r="AH277" i="1"/>
  <c r="AI277" i="1"/>
  <c r="AY277" i="1"/>
  <c r="AH178" i="1"/>
  <c r="AI178" i="1"/>
  <c r="AY178" i="1"/>
  <c r="AH162" i="1"/>
  <c r="AI162" i="1"/>
  <c r="AY162" i="1"/>
  <c r="AH160" i="1"/>
  <c r="AI160" i="1"/>
  <c r="AY160" i="1"/>
  <c r="AH146" i="1"/>
  <c r="AI146" i="1"/>
  <c r="AY146" i="1"/>
  <c r="F288" i="1"/>
  <c r="R102" i="1"/>
  <c r="S102" i="1" s="1"/>
  <c r="S101" i="1" s="1"/>
  <c r="T349" i="1"/>
  <c r="T348" i="1"/>
  <c r="T345" i="1"/>
  <c r="T344" i="1"/>
  <c r="S358" i="1"/>
  <c r="S357" i="1"/>
  <c r="S356" i="1"/>
  <c r="S349" i="1"/>
  <c r="S348" i="1"/>
  <c r="S347" i="1"/>
  <c r="S346" i="1"/>
  <c r="S345" i="1"/>
  <c r="S344" i="1"/>
  <c r="R183" i="1"/>
  <c r="S183" i="1" s="1"/>
  <c r="R182" i="1"/>
  <c r="S182" i="1" s="1"/>
  <c r="R181" i="1"/>
  <c r="S181" i="1" s="1"/>
  <c r="R179" i="1"/>
  <c r="R175" i="1"/>
  <c r="S175" i="1" s="1"/>
  <c r="R174" i="1"/>
  <c r="S174" i="1" s="1"/>
  <c r="R168" i="1"/>
  <c r="S168" i="1" s="1"/>
  <c r="R167" i="1"/>
  <c r="S167" i="1" s="1"/>
  <c r="R166" i="1"/>
  <c r="S166" i="1" s="1"/>
  <c r="R165" i="1"/>
  <c r="S165" i="1" s="1"/>
  <c r="R163" i="1"/>
  <c r="S163" i="1" s="1"/>
  <c r="S162" i="1" s="1"/>
  <c r="R161" i="1"/>
  <c r="S161" i="1" s="1"/>
  <c r="S160" i="1" s="1"/>
  <c r="R159" i="1"/>
  <c r="S159" i="1" s="1"/>
  <c r="R157" i="1"/>
  <c r="S157" i="1" s="1"/>
  <c r="R155" i="1"/>
  <c r="S155" i="1" s="1"/>
  <c r="R153" i="1"/>
  <c r="S153" i="1" s="1"/>
  <c r="R151" i="1"/>
  <c r="S151" i="1" s="1"/>
  <c r="R149" i="1"/>
  <c r="S149" i="1" s="1"/>
  <c r="R147" i="1"/>
  <c r="S147" i="1" s="1"/>
  <c r="S146" i="1" s="1"/>
  <c r="R145" i="1"/>
  <c r="S145" i="1" s="1"/>
  <c r="R144" i="1"/>
  <c r="S144" i="1" s="1"/>
  <c r="R143" i="1"/>
  <c r="S143" i="1" s="1"/>
  <c r="R142" i="1"/>
  <c r="S142" i="1" s="1"/>
  <c r="R140" i="1"/>
  <c r="S140" i="1" s="1"/>
  <c r="R138" i="1"/>
  <c r="S138" i="1" s="1"/>
  <c r="R137" i="1"/>
  <c r="S137" i="1" s="1"/>
  <c r="R136" i="1"/>
  <c r="S136" i="1" s="1"/>
  <c r="R134" i="1"/>
  <c r="S134" i="1" s="1"/>
  <c r="R132" i="1"/>
  <c r="S132" i="1" s="1"/>
  <c r="R131" i="1"/>
  <c r="S131" i="1" s="1"/>
  <c r="R130" i="1"/>
  <c r="S130" i="1" s="1"/>
  <c r="R129" i="1"/>
  <c r="S129" i="1" s="1"/>
  <c r="R127" i="1"/>
  <c r="S127" i="1" s="1"/>
  <c r="R126" i="1"/>
  <c r="S126" i="1" s="1"/>
  <c r="R125" i="1"/>
  <c r="S125" i="1" s="1"/>
  <c r="R124" i="1"/>
  <c r="S124" i="1" s="1"/>
  <c r="R123" i="1"/>
  <c r="S123" i="1" s="1"/>
  <c r="R122" i="1"/>
  <c r="S122" i="1" s="1"/>
  <c r="R120" i="1"/>
  <c r="S120" i="1" s="1"/>
  <c r="R119" i="1"/>
  <c r="S119" i="1" s="1"/>
  <c r="R118" i="1"/>
  <c r="S118" i="1" s="1"/>
  <c r="R117" i="1"/>
  <c r="S117" i="1" s="1"/>
  <c r="R115" i="1"/>
  <c r="S115" i="1" s="1"/>
  <c r="R113" i="1"/>
  <c r="S113" i="1" s="1"/>
  <c r="R112" i="1"/>
  <c r="S112" i="1" s="1"/>
  <c r="R110" i="1"/>
  <c r="S110" i="1" s="1"/>
  <c r="R108" i="1"/>
  <c r="S108" i="1" s="1"/>
  <c r="R106" i="1"/>
  <c r="S106" i="1" s="1"/>
  <c r="R105" i="1"/>
  <c r="S105" i="1" s="1"/>
  <c r="R103" i="1"/>
  <c r="S103" i="1" s="1"/>
  <c r="R100" i="1"/>
  <c r="S100" i="1" s="1"/>
  <c r="R99" i="1"/>
  <c r="S99" i="1" s="1"/>
  <c r="R98" i="1"/>
  <c r="S98" i="1" s="1"/>
  <c r="AM115" i="1"/>
  <c r="E115" i="1" s="1"/>
  <c r="AY140" i="1"/>
  <c r="AM140" i="1"/>
  <c r="E140" i="1" s="1"/>
  <c r="F140" i="1" s="1"/>
  <c r="AL140" i="1"/>
  <c r="AI140" i="1"/>
  <c r="AH140" i="1"/>
  <c r="AY139" i="1"/>
  <c r="AM139" i="1"/>
  <c r="AL139" i="1"/>
  <c r="AI139" i="1"/>
  <c r="AH139" i="1"/>
  <c r="F139" i="1"/>
  <c r="AY347" i="1"/>
  <c r="AM347" i="1"/>
  <c r="AI347" i="1"/>
  <c r="AH347" i="1"/>
  <c r="F347" i="1"/>
  <c r="AY342" i="1"/>
  <c r="AI342" i="1"/>
  <c r="F342" i="1"/>
  <c r="AY343" i="1"/>
  <c r="AI343" i="1"/>
  <c r="AH343" i="1"/>
  <c r="F343" i="1"/>
  <c r="AY329" i="1"/>
  <c r="AI329" i="1"/>
  <c r="F329" i="1"/>
  <c r="AH248" i="1"/>
  <c r="AH249" i="1"/>
  <c r="AH250" i="1"/>
  <c r="AH251" i="1"/>
  <c r="AY251" i="1"/>
  <c r="F251" i="1"/>
  <c r="AY260" i="1"/>
  <c r="AI260" i="1"/>
  <c r="AH260" i="1"/>
  <c r="F260" i="1"/>
  <c r="F253" i="1"/>
  <c r="AH253" i="1"/>
  <c r="AI253" i="1"/>
  <c r="AY253" i="1"/>
  <c r="F259" i="1"/>
  <c r="F258" i="1"/>
  <c r="F257" i="1"/>
  <c r="F256" i="1"/>
  <c r="F255" i="1"/>
  <c r="F254" i="1"/>
  <c r="AH254" i="1"/>
  <c r="AI254" i="1"/>
  <c r="AY254" i="1"/>
  <c r="AH255" i="1"/>
  <c r="AI255" i="1"/>
  <c r="AY255" i="1"/>
  <c r="AH256" i="1"/>
  <c r="AI256" i="1"/>
  <c r="AY256" i="1"/>
  <c r="AH257" i="1"/>
  <c r="AI257" i="1"/>
  <c r="AY257" i="1"/>
  <c r="AH258" i="1"/>
  <c r="AI258" i="1"/>
  <c r="AY258" i="1"/>
  <c r="AH259" i="1"/>
  <c r="AI259" i="1"/>
  <c r="AY259" i="1"/>
  <c r="AY312" i="1"/>
  <c r="AL312" i="1"/>
  <c r="AI312" i="1"/>
  <c r="AH312" i="1"/>
  <c r="F312" i="1"/>
  <c r="AY311" i="1"/>
  <c r="AL311" i="1"/>
  <c r="AI311" i="1"/>
  <c r="AH311" i="1"/>
  <c r="F311" i="1"/>
  <c r="AL398" i="1"/>
  <c r="AL310" i="1"/>
  <c r="AL302" i="1"/>
  <c r="AL301" i="1"/>
  <c r="AL300" i="1"/>
  <c r="AL183" i="1"/>
  <c r="AL182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5" i="1"/>
  <c r="AL144" i="1"/>
  <c r="AL143" i="1"/>
  <c r="AL142" i="1"/>
  <c r="AL141" i="1"/>
  <c r="AL138" i="1"/>
  <c r="AL137" i="1"/>
  <c r="AL136" i="1"/>
  <c r="AL135" i="1"/>
  <c r="AL134" i="1"/>
  <c r="AL133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2" i="1"/>
  <c r="AL111" i="1"/>
  <c r="AL110" i="1"/>
  <c r="AL109" i="1"/>
  <c r="AY310" i="1"/>
  <c r="AI310" i="1"/>
  <c r="AH310" i="1"/>
  <c r="F310" i="1"/>
  <c r="AM114" i="1"/>
  <c r="AY96" i="1"/>
  <c r="AI96" i="1"/>
  <c r="AH96" i="1"/>
  <c r="F96" i="1"/>
  <c r="AY95" i="1"/>
  <c r="AI95" i="1"/>
  <c r="AH95" i="1"/>
  <c r="F95" i="1"/>
  <c r="AY94" i="1"/>
  <c r="AI94" i="1"/>
  <c r="AH94" i="1"/>
  <c r="F94" i="1"/>
  <c r="F93" i="1"/>
  <c r="AH93" i="1"/>
  <c r="AI93" i="1"/>
  <c r="AY93" i="1"/>
  <c r="F361" i="1"/>
  <c r="AH361" i="1"/>
  <c r="AI361" i="1"/>
  <c r="AY361" i="1"/>
  <c r="F366" i="1"/>
  <c r="AH366" i="1"/>
  <c r="AI366" i="1"/>
  <c r="AY366" i="1"/>
  <c r="F268" i="1"/>
  <c r="AY269" i="1"/>
  <c r="AI269" i="1"/>
  <c r="AH269" i="1"/>
  <c r="F269" i="1"/>
  <c r="AY177" i="1"/>
  <c r="AI177" i="1"/>
  <c r="AH177" i="1"/>
  <c r="F177" i="1"/>
  <c r="AY181" i="1"/>
  <c r="AM181" i="1"/>
  <c r="AI181" i="1"/>
  <c r="AH181" i="1"/>
  <c r="J181" i="1"/>
  <c r="F181" i="1"/>
  <c r="AY180" i="1"/>
  <c r="AM180" i="1"/>
  <c r="AI180" i="1"/>
  <c r="AH180" i="1"/>
  <c r="J180" i="1"/>
  <c r="F180" i="1"/>
  <c r="AY179" i="1"/>
  <c r="AQ179" i="1"/>
  <c r="AM179" i="1" s="1"/>
  <c r="AI179" i="1"/>
  <c r="AH179" i="1"/>
  <c r="F179" i="1"/>
  <c r="AY89" i="1"/>
  <c r="AI89" i="1"/>
  <c r="AH89" i="1"/>
  <c r="F89" i="1"/>
  <c r="AY360" i="1"/>
  <c r="AI360" i="1"/>
  <c r="AH360" i="1"/>
  <c r="F360" i="1"/>
  <c r="F365" i="1"/>
  <c r="AH365" i="1"/>
  <c r="AI365" i="1"/>
  <c r="AY365" i="1"/>
  <c r="AY265" i="1"/>
  <c r="AI265" i="1"/>
  <c r="AH265" i="1"/>
  <c r="F265" i="1"/>
  <c r="F266" i="1"/>
  <c r="AH266" i="1"/>
  <c r="AI266" i="1"/>
  <c r="AY266" i="1"/>
  <c r="AY363" i="1"/>
  <c r="AI363" i="1"/>
  <c r="AH363" i="1"/>
  <c r="F363" i="1"/>
  <c r="F368" i="1"/>
  <c r="AH368" i="1"/>
  <c r="AI368" i="1"/>
  <c r="AY368" i="1"/>
  <c r="F364" i="1"/>
  <c r="AH364" i="1"/>
  <c r="AI364" i="1"/>
  <c r="AY364" i="1"/>
  <c r="F369" i="1"/>
  <c r="AH369" i="1"/>
  <c r="AI369" i="1"/>
  <c r="AY369" i="1"/>
  <c r="AM346" i="1"/>
  <c r="AI346" i="1"/>
  <c r="AH346" i="1"/>
  <c r="F346" i="1"/>
  <c r="AY346" i="1"/>
  <c r="AY370" i="1"/>
  <c r="AI370" i="1"/>
  <c r="F370" i="1"/>
  <c r="AY362" i="1"/>
  <c r="AI362" i="1"/>
  <c r="AH362" i="1"/>
  <c r="F362" i="1"/>
  <c r="AY367" i="1"/>
  <c r="AI367" i="1"/>
  <c r="AH367" i="1"/>
  <c r="F367" i="1"/>
  <c r="F263" i="1"/>
  <c r="AH263" i="1"/>
  <c r="AI263" i="1"/>
  <c r="AY263" i="1"/>
  <c r="F264" i="1"/>
  <c r="AH264" i="1"/>
  <c r="AI264" i="1"/>
  <c r="AY264" i="1"/>
  <c r="AY176" i="1"/>
  <c r="AM176" i="1"/>
  <c r="AI176" i="1"/>
  <c r="AH176" i="1"/>
  <c r="F176" i="1"/>
  <c r="AY172" i="1"/>
  <c r="AM172" i="1"/>
  <c r="AI172" i="1"/>
  <c r="AH172" i="1"/>
  <c r="F172" i="1"/>
  <c r="AY171" i="1"/>
  <c r="AM171" i="1"/>
  <c r="AI171" i="1"/>
  <c r="AH171" i="1"/>
  <c r="F171" i="1"/>
  <c r="AY170" i="1"/>
  <c r="AM170" i="1"/>
  <c r="AI170" i="1"/>
  <c r="AH170" i="1"/>
  <c r="F170" i="1"/>
  <c r="AY169" i="1"/>
  <c r="AM169" i="1"/>
  <c r="AI169" i="1"/>
  <c r="AH169" i="1"/>
  <c r="F169" i="1"/>
  <c r="AM300" i="1"/>
  <c r="AM301" i="1"/>
  <c r="AM302" i="1"/>
  <c r="F301" i="1"/>
  <c r="AH301" i="1"/>
  <c r="AI301" i="1"/>
  <c r="AY301" i="1"/>
  <c r="F300" i="1"/>
  <c r="AH300" i="1"/>
  <c r="AI300" i="1"/>
  <c r="AY300" i="1"/>
  <c r="AY302" i="1"/>
  <c r="AI302" i="1"/>
  <c r="AH302" i="1"/>
  <c r="F302" i="1"/>
  <c r="AY384" i="1"/>
  <c r="AI384" i="1"/>
  <c r="AH384" i="1"/>
  <c r="F384" i="1"/>
  <c r="AY387" i="1"/>
  <c r="AI387" i="1"/>
  <c r="AH387" i="1"/>
  <c r="F387" i="1"/>
  <c r="F107" i="1"/>
  <c r="AH107" i="1"/>
  <c r="AI107" i="1"/>
  <c r="AY107" i="1"/>
  <c r="AY303" i="1"/>
  <c r="AM303" i="1"/>
  <c r="F303" i="1"/>
  <c r="AH303" i="1"/>
  <c r="AI303" i="1"/>
  <c r="AY395" i="1"/>
  <c r="AI395" i="1"/>
  <c r="AH395" i="1"/>
  <c r="AY394" i="1"/>
  <c r="AI394" i="1"/>
  <c r="AH394" i="1"/>
  <c r="AY320" i="1"/>
  <c r="AI320" i="1"/>
  <c r="AH320" i="1"/>
  <c r="F320" i="1"/>
  <c r="AY354" i="1"/>
  <c r="AI354" i="1"/>
  <c r="F354" i="1"/>
  <c r="AY350" i="1"/>
  <c r="AI350" i="1"/>
  <c r="F350" i="1"/>
  <c r="F351" i="1"/>
  <c r="AH351" i="1"/>
  <c r="AI351" i="1"/>
  <c r="AM351" i="1"/>
  <c r="AY351" i="1"/>
  <c r="F352" i="1"/>
  <c r="AH352" i="1"/>
  <c r="AI352" i="1"/>
  <c r="AM352" i="1"/>
  <c r="AY352" i="1"/>
  <c r="F355" i="1"/>
  <c r="AH355" i="1"/>
  <c r="AI355" i="1"/>
  <c r="AQ355" i="1"/>
  <c r="AM355" i="1" s="1"/>
  <c r="AY355" i="1"/>
  <c r="F359" i="1"/>
  <c r="AH359" i="1"/>
  <c r="AI359" i="1"/>
  <c r="AM359" i="1"/>
  <c r="AY359" i="1"/>
  <c r="F348" i="1"/>
  <c r="AH348" i="1"/>
  <c r="AI348" i="1"/>
  <c r="AM348" i="1"/>
  <c r="AY348" i="1"/>
  <c r="AY357" i="1"/>
  <c r="AQ357" i="1"/>
  <c r="AM357" i="1" s="1"/>
  <c r="AI357" i="1"/>
  <c r="AH357" i="1"/>
  <c r="F357" i="1"/>
  <c r="AY175" i="1"/>
  <c r="AM175" i="1"/>
  <c r="AI175" i="1"/>
  <c r="AH175" i="1"/>
  <c r="E175" i="1" l="1"/>
  <c r="F175" i="1" s="1"/>
  <c r="AM173" i="1"/>
  <c r="AM174" i="1"/>
  <c r="E174" i="1" s="1"/>
  <c r="F174" i="1" s="1"/>
  <c r="AM166" i="1"/>
  <c r="AM167" i="1"/>
  <c r="E167" i="1" s="1"/>
  <c r="F167" i="1" s="1"/>
  <c r="AM168" i="1"/>
  <c r="AI168" i="1"/>
  <c r="AH168" i="1"/>
  <c r="AI167" i="1"/>
  <c r="AH167" i="1"/>
  <c r="AI166" i="1"/>
  <c r="AH166" i="1"/>
  <c r="AY165" i="1"/>
  <c r="AM165" i="1"/>
  <c r="AI165" i="1"/>
  <c r="AH165" i="1"/>
  <c r="AY164" i="1"/>
  <c r="AM164" i="1"/>
  <c r="AI164" i="1"/>
  <c r="AH164" i="1"/>
  <c r="F164" i="1"/>
  <c r="AY166" i="1"/>
  <c r="AY167" i="1"/>
  <c r="AY168" i="1"/>
  <c r="F173" i="1"/>
  <c r="AH173" i="1"/>
  <c r="AI173" i="1"/>
  <c r="AY173" i="1"/>
  <c r="AH174" i="1"/>
  <c r="AI174" i="1"/>
  <c r="AY174" i="1"/>
  <c r="F147" i="1"/>
  <c r="AQ147" i="1"/>
  <c r="AM147" i="1" s="1"/>
  <c r="AY163" i="1"/>
  <c r="AQ163" i="1"/>
  <c r="AM163" i="1" s="1"/>
  <c r="AI163" i="1"/>
  <c r="AH163" i="1"/>
  <c r="F163" i="1"/>
  <c r="AY147" i="1"/>
  <c r="AI147" i="1"/>
  <c r="AH147" i="1"/>
  <c r="F133" i="1"/>
  <c r="AH133" i="1"/>
  <c r="AI133" i="1"/>
  <c r="AM133" i="1"/>
  <c r="AY133" i="1"/>
  <c r="AY134" i="1"/>
  <c r="AM134" i="1"/>
  <c r="AI134" i="1"/>
  <c r="AH134" i="1"/>
  <c r="AY396" i="1"/>
  <c r="AI396" i="1"/>
  <c r="AH396" i="1"/>
  <c r="AY325" i="1"/>
  <c r="AI325" i="1"/>
  <c r="AH325" i="1"/>
  <c r="F325" i="1"/>
  <c r="AY314" i="1"/>
  <c r="AI314" i="1"/>
  <c r="AH314" i="1"/>
  <c r="F314" i="1"/>
  <c r="F315" i="1"/>
  <c r="AH315" i="1"/>
  <c r="AI315" i="1"/>
  <c r="AY315" i="1"/>
  <c r="F316" i="1"/>
  <c r="AH316" i="1"/>
  <c r="AI316" i="1"/>
  <c r="AY316" i="1"/>
  <c r="F317" i="1"/>
  <c r="AH317" i="1"/>
  <c r="AI317" i="1"/>
  <c r="AY317" i="1"/>
  <c r="F318" i="1"/>
  <c r="AH318" i="1"/>
  <c r="AI318" i="1"/>
  <c r="AY318" i="1"/>
  <c r="F319" i="1"/>
  <c r="AH319" i="1"/>
  <c r="AI319" i="1"/>
  <c r="AY319" i="1"/>
  <c r="F321" i="1"/>
  <c r="AH321" i="1"/>
  <c r="AI321" i="1"/>
  <c r="AY321" i="1"/>
  <c r="F322" i="1"/>
  <c r="AH322" i="1"/>
  <c r="AI322" i="1"/>
  <c r="AY322" i="1"/>
  <c r="F323" i="1"/>
  <c r="AH323" i="1"/>
  <c r="AI323" i="1"/>
  <c r="AY323" i="1"/>
  <c r="F324" i="1"/>
  <c r="AH324" i="1"/>
  <c r="AI324" i="1"/>
  <c r="AY324" i="1"/>
  <c r="F326" i="1"/>
  <c r="AH326" i="1"/>
  <c r="AI326" i="1"/>
  <c r="AY326" i="1"/>
  <c r="F327" i="1"/>
  <c r="AH327" i="1"/>
  <c r="AI327" i="1"/>
  <c r="AY327" i="1"/>
  <c r="F328" i="1"/>
  <c r="AH328" i="1"/>
  <c r="AI328" i="1"/>
  <c r="AY328" i="1"/>
  <c r="AY36" i="1"/>
  <c r="AI36" i="1"/>
  <c r="AH36" i="1"/>
  <c r="F36" i="1"/>
  <c r="AY183" i="1"/>
  <c r="AI183" i="1"/>
  <c r="AH183" i="1"/>
  <c r="F183" i="1"/>
  <c r="AM112" i="1"/>
  <c r="AM111" i="1"/>
  <c r="AM110" i="1"/>
  <c r="E110" i="1" s="1"/>
  <c r="F110" i="1" s="1"/>
  <c r="AM109" i="1"/>
  <c r="AM131" i="1"/>
  <c r="E131" i="1" s="1"/>
  <c r="F131" i="1" s="1"/>
  <c r="AM130" i="1"/>
  <c r="E130" i="1" s="1"/>
  <c r="F130" i="1" s="1"/>
  <c r="AM129" i="1"/>
  <c r="AM128" i="1"/>
  <c r="AM127" i="1"/>
  <c r="AM126" i="1"/>
  <c r="AM125" i="1"/>
  <c r="AM124" i="1"/>
  <c r="AM123" i="1"/>
  <c r="AM122" i="1"/>
  <c r="AM121" i="1"/>
  <c r="AM120" i="1"/>
  <c r="E120" i="1" s="1"/>
  <c r="F120" i="1" s="1"/>
  <c r="AM119" i="1"/>
  <c r="E119" i="1" s="1"/>
  <c r="AM118" i="1"/>
  <c r="E118" i="1" s="1"/>
  <c r="F118" i="1" s="1"/>
  <c r="AM117" i="1"/>
  <c r="AM116" i="1"/>
  <c r="AM141" i="1"/>
  <c r="AM142" i="1"/>
  <c r="AM143" i="1"/>
  <c r="AM144" i="1"/>
  <c r="AM145" i="1"/>
  <c r="AM148" i="1"/>
  <c r="AM149" i="1"/>
  <c r="E149" i="1" s="1"/>
  <c r="F149" i="1" s="1"/>
  <c r="AM150" i="1"/>
  <c r="AM151" i="1"/>
  <c r="E151" i="1" s="1"/>
  <c r="F151" i="1" s="1"/>
  <c r="AM152" i="1"/>
  <c r="AM153" i="1"/>
  <c r="AM154" i="1"/>
  <c r="AM155" i="1"/>
  <c r="AM156" i="1"/>
  <c r="AM157" i="1"/>
  <c r="AM158" i="1"/>
  <c r="AM159" i="1"/>
  <c r="AM136" i="1"/>
  <c r="AM137" i="1"/>
  <c r="E137" i="1" s="1"/>
  <c r="F137" i="1" s="1"/>
  <c r="AM138" i="1"/>
  <c r="E138" i="1" s="1"/>
  <c r="F138" i="1" s="1"/>
  <c r="AM135" i="1"/>
  <c r="F398" i="1"/>
  <c r="AH398" i="1"/>
  <c r="AI398" i="1"/>
  <c r="AY398" i="1"/>
  <c r="AM6" i="1"/>
  <c r="AM8" i="1"/>
  <c r="AR24" i="1"/>
  <c r="AR22" i="1"/>
  <c r="AM22" i="1" s="1"/>
  <c r="AR20" i="1"/>
  <c r="AR18" i="1"/>
  <c r="AR16" i="1"/>
  <c r="AM16" i="1" s="1"/>
  <c r="AR14" i="1"/>
  <c r="AM14" i="1" s="1"/>
  <c r="AR12" i="1"/>
  <c r="AM12" i="1" s="1"/>
  <c r="F26" i="1"/>
  <c r="AH26" i="1"/>
  <c r="AI26" i="1"/>
  <c r="AY26" i="1"/>
  <c r="F24" i="1"/>
  <c r="AH24" i="1"/>
  <c r="AI24" i="1"/>
  <c r="AY24" i="1"/>
  <c r="F22" i="1"/>
  <c r="AH22" i="1"/>
  <c r="AI22" i="1"/>
  <c r="AY22" i="1"/>
  <c r="F20" i="1"/>
  <c r="AH20" i="1"/>
  <c r="AI20" i="1"/>
  <c r="AY20" i="1"/>
  <c r="F18" i="1"/>
  <c r="AH18" i="1"/>
  <c r="AI18" i="1"/>
  <c r="AY18" i="1"/>
  <c r="F16" i="1"/>
  <c r="AH16" i="1"/>
  <c r="AI16" i="1"/>
  <c r="AY16" i="1"/>
  <c r="F14" i="1"/>
  <c r="AH14" i="1"/>
  <c r="AI14" i="1"/>
  <c r="AY14" i="1"/>
  <c r="F12" i="1"/>
  <c r="AH12" i="1"/>
  <c r="AI12" i="1"/>
  <c r="AY12" i="1"/>
  <c r="F8" i="1"/>
  <c r="AH8" i="1"/>
  <c r="AI8" i="1"/>
  <c r="AY8" i="1"/>
  <c r="F6" i="1"/>
  <c r="AH6" i="1"/>
  <c r="AI6" i="1"/>
  <c r="AY6" i="1"/>
  <c r="AY4" i="1"/>
  <c r="AI4" i="1"/>
  <c r="AH4" i="1"/>
  <c r="F4" i="1"/>
  <c r="AR66" i="1"/>
  <c r="AM66" i="1" s="1"/>
  <c r="AR65" i="1"/>
  <c r="AM65" i="1" s="1"/>
  <c r="AR64" i="1"/>
  <c r="AM64" i="1" s="1"/>
  <c r="AR63" i="1"/>
  <c r="AM63" i="1" s="1"/>
  <c r="AR62" i="1"/>
  <c r="AM62" i="1" s="1"/>
  <c r="AR61" i="1"/>
  <c r="AM61" i="1" s="1"/>
  <c r="AR59" i="1"/>
  <c r="AM59" i="1" s="1"/>
  <c r="AR58" i="1"/>
  <c r="AR57" i="1"/>
  <c r="AR56" i="1"/>
  <c r="AM56" i="1" s="1"/>
  <c r="AR55" i="1"/>
  <c r="AR54" i="1"/>
  <c r="AM54" i="1" s="1"/>
  <c r="AR53" i="1"/>
  <c r="AM53" i="1" s="1"/>
  <c r="AR52" i="1"/>
  <c r="AM52" i="1" s="1"/>
  <c r="AR51" i="1"/>
  <c r="AM51" i="1" s="1"/>
  <c r="AR48" i="1"/>
  <c r="AR47" i="1"/>
  <c r="AM47" i="1" s="1"/>
  <c r="AR46" i="1"/>
  <c r="AR45" i="1"/>
  <c r="AR44" i="1"/>
  <c r="AM44" i="1" s="1"/>
  <c r="AR43" i="1"/>
  <c r="AM43" i="1" s="1"/>
  <c r="AR42" i="1"/>
  <c r="AM42" i="1" s="1"/>
  <c r="AR41" i="1"/>
  <c r="AR40" i="1"/>
  <c r="AM40" i="1" s="1"/>
  <c r="AR39" i="1"/>
  <c r="AM39" i="1" s="1"/>
  <c r="AR25" i="1"/>
  <c r="AR23" i="1"/>
  <c r="AM23" i="1" s="1"/>
  <c r="AR21" i="1"/>
  <c r="AR19" i="1"/>
  <c r="AR17" i="1"/>
  <c r="AM17" i="1" s="1"/>
  <c r="AR15" i="1"/>
  <c r="AM15" i="1" s="1"/>
  <c r="AR13" i="1"/>
  <c r="AM13" i="1" s="1"/>
  <c r="AR11" i="1"/>
  <c r="AR10" i="1"/>
  <c r="AI10" i="1"/>
  <c r="AH10" i="1"/>
  <c r="F10" i="1"/>
  <c r="AY10" i="1"/>
  <c r="AI5" i="1"/>
  <c r="AI7" i="1"/>
  <c r="AI9" i="1"/>
  <c r="AI11" i="1"/>
  <c r="AI13" i="1"/>
  <c r="AI15" i="1"/>
  <c r="AI17" i="1"/>
  <c r="AI19" i="1"/>
  <c r="AI21" i="1"/>
  <c r="AI23" i="1"/>
  <c r="AI25" i="1"/>
  <c r="AI27" i="1"/>
  <c r="AI28" i="1"/>
  <c r="AI29" i="1"/>
  <c r="AI30" i="1"/>
  <c r="AI31" i="1"/>
  <c r="AI32" i="1"/>
  <c r="AI33" i="1"/>
  <c r="AI34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35" i="1"/>
  <c r="AI37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90" i="1"/>
  <c r="AI91" i="1"/>
  <c r="AI92" i="1"/>
  <c r="AI97" i="1"/>
  <c r="AI98" i="1"/>
  <c r="AI99" i="1"/>
  <c r="AI100" i="1"/>
  <c r="AI102" i="1"/>
  <c r="AI103" i="1"/>
  <c r="AI104" i="1"/>
  <c r="AI105" i="1"/>
  <c r="AI106" i="1"/>
  <c r="AI182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5" i="1"/>
  <c r="AI136" i="1"/>
  <c r="AI137" i="1"/>
  <c r="AI138" i="1"/>
  <c r="AI141" i="1"/>
  <c r="AI142" i="1"/>
  <c r="AI143" i="1"/>
  <c r="AI144" i="1"/>
  <c r="AI145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1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186" i="1"/>
  <c r="AI185" i="1"/>
  <c r="AI184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3" i="1"/>
  <c r="AI212" i="1"/>
  <c r="AI211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9" i="1"/>
  <c r="AI238" i="1"/>
  <c r="AI240" i="1"/>
  <c r="AI243" i="1"/>
  <c r="AI242" i="1"/>
  <c r="AI241" i="1"/>
  <c r="AI246" i="1"/>
  <c r="AI245" i="1"/>
  <c r="AI244" i="1"/>
  <c r="AI247" i="1"/>
  <c r="AI262" i="1"/>
  <c r="AI278" i="1"/>
  <c r="AI279" i="1"/>
  <c r="AI281" i="1"/>
  <c r="AI283" i="1"/>
  <c r="AI285" i="1"/>
  <c r="AI287" i="1"/>
  <c r="AI289" i="1"/>
  <c r="AI291" i="1"/>
  <c r="AI293" i="1"/>
  <c r="AI295" i="1"/>
  <c r="AI297" i="1"/>
  <c r="AI299" i="1"/>
  <c r="AI305" i="1"/>
  <c r="AI307" i="1"/>
  <c r="AI309" i="1"/>
  <c r="AI313" i="1"/>
  <c r="AI270" i="1"/>
  <c r="AI271" i="1"/>
  <c r="AI272" i="1"/>
  <c r="AI273" i="1"/>
  <c r="AI267" i="1"/>
  <c r="AI274" i="1"/>
  <c r="AI275" i="1"/>
  <c r="AI276" i="1"/>
  <c r="AI344" i="1"/>
  <c r="AI345" i="1"/>
  <c r="AI349" i="1"/>
  <c r="AI353" i="1"/>
  <c r="AI358" i="1"/>
  <c r="AI356" i="1"/>
  <c r="AI372" i="1"/>
  <c r="AI371" i="1"/>
  <c r="AI373" i="1"/>
  <c r="AI375" i="1"/>
  <c r="AI374" i="1"/>
  <c r="AI376" i="1"/>
  <c r="AI377" i="1"/>
  <c r="AI378" i="1"/>
  <c r="AI379" i="1"/>
  <c r="AI380" i="1"/>
  <c r="AI381" i="1"/>
  <c r="AI382" i="1"/>
  <c r="AI383" i="1"/>
  <c r="AI385" i="1"/>
  <c r="AI386" i="1"/>
  <c r="AI388" i="1"/>
  <c r="AI389" i="1"/>
  <c r="AI390" i="1"/>
  <c r="AI391" i="1"/>
  <c r="AI392" i="1"/>
  <c r="AI393" i="1"/>
  <c r="AI397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F267" i="1"/>
  <c r="AH267" i="1"/>
  <c r="AY267" i="1"/>
  <c r="F60" i="1"/>
  <c r="AH60" i="1"/>
  <c r="AY60" i="1"/>
  <c r="F35" i="1"/>
  <c r="AH35" i="1"/>
  <c r="AY35" i="1"/>
  <c r="F182" i="1"/>
  <c r="AH182" i="1"/>
  <c r="AY182" i="1"/>
  <c r="F85" i="1"/>
  <c r="AH85" i="1"/>
  <c r="AY85" i="1"/>
  <c r="F80" i="1"/>
  <c r="AH80" i="1"/>
  <c r="AY80" i="1"/>
  <c r="F214" i="1"/>
  <c r="AH214" i="1"/>
  <c r="AY214" i="1"/>
  <c r="F187" i="1"/>
  <c r="AH187" i="1"/>
  <c r="AY187" i="1"/>
  <c r="F90" i="1"/>
  <c r="AH90" i="1"/>
  <c r="AY90" i="1"/>
  <c r="AY393" i="1"/>
  <c r="F390" i="1"/>
  <c r="AH390" i="1"/>
  <c r="AY390" i="1"/>
  <c r="F391" i="1"/>
  <c r="AH391" i="1"/>
  <c r="AY391" i="1"/>
  <c r="AY247" i="1"/>
  <c r="AY9" i="1"/>
  <c r="AY5" i="1"/>
  <c r="AY7" i="1"/>
  <c r="AY13" i="1"/>
  <c r="AY15" i="1"/>
  <c r="AY17" i="1"/>
  <c r="AY19" i="1"/>
  <c r="AY11" i="1"/>
  <c r="AY21" i="1"/>
  <c r="AY23" i="1"/>
  <c r="AY25" i="1"/>
  <c r="AY27" i="1"/>
  <c r="AY28" i="1"/>
  <c r="AY29" i="1"/>
  <c r="AY30" i="1"/>
  <c r="AY31" i="1"/>
  <c r="AY32" i="1"/>
  <c r="AY33" i="1"/>
  <c r="AY34" i="1"/>
  <c r="AY38" i="1"/>
  <c r="AY39" i="1"/>
  <c r="AY40" i="1"/>
  <c r="AY42" i="1"/>
  <c r="AY43" i="1"/>
  <c r="AY44" i="1"/>
  <c r="AY45" i="1"/>
  <c r="AY41" i="1"/>
  <c r="AY46" i="1"/>
  <c r="AY47" i="1"/>
  <c r="AY48" i="1"/>
  <c r="AY49" i="1"/>
  <c r="AY50" i="1"/>
  <c r="AY51" i="1"/>
  <c r="AY52" i="1"/>
  <c r="AY53" i="1"/>
  <c r="AY54" i="1"/>
  <c r="AY56" i="1"/>
  <c r="AY57" i="1"/>
  <c r="AY55" i="1"/>
  <c r="AY58" i="1"/>
  <c r="AY59" i="1"/>
  <c r="AY37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1" i="1"/>
  <c r="AY82" i="1"/>
  <c r="AY83" i="1"/>
  <c r="AY84" i="1"/>
  <c r="AY86" i="1"/>
  <c r="AY87" i="1"/>
  <c r="AY88" i="1"/>
  <c r="AY91" i="1"/>
  <c r="AY92" i="1"/>
  <c r="AY97" i="1"/>
  <c r="AY383" i="1"/>
  <c r="AY385" i="1"/>
  <c r="AY386" i="1"/>
  <c r="AY389" i="1"/>
  <c r="AY104" i="1"/>
  <c r="AY392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5" i="1"/>
  <c r="AY136" i="1"/>
  <c r="AY137" i="1"/>
  <c r="AY138" i="1"/>
  <c r="AY141" i="1"/>
  <c r="AY142" i="1"/>
  <c r="AY143" i="1"/>
  <c r="AY144" i="1"/>
  <c r="AY145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186" i="1"/>
  <c r="AY185" i="1"/>
  <c r="AY184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3" i="1"/>
  <c r="AY212" i="1"/>
  <c r="AY211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9" i="1"/>
  <c r="AY238" i="1"/>
  <c r="AY243" i="1"/>
  <c r="AY242" i="1"/>
  <c r="AY241" i="1"/>
  <c r="AY246" i="1"/>
  <c r="AY245" i="1"/>
  <c r="AY244" i="1"/>
  <c r="AY248" i="1"/>
  <c r="AY249" i="1"/>
  <c r="AY250" i="1"/>
  <c r="AY252" i="1"/>
  <c r="AY262" i="1"/>
  <c r="AY358" i="1"/>
  <c r="AY356" i="1"/>
  <c r="AY344" i="1"/>
  <c r="AY345" i="1"/>
  <c r="AY349" i="1"/>
  <c r="AY353" i="1"/>
  <c r="AY388" i="1"/>
  <c r="AY397" i="1"/>
  <c r="AY372" i="1"/>
  <c r="AY375" i="1"/>
  <c r="AY98" i="1"/>
  <c r="AY313" i="1"/>
  <c r="AY270" i="1"/>
  <c r="AY271" i="1"/>
  <c r="AY272" i="1"/>
  <c r="AY273" i="1"/>
  <c r="AY274" i="1"/>
  <c r="AY275" i="1"/>
  <c r="AY276" i="1"/>
  <c r="AY99" i="1"/>
  <c r="AY100" i="1"/>
  <c r="AY103" i="1"/>
  <c r="AY105" i="1"/>
  <c r="AY106" i="1"/>
  <c r="AY279" i="1"/>
  <c r="AY297" i="1"/>
  <c r="AY299" i="1"/>
  <c r="AY285" i="1"/>
  <c r="AY287" i="1"/>
  <c r="AY289" i="1"/>
  <c r="AY371" i="1"/>
  <c r="AY373" i="1"/>
  <c r="AY291" i="1"/>
  <c r="AY374" i="1"/>
  <c r="AY376" i="1"/>
  <c r="AY377" i="1"/>
  <c r="AY378" i="1"/>
  <c r="AY379" i="1"/>
  <c r="AY380" i="1"/>
  <c r="AY381" i="1"/>
  <c r="AY382" i="1"/>
  <c r="AY293" i="1"/>
  <c r="AY295" i="1"/>
  <c r="AY161" i="1"/>
  <c r="AY278" i="1"/>
  <c r="AY281" i="1"/>
  <c r="AY283" i="1"/>
  <c r="AY307" i="1"/>
  <c r="AY309" i="1"/>
  <c r="AY305" i="1"/>
  <c r="AY102" i="1"/>
  <c r="AY240" i="1"/>
  <c r="AY399" i="1"/>
  <c r="AY400" i="1"/>
  <c r="AY401" i="1"/>
  <c r="AY402" i="1"/>
  <c r="AY403" i="1"/>
  <c r="AY404" i="1"/>
  <c r="AY405" i="1"/>
  <c r="AY406" i="1"/>
  <c r="AY407" i="1"/>
  <c r="AY408" i="1"/>
  <c r="AY409" i="1"/>
  <c r="AY410" i="1"/>
  <c r="AY411" i="1"/>
  <c r="AY412" i="1"/>
  <c r="AY413" i="1"/>
  <c r="AY414" i="1"/>
  <c r="AY415" i="1"/>
  <c r="AY416" i="1"/>
  <c r="AY417" i="1"/>
  <c r="AY418" i="1"/>
  <c r="AY419" i="1"/>
  <c r="AY420" i="1"/>
  <c r="AY421" i="1"/>
  <c r="AY422" i="1"/>
  <c r="AY423" i="1"/>
  <c r="AY424" i="1"/>
  <c r="AY425" i="1"/>
  <c r="AY426" i="1"/>
  <c r="AY427" i="1"/>
  <c r="AY428" i="1"/>
  <c r="AY429" i="1"/>
  <c r="AY430" i="1"/>
  <c r="AY431" i="1"/>
  <c r="AY432" i="1"/>
  <c r="AY433" i="1"/>
  <c r="AY434" i="1"/>
  <c r="AY435" i="1"/>
  <c r="AY436" i="1"/>
  <c r="AY437" i="1"/>
  <c r="AY438" i="1"/>
  <c r="AY439" i="1"/>
  <c r="AY440" i="1"/>
  <c r="AY441" i="1"/>
  <c r="AY442" i="1"/>
  <c r="AY443" i="1"/>
  <c r="AY444" i="1"/>
  <c r="AY445" i="1"/>
  <c r="AY446" i="1"/>
  <c r="AY447" i="1"/>
  <c r="AY448" i="1"/>
  <c r="AY449" i="1"/>
  <c r="AY450" i="1"/>
  <c r="AY451" i="1"/>
  <c r="AY452" i="1"/>
  <c r="AY453" i="1"/>
  <c r="AY454" i="1"/>
  <c r="AY455" i="1"/>
  <c r="AY456" i="1"/>
  <c r="AY457" i="1"/>
  <c r="AY458" i="1"/>
  <c r="AY459" i="1"/>
  <c r="AY460" i="1"/>
  <c r="AY461" i="1"/>
  <c r="AY462" i="1"/>
  <c r="AY463" i="1"/>
  <c r="AY464" i="1"/>
  <c r="AY465" i="1"/>
  <c r="AY466" i="1"/>
  <c r="AY467" i="1"/>
  <c r="AY468" i="1"/>
  <c r="AY469" i="1"/>
  <c r="AY470" i="1"/>
  <c r="AY471" i="1"/>
  <c r="AY472" i="1"/>
  <c r="AY473" i="1"/>
  <c r="AY474" i="1"/>
  <c r="AY475" i="1"/>
  <c r="AY476" i="1"/>
  <c r="AY477" i="1"/>
  <c r="AY478" i="1"/>
  <c r="AY479" i="1"/>
  <c r="AY480" i="1"/>
  <c r="AY481" i="1"/>
  <c r="AY482" i="1"/>
  <c r="AY483" i="1"/>
  <c r="AY484" i="1"/>
  <c r="AY485" i="1"/>
  <c r="AY486" i="1"/>
  <c r="AY487" i="1"/>
  <c r="AY488" i="1"/>
  <c r="AY489" i="1"/>
  <c r="AY490" i="1"/>
  <c r="AY491" i="1"/>
  <c r="AY492" i="1"/>
  <c r="AY493" i="1"/>
  <c r="AY494" i="1"/>
  <c r="AY495" i="1"/>
  <c r="AY496" i="1"/>
  <c r="AY497" i="1"/>
  <c r="AY498" i="1"/>
  <c r="AY499" i="1"/>
  <c r="AY500" i="1"/>
  <c r="AY501" i="1"/>
  <c r="AY502" i="1"/>
  <c r="AY503" i="1"/>
  <c r="AY504" i="1"/>
  <c r="AY505" i="1"/>
  <c r="AY506" i="1"/>
  <c r="AY507" i="1"/>
  <c r="AY508" i="1"/>
  <c r="AY509" i="1"/>
  <c r="AY510" i="1"/>
  <c r="AY511" i="1"/>
  <c r="AY512" i="1"/>
  <c r="AY513" i="1"/>
  <c r="AY514" i="1"/>
  <c r="AY515" i="1"/>
  <c r="AY516" i="1"/>
  <c r="AY517" i="1"/>
  <c r="AY518" i="1"/>
  <c r="AY519" i="1"/>
  <c r="AY520" i="1"/>
  <c r="AY521" i="1"/>
  <c r="AY522" i="1"/>
  <c r="AY523" i="1"/>
  <c r="AY524" i="1"/>
  <c r="AY525" i="1"/>
  <c r="AY526" i="1"/>
  <c r="AY527" i="1"/>
  <c r="AY528" i="1"/>
  <c r="AY529" i="1"/>
  <c r="AY530" i="1"/>
  <c r="AY531" i="1"/>
  <c r="AY532" i="1"/>
  <c r="AY533" i="1"/>
  <c r="AY534" i="1"/>
  <c r="AY535" i="1"/>
  <c r="AY536" i="1"/>
  <c r="AY537" i="1"/>
  <c r="AY538" i="1"/>
  <c r="AY539" i="1"/>
  <c r="AY540" i="1"/>
  <c r="AY541" i="1"/>
  <c r="AY542" i="1"/>
  <c r="AY543" i="1"/>
  <c r="AY544" i="1"/>
  <c r="AY545" i="1"/>
  <c r="AY546" i="1"/>
  <c r="AY547" i="1"/>
  <c r="AY548" i="1"/>
  <c r="AY549" i="1"/>
  <c r="AY550" i="1"/>
  <c r="AY551" i="1"/>
  <c r="AY552" i="1"/>
  <c r="AY553" i="1"/>
  <c r="AY554" i="1"/>
  <c r="AY555" i="1"/>
  <c r="AY556" i="1"/>
  <c r="AY557" i="1"/>
  <c r="AY558" i="1"/>
  <c r="AY559" i="1"/>
  <c r="AY560" i="1"/>
  <c r="AY561" i="1"/>
  <c r="AY562" i="1"/>
  <c r="AY563" i="1"/>
  <c r="AY564" i="1"/>
  <c r="AY565" i="1"/>
  <c r="AY566" i="1"/>
  <c r="AY567" i="1"/>
  <c r="AY568" i="1"/>
  <c r="AY569" i="1"/>
  <c r="AY570" i="1"/>
  <c r="AY571" i="1"/>
  <c r="AY572" i="1"/>
  <c r="AY573" i="1"/>
  <c r="AY574" i="1"/>
  <c r="AY575" i="1"/>
  <c r="AY576" i="1"/>
  <c r="AY577" i="1"/>
  <c r="AY578" i="1"/>
  <c r="AY579" i="1"/>
  <c r="AY580" i="1"/>
  <c r="AY581" i="1"/>
  <c r="AY582" i="1"/>
  <c r="AY583" i="1"/>
  <c r="AY584" i="1"/>
  <c r="AY585" i="1"/>
  <c r="AY586" i="1"/>
  <c r="AY587" i="1"/>
  <c r="AY588" i="1"/>
  <c r="AY589" i="1"/>
  <c r="AY590" i="1"/>
  <c r="AY591" i="1"/>
  <c r="AY592" i="1"/>
  <c r="AY593" i="1"/>
  <c r="AY594" i="1"/>
  <c r="AY595" i="1"/>
  <c r="AY596" i="1"/>
  <c r="AY597" i="1"/>
  <c r="AY598" i="1"/>
  <c r="AY599" i="1"/>
  <c r="AY600" i="1"/>
  <c r="AY601" i="1"/>
  <c r="AY602" i="1"/>
  <c r="AY603" i="1"/>
  <c r="AY604" i="1"/>
  <c r="AY605" i="1"/>
  <c r="AY606" i="1"/>
  <c r="AY607" i="1"/>
  <c r="AY608" i="1"/>
  <c r="AY609" i="1"/>
  <c r="AY610" i="1"/>
  <c r="AY611" i="1"/>
  <c r="AY612" i="1"/>
  <c r="AY613" i="1"/>
  <c r="AY614" i="1"/>
  <c r="AY615" i="1"/>
  <c r="AY616" i="1"/>
  <c r="AY617" i="1"/>
  <c r="AY618" i="1"/>
  <c r="AY619" i="1"/>
  <c r="AY620" i="1"/>
  <c r="AY621" i="1"/>
  <c r="AY622" i="1"/>
  <c r="AY623" i="1"/>
  <c r="AY624" i="1"/>
  <c r="AY625" i="1"/>
  <c r="AY626" i="1"/>
  <c r="AY627" i="1"/>
  <c r="AY628" i="1"/>
  <c r="AY629" i="1"/>
  <c r="AY630" i="1"/>
  <c r="AY631" i="1"/>
  <c r="AY632" i="1"/>
  <c r="AY633" i="1"/>
  <c r="AY634" i="1"/>
  <c r="AY635" i="1"/>
  <c r="AY636" i="1"/>
  <c r="AY637" i="1"/>
  <c r="AY638" i="1"/>
  <c r="AY639" i="1"/>
  <c r="AY640" i="1"/>
  <c r="AY641" i="1"/>
  <c r="AY642" i="1"/>
  <c r="AY643" i="1"/>
  <c r="AY644" i="1"/>
  <c r="AY645" i="1"/>
  <c r="AY646" i="1"/>
  <c r="AY647" i="1"/>
  <c r="AY648" i="1"/>
  <c r="AY649" i="1"/>
  <c r="AY650" i="1"/>
  <c r="AY651" i="1"/>
  <c r="AY652" i="1"/>
  <c r="AY653" i="1"/>
  <c r="AY654" i="1"/>
  <c r="AY655" i="1"/>
  <c r="AY656" i="1"/>
  <c r="AY657" i="1"/>
  <c r="AY658" i="1"/>
  <c r="AY659" i="1"/>
  <c r="AY660" i="1"/>
  <c r="AY661" i="1"/>
  <c r="AY662" i="1"/>
  <c r="AY663" i="1"/>
  <c r="AY664" i="1"/>
  <c r="AY665" i="1"/>
  <c r="AY666" i="1"/>
  <c r="AY667" i="1"/>
  <c r="AY668" i="1"/>
  <c r="AY669" i="1"/>
  <c r="AY670" i="1"/>
  <c r="AY671" i="1"/>
  <c r="AY672" i="1"/>
  <c r="AY673" i="1"/>
  <c r="AY674" i="1"/>
  <c r="AY675" i="1"/>
  <c r="AY676" i="1"/>
  <c r="AY677" i="1"/>
  <c r="AY678" i="1"/>
  <c r="AY679" i="1"/>
  <c r="AY680" i="1"/>
  <c r="AY681" i="1"/>
  <c r="AY682" i="1"/>
  <c r="AY683" i="1"/>
  <c r="AY684" i="1"/>
  <c r="AY685" i="1"/>
  <c r="AY686" i="1"/>
  <c r="AY687" i="1"/>
  <c r="AY688" i="1"/>
  <c r="AY689" i="1"/>
  <c r="AY690" i="1"/>
  <c r="AY691" i="1"/>
  <c r="AY692" i="1"/>
  <c r="AY693" i="1"/>
  <c r="AY694" i="1"/>
  <c r="AY695" i="1"/>
  <c r="AY696" i="1"/>
  <c r="AY697" i="1"/>
  <c r="AY698" i="1"/>
  <c r="AY699" i="1"/>
  <c r="AY700" i="1"/>
  <c r="AY701" i="1"/>
  <c r="AY702" i="1"/>
  <c r="AY703" i="1"/>
  <c r="AY704" i="1"/>
  <c r="AY705" i="1"/>
  <c r="AY706" i="1"/>
  <c r="AY707" i="1"/>
  <c r="AY708" i="1"/>
  <c r="AY709" i="1"/>
  <c r="AY710" i="1"/>
  <c r="AY711" i="1"/>
  <c r="AY712" i="1"/>
  <c r="AY713" i="1"/>
  <c r="AY714" i="1"/>
  <c r="AY715" i="1"/>
  <c r="AY716" i="1"/>
  <c r="AY717" i="1"/>
  <c r="AY718" i="1"/>
  <c r="AY719" i="1"/>
  <c r="AY720" i="1"/>
  <c r="AY721" i="1"/>
  <c r="AY722" i="1"/>
  <c r="AY723" i="1"/>
  <c r="AY724" i="1"/>
  <c r="AY725" i="1"/>
  <c r="AM9" i="1"/>
  <c r="AM7" i="1"/>
  <c r="F104" i="1"/>
  <c r="AH104" i="1"/>
  <c r="AH112" i="1"/>
  <c r="AH111" i="1"/>
  <c r="F111" i="1"/>
  <c r="F383" i="1"/>
  <c r="AH383" i="1"/>
  <c r="F385" i="1"/>
  <c r="AH385" i="1"/>
  <c r="F386" i="1"/>
  <c r="AH386" i="1"/>
  <c r="AM345" i="1"/>
  <c r="AM349" i="1"/>
  <c r="AM353" i="1"/>
  <c r="AM344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2" i="1"/>
  <c r="F103" i="1"/>
  <c r="F105" i="1"/>
  <c r="F106" i="1"/>
  <c r="F108" i="1"/>
  <c r="F109" i="1"/>
  <c r="F113" i="1"/>
  <c r="F114" i="1"/>
  <c r="F115" i="1"/>
  <c r="F116" i="1"/>
  <c r="F119" i="1"/>
  <c r="F121" i="1"/>
  <c r="F128" i="1"/>
  <c r="F132" i="1"/>
  <c r="F135" i="1"/>
  <c r="F141" i="1"/>
  <c r="F148" i="1"/>
  <c r="F150" i="1"/>
  <c r="F152" i="1"/>
  <c r="F154" i="1"/>
  <c r="F156" i="1"/>
  <c r="F158" i="1"/>
  <c r="F161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186" i="1"/>
  <c r="F185" i="1"/>
  <c r="F184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10" i="1"/>
  <c r="F206" i="1"/>
  <c r="F207" i="1"/>
  <c r="F208" i="1"/>
  <c r="F209" i="1"/>
  <c r="F205" i="1"/>
  <c r="F213" i="1"/>
  <c r="F212" i="1"/>
  <c r="F211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7" i="1"/>
  <c r="F235" i="1"/>
  <c r="F236" i="1"/>
  <c r="F234" i="1"/>
  <c r="F240" i="1"/>
  <c r="F239" i="1"/>
  <c r="F238" i="1"/>
  <c r="F243" i="1"/>
  <c r="F242" i="1"/>
  <c r="F241" i="1"/>
  <c r="F246" i="1"/>
  <c r="F245" i="1"/>
  <c r="F244" i="1"/>
  <c r="F247" i="1"/>
  <c r="F248" i="1"/>
  <c r="F249" i="1"/>
  <c r="F250" i="1"/>
  <c r="F252" i="1"/>
  <c r="F262" i="1"/>
  <c r="F279" i="1"/>
  <c r="F281" i="1"/>
  <c r="F283" i="1"/>
  <c r="F285" i="1"/>
  <c r="F287" i="1"/>
  <c r="F289" i="1"/>
  <c r="F291" i="1"/>
  <c r="F293" i="1"/>
  <c r="F295" i="1"/>
  <c r="F297" i="1"/>
  <c r="F299" i="1"/>
  <c r="F278" i="1"/>
  <c r="F305" i="1"/>
  <c r="F307" i="1"/>
  <c r="F309" i="1"/>
  <c r="F313" i="1"/>
  <c r="F270" i="1"/>
  <c r="F271" i="1"/>
  <c r="F272" i="1"/>
  <c r="F273" i="1"/>
  <c r="F274" i="1"/>
  <c r="F275" i="1"/>
  <c r="F276" i="1"/>
  <c r="F261" i="1"/>
  <c r="F344" i="1"/>
  <c r="F345" i="1"/>
  <c r="F349" i="1"/>
  <c r="F353" i="1"/>
  <c r="F358" i="1"/>
  <c r="F356" i="1"/>
  <c r="F372" i="1"/>
  <c r="F371" i="1"/>
  <c r="F373" i="1"/>
  <c r="F375" i="1"/>
  <c r="F374" i="1"/>
  <c r="F376" i="1"/>
  <c r="F377" i="1"/>
  <c r="F378" i="1"/>
  <c r="F379" i="1"/>
  <c r="F380" i="1"/>
  <c r="F381" i="1"/>
  <c r="F382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AH388" i="1"/>
  <c r="AQ299" i="1"/>
  <c r="AM299" i="1" s="1"/>
  <c r="AQ297" i="1"/>
  <c r="AM297" i="1" s="1"/>
  <c r="AQ293" i="1"/>
  <c r="AM293" i="1" s="1"/>
  <c r="AQ291" i="1"/>
  <c r="AM291" i="1" s="1"/>
  <c r="AQ289" i="1"/>
  <c r="AM289" i="1" s="1"/>
  <c r="AQ105" i="1"/>
  <c r="AM105" i="1" s="1"/>
  <c r="AQ106" i="1"/>
  <c r="AM106" i="1" s="1"/>
  <c r="AQ103" i="1"/>
  <c r="AM103" i="1" s="1"/>
  <c r="AQ100" i="1"/>
  <c r="AM100" i="1" s="1"/>
  <c r="AQ99" i="1"/>
  <c r="AM99" i="1" s="1"/>
  <c r="AQ98" i="1"/>
  <c r="AM98" i="1" s="1"/>
  <c r="AQ356" i="1"/>
  <c r="AM356" i="1" s="1"/>
  <c r="AQ358" i="1"/>
  <c r="AM358" i="1" s="1"/>
  <c r="AH232" i="1"/>
  <c r="AH233" i="1"/>
  <c r="AH235" i="1"/>
  <c r="AH236" i="1"/>
  <c r="AQ102" i="1"/>
  <c r="AM102" i="1" s="1"/>
  <c r="AH209" i="1"/>
  <c r="AQ305" i="1"/>
  <c r="AM305" i="1" s="1"/>
  <c r="AQ309" i="1"/>
  <c r="AM309" i="1" s="1"/>
  <c r="AQ307" i="1"/>
  <c r="AM307" i="1" s="1"/>
  <c r="AQ283" i="1"/>
  <c r="AM283" i="1" s="1"/>
  <c r="AQ281" i="1"/>
  <c r="AM281" i="1" s="1"/>
  <c r="AQ278" i="1"/>
  <c r="AM278" i="1" s="1"/>
  <c r="AQ161" i="1"/>
  <c r="AM161" i="1" s="1"/>
  <c r="AQ295" i="1"/>
  <c r="AM295" i="1" s="1"/>
  <c r="AQ279" i="1"/>
  <c r="AM279" i="1" s="1"/>
  <c r="AH210" i="1"/>
  <c r="AH207" i="1"/>
  <c r="AH208" i="1"/>
  <c r="AH190" i="1"/>
  <c r="AH189" i="1"/>
  <c r="AH188" i="1"/>
  <c r="AH217" i="1"/>
  <c r="AH216" i="1"/>
  <c r="AH215" i="1"/>
  <c r="AH374" i="1"/>
  <c r="AH371" i="1"/>
  <c r="AH358" i="1"/>
  <c r="AH400" i="1"/>
  <c r="AH399" i="1"/>
  <c r="AH397" i="1"/>
  <c r="AH393" i="1"/>
  <c r="AH392" i="1"/>
  <c r="AH389" i="1"/>
  <c r="AH218" i="1"/>
  <c r="AH212" i="1"/>
  <c r="AH186" i="1"/>
  <c r="AH185" i="1"/>
  <c r="AH192" i="1"/>
  <c r="AH219" i="1"/>
  <c r="AH220" i="1"/>
  <c r="AH221" i="1"/>
  <c r="AH402" i="1"/>
  <c r="AH404" i="1"/>
  <c r="AH405" i="1"/>
  <c r="AH406" i="1"/>
  <c r="AH403" i="1"/>
  <c r="AH401" i="1"/>
  <c r="AH193" i="1"/>
  <c r="AH194" i="1"/>
  <c r="AH283" i="1"/>
  <c r="AH281" i="1"/>
  <c r="AH279" i="1"/>
  <c r="AH132" i="1"/>
  <c r="AH92" i="1"/>
  <c r="AH91" i="1"/>
  <c r="AH110" i="1"/>
  <c r="AH115" i="1"/>
  <c r="AH114" i="1"/>
  <c r="AH109" i="1"/>
  <c r="AH338" i="1"/>
  <c r="AH339" i="1"/>
  <c r="AH340" i="1"/>
  <c r="AH341" i="1"/>
  <c r="AH407" i="1"/>
  <c r="AH408" i="1"/>
  <c r="AH409" i="1"/>
  <c r="AH410" i="1"/>
  <c r="AH411" i="1"/>
  <c r="AH412" i="1"/>
  <c r="AH252" i="1"/>
  <c r="AH439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8" i="1"/>
  <c r="AH429" i="1"/>
  <c r="AH430" i="1"/>
  <c r="AH431" i="1"/>
  <c r="AH432" i="1"/>
  <c r="AH433" i="1"/>
  <c r="AH434" i="1"/>
  <c r="AH435" i="1"/>
  <c r="AH436" i="1"/>
  <c r="AH437" i="1"/>
  <c r="AH438" i="1"/>
  <c r="AH427" i="1"/>
  <c r="AH334" i="1"/>
  <c r="AH335" i="1"/>
  <c r="AH336" i="1"/>
  <c r="AH337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63" i="1"/>
  <c r="AH462" i="1"/>
  <c r="AH461" i="1"/>
  <c r="AH460" i="1"/>
  <c r="AH459" i="1"/>
  <c r="AH458" i="1"/>
  <c r="AH457" i="1"/>
  <c r="AH456" i="1"/>
  <c r="AH455" i="1"/>
  <c r="AH454" i="1"/>
  <c r="AH453" i="1"/>
  <c r="AH452" i="1"/>
  <c r="AH451" i="1"/>
  <c r="AH450" i="1"/>
  <c r="AH449" i="1"/>
  <c r="AH448" i="1"/>
  <c r="AH447" i="1"/>
  <c r="AH446" i="1"/>
  <c r="AH445" i="1"/>
  <c r="AH444" i="1"/>
  <c r="AH443" i="1"/>
  <c r="AH442" i="1"/>
  <c r="AH441" i="1"/>
  <c r="AH440" i="1"/>
  <c r="AH382" i="1"/>
  <c r="AH381" i="1"/>
  <c r="AH380" i="1"/>
  <c r="AH379" i="1"/>
  <c r="AH378" i="1"/>
  <c r="AH377" i="1"/>
  <c r="AH375" i="1"/>
  <c r="AH372" i="1"/>
  <c r="AH356" i="1"/>
  <c r="AH353" i="1"/>
  <c r="AH349" i="1"/>
  <c r="AH345" i="1"/>
  <c r="AH344" i="1"/>
  <c r="AH275" i="1"/>
  <c r="AH274" i="1"/>
  <c r="AH273" i="1"/>
  <c r="AH272" i="1"/>
  <c r="AH271" i="1"/>
  <c r="AH270" i="1"/>
  <c r="AH247" i="1"/>
  <c r="AH245" i="1"/>
  <c r="AH246" i="1"/>
  <c r="AH244" i="1"/>
  <c r="AH242" i="1"/>
  <c r="AH243" i="1"/>
  <c r="AH241" i="1"/>
  <c r="AH239" i="1"/>
  <c r="AH240" i="1"/>
  <c r="AH238" i="1"/>
  <c r="AH234" i="1"/>
  <c r="AH231" i="1"/>
  <c r="AH230" i="1"/>
  <c r="AH229" i="1"/>
  <c r="AH228" i="1"/>
  <c r="AH227" i="1"/>
  <c r="AH226" i="1"/>
  <c r="AH225" i="1"/>
  <c r="AH224" i="1"/>
  <c r="AH223" i="1"/>
  <c r="AH222" i="1"/>
  <c r="AH211" i="1"/>
  <c r="AH205" i="1"/>
  <c r="AH204" i="1"/>
  <c r="AH203" i="1"/>
  <c r="AH202" i="1"/>
  <c r="AH201" i="1"/>
  <c r="AH200" i="1"/>
  <c r="AH199" i="1"/>
  <c r="AH198" i="1"/>
  <c r="AH197" i="1"/>
  <c r="AH196" i="1"/>
  <c r="AH195" i="1"/>
  <c r="AH191" i="1"/>
  <c r="AH184" i="1"/>
  <c r="AH309" i="1"/>
  <c r="AH307" i="1"/>
  <c r="AH305" i="1"/>
  <c r="AH278" i="1"/>
  <c r="AH299" i="1"/>
  <c r="AH297" i="1"/>
  <c r="AH161" i="1"/>
  <c r="AH295" i="1"/>
  <c r="AH293" i="1"/>
  <c r="AH291" i="1"/>
  <c r="AH289" i="1"/>
  <c r="AH287" i="1"/>
  <c r="AH285" i="1"/>
  <c r="AH333" i="1"/>
  <c r="AH332" i="1"/>
  <c r="AH331" i="1"/>
  <c r="AH33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5" i="1"/>
  <c r="AH144" i="1"/>
  <c r="AH143" i="1"/>
  <c r="AH142" i="1"/>
  <c r="AH141" i="1"/>
  <c r="AH138" i="1"/>
  <c r="AH137" i="1"/>
  <c r="AH136" i="1"/>
  <c r="AH135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3" i="1"/>
  <c r="AH108" i="1"/>
  <c r="AH106" i="1"/>
  <c r="AH105" i="1"/>
  <c r="AH103" i="1"/>
  <c r="AH102" i="1"/>
  <c r="AH100" i="1"/>
  <c r="AH99" i="1"/>
  <c r="AH98" i="1"/>
  <c r="AH88" i="1"/>
  <c r="AH87" i="1"/>
  <c r="AH86" i="1"/>
  <c r="AH84" i="1"/>
  <c r="AH83" i="1"/>
  <c r="AH82" i="1"/>
  <c r="AH81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49" i="1"/>
  <c r="AH48" i="1"/>
  <c r="AH47" i="1"/>
  <c r="AH46" i="1"/>
  <c r="AH41" i="1"/>
  <c r="AH45" i="1"/>
  <c r="AH44" i="1"/>
  <c r="AH43" i="1"/>
  <c r="AH42" i="1"/>
  <c r="AH40" i="1"/>
  <c r="AH39" i="1"/>
  <c r="AH38" i="1"/>
  <c r="AH59" i="1"/>
  <c r="AH58" i="1"/>
  <c r="AH55" i="1"/>
  <c r="AH57" i="1"/>
  <c r="AH56" i="1"/>
  <c r="AH54" i="1"/>
  <c r="AH53" i="1"/>
  <c r="AH52" i="1"/>
  <c r="AH51" i="1"/>
  <c r="AH33" i="1"/>
  <c r="AH32" i="1"/>
  <c r="AH31" i="1"/>
  <c r="AH30" i="1"/>
  <c r="AH29" i="1"/>
  <c r="AH28" i="1"/>
  <c r="AH27" i="1"/>
  <c r="AH25" i="1"/>
  <c r="AH23" i="1"/>
  <c r="AH21" i="1"/>
  <c r="AH11" i="1"/>
  <c r="AH19" i="1"/>
  <c r="AH17" i="1"/>
  <c r="AH15" i="1"/>
  <c r="AH13" i="1"/>
  <c r="AH9" i="1"/>
  <c r="AH7" i="1"/>
  <c r="AH5" i="1"/>
  <c r="E144" i="1" l="1"/>
  <c r="F144" i="1" s="1"/>
  <c r="E124" i="1"/>
  <c r="F124" i="1" s="1"/>
  <c r="E157" i="1"/>
  <c r="F157" i="1" s="1"/>
  <c r="E143" i="1"/>
  <c r="F143" i="1" s="1"/>
  <c r="E125" i="1"/>
  <c r="F125" i="1" s="1"/>
  <c r="E142" i="1"/>
  <c r="F142" i="1" s="1"/>
  <c r="E126" i="1"/>
  <c r="F126" i="1" s="1"/>
  <c r="E155" i="1"/>
  <c r="F155" i="1" s="1"/>
  <c r="E127" i="1"/>
  <c r="F127" i="1" s="1"/>
  <c r="E153" i="1"/>
  <c r="F153" i="1" s="1"/>
  <c r="E117" i="1"/>
  <c r="F117" i="1" s="1"/>
  <c r="E129" i="1"/>
  <c r="F129" i="1" s="1"/>
  <c r="E168" i="1"/>
  <c r="F168" i="1" s="1"/>
  <c r="E166" i="1"/>
  <c r="F166" i="1" s="1"/>
  <c r="E165" i="1"/>
  <c r="F165" i="1" s="1"/>
  <c r="E134" i="1"/>
  <c r="F134" i="1" s="1"/>
  <c r="E136" i="1"/>
  <c r="F136" i="1" s="1"/>
  <c r="E122" i="1"/>
  <c r="F122" i="1" s="1"/>
  <c r="E159" i="1"/>
  <c r="F159" i="1" s="1"/>
  <c r="E145" i="1"/>
  <c r="F145" i="1" s="1"/>
  <c r="E123" i="1"/>
  <c r="F123" i="1" s="1"/>
  <c r="E112" i="1"/>
  <c r="F112" i="1" s="1"/>
  <c r="AQ285" i="1"/>
  <c r="AM285" i="1" s="1"/>
  <c r="AQ287" i="1"/>
  <c r="AM287" i="1" s="1"/>
</calcChain>
</file>

<file path=xl/sharedStrings.xml><?xml version="1.0" encoding="utf-8"?>
<sst xmlns="http://schemas.openxmlformats.org/spreadsheetml/2006/main" count="5567" uniqueCount="1223">
  <si>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</si>
  <si>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</si>
  <si>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</si>
  <si>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</si>
  <si>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</si>
  <si>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</si>
  <si>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</si>
  <si>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</si>
  <si>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</si>
  <si>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</si>
  <si>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</si>
  <si>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</si>
  <si>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</si>
  <si>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</si>
  <si>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</si>
  <si>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</si>
  <si>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</si>
  <si>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</si>
  <si>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</si>
  <si>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</si>
  <si>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</si>
  <si>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</si>
  <si>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</si>
  <si>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</si>
  <si>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</si>
  <si>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</si>
  <si>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</si>
  <si>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</si>
  <si>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</si>
  <si>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</si>
  <si>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</si>
  <si>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</si>
  <si>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</si>
  <si>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</si>
  <si>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</si>
  <si>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</si>
  <si>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</si>
  <si>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</si>
  <si>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</si>
  <si>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</si>
  <si>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</si>
  <si>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</si>
  <si>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</si>
  <si>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</si>
  <si>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</si>
  <si>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</si>
  <si>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</si>
  <si>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</si>
  <si>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</si>
  <si>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</si>
  <si>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</si>
  <si>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</si>
  <si>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</si>
  <si>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</si>
  <si>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</si>
  <si>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</si>
  <si>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</si>
  <si>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</si>
  <si>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</si>
  <si>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</si>
  <si>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</si>
  <si>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</si>
  <si>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</si>
  <si>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</si>
  <si>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</si>
  <si>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</si>
  <si>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</si>
  <si>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</si>
  <si>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</si>
  <si>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</si>
  <si>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</si>
  <si>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</si>
  <si>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</si>
  <si>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</si>
  <si>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</si>
  <si>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</si>
  <si>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</si>
  <si>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</si>
  <si>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</si>
  <si>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</si>
  <si>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</si>
  <si>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</si>
  <si>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</si>
  <si>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</si>
  <si>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</si>
  <si>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</si>
  <si>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</si>
  <si>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</si>
  <si>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</si>
  <si>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</si>
  <si>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</si>
  <si>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</si>
  <si>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</si>
  <si>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</si>
  <si>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</si>
  <si>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</si>
  <si>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</si>
  <si>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</si>
  <si>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</si>
  <si>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</si>
  <si>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</si>
  <si>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</si>
  <si>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</si>
  <si>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</si>
  <si>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</si>
  <si>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</si>
  <si>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</si>
  <si>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</si>
  <si>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</si>
  <si>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</si>
  <si>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</si>
  <si>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</si>
  <si>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</si>
  <si>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</si>
  <si>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</si>
  <si>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</si>
  <si>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</si>
  <si>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</si>
  <si>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</si>
  <si>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</si>
  <si>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</si>
  <si>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</si>
  <si>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</si>
  <si>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</si>
  <si>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</si>
  <si>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</si>
  <si>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</si>
  <si>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</si>
  <si>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</si>
  <si>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</si>
  <si>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</si>
  <si>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</si>
  <si>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</si>
  <si>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</si>
  <si>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</si>
  <si>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</si>
  <si>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</si>
  <si>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</si>
  <si>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</si>
  <si>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</si>
  <si>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</si>
  <si>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</si>
  <si>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</si>
  <si>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</si>
  <si>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</si>
  <si>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</si>
  <si>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</si>
  <si>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</si>
  <si>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</si>
  <si>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</si>
  <si>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</si>
  <si>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</si>
  <si>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</si>
  <si>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</si>
  <si>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</si>
  <si>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</si>
  <si>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</si>
  <si>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</si>
  <si>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</si>
  <si>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</si>
  <si>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</si>
  <si>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</si>
  <si>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</si>
  <si>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</si>
  <si>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</si>
  <si>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</si>
  <si>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</si>
  <si>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</si>
  <si>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</si>
  <si>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</si>
  <si>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</si>
  <si>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</si>
  <si>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</si>
  <si>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</si>
  <si>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</si>
  <si>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</si>
  <si>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</si>
  <si>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</si>
  <si>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</si>
  <si>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</si>
  <si>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</si>
  <si>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</si>
  <si>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</si>
  <si>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</si>
  <si>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</si>
  <si>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</si>
  <si>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</si>
  <si>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</si>
  <si>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</si>
  <si>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</si>
  <si>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</si>
  <si>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</si>
  <si>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</si>
  <si>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</si>
  <si>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</si>
  <si>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</si>
  <si>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</si>
  <si>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</si>
  <si>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</si>
  <si>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</si>
  <si>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</si>
  <si>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</si>
  <si>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</si>
  <si>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</si>
  <si>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</si>
  <si>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</si>
  <si>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</si>
  <si>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</si>
  <si>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</si>
  <si>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</si>
  <si>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</si>
  <si>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</si>
  <si>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</si>
  <si>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</si>
  <si>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</si>
  <si>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</si>
  <si>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</si>
  <si>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</si>
  <si>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</si>
  <si>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</si>
  <si>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</si>
  <si>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</si>
  <si>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</si>
  <si>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</si>
  <si>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</si>
  <si>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</si>
  <si>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</si>
  <si>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</si>
  <si>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</si>
  <si>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</si>
  <si>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</si>
  <si>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</si>
  <si>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</si>
  <si>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</si>
  <si>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</si>
  <si>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</si>
  <si>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</si>
  <si>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</si>
  <si>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</si>
  <si>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</si>
  <si>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</si>
  <si>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</si>
  <si>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</si>
  <si>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</si>
  <si>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</si>
  <si>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kitchen_coffee_machine_current_consumption</t>
  </si>
  <si>
    <t>TPLink</t>
  </si>
  <si>
    <t>UniFi</t>
  </si>
  <si>
    <t>Google</t>
  </si>
  <si>
    <t>mm</t>
  </si>
  <si>
    <t>kitchen_coffee_machine_today_s_consumption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</si>
  <si>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</si>
  <si>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</si>
  <si>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</si>
  <si>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</si>
  <si>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</si>
  <si>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</si>
  <si>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</si>
  <si>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</si>
  <si>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</si>
  <si>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</si>
  <si>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</si>
  <si>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</si>
  <si>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</si>
  <si>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</si>
  <si>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</si>
  <si>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</si>
  <si>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</si>
  <si>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</si>
  <si>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</si>
  <si>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</si>
  <si>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</si>
  <si>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</si>
  <si>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</si>
  <si>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</si>
  <si>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</si>
  <si>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</si>
  <si>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</si>
  <si>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</si>
  <si>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</si>
  <si>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</si>
  <si>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</si>
  <si>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</si>
  <si>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</si>
  <si>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</si>
  <si>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</si>
  <si>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</si>
  <si>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</si>
  <si>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</si>
  <si>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</si>
  <si>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</si>
  <si>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</si>
  <si>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</si>
  <si>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</si>
  <si>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</si>
  <si>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</si>
  <si>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</si>
  <si>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</si>
  <si>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</si>
  <si>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</si>
  <si>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</si>
  <si>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</si>
  <si>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</si>
  <si>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</si>
  <si>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</si>
  <si>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</si>
  <si>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</si>
  <si>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</si>
  <si>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</si>
  <si>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</si>
  <si>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</si>
  <si>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</si>
  <si>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</si>
  <si>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</si>
  <si>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</si>
  <si>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</si>
  <si>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</si>
  <si>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</si>
  <si>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</si>
  <si>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</si>
  <si>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</si>
  <si>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</si>
  <si>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</si>
  <si>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</si>
  <si>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</si>
  <si>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</si>
  <si>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</si>
  <si>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</si>
  <si>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</si>
  <si>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</si>
  <si>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</si>
  <si>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</si>
  <si>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</si>
  <si>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</si>
  <si>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</si>
  <si>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</si>
  <si>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</si>
  <si>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</si>
  <si>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</si>
  <si>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</si>
  <si>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</si>
  <si>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</si>
  <si>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</si>
  <si>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</si>
  <si>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</si>
  <si>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</si>
  <si>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</si>
  <si>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</si>
  <si>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</si>
  <si>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</si>
  <si>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</si>
  <si>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</si>
  <si>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</si>
  <si>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</si>
  <si>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</si>
  <si>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</si>
  <si>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</si>
  <si>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</si>
  <si>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</si>
  <si>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</si>
  <si>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</si>
  <si>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</si>
  <si>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</si>
  <si>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</si>
  <si>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</si>
  <si>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</si>
  <si>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</si>
  <si>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</si>
  <si>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</si>
  <si>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</si>
  <si>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</si>
  <si>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</si>
  <si>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</si>
  <si>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</si>
  <si>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</si>
  <si>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</si>
  <si>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</si>
  <si>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</si>
  <si>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</si>
  <si>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</si>
  <si>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</si>
  <si>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</si>
  <si>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</si>
  <si>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</si>
  <si>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</si>
  <si>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</si>
  <si>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</si>
  <si>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</si>
  <si>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</si>
  <si>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</si>
  <si>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</si>
  <si>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</si>
  <si>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</si>
  <si>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</si>
  <si>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</si>
  <si>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</si>
  <si>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</si>
  <si>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</si>
  <si>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</si>
  <si>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</si>
  <si>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</si>
  <si>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</si>
  <si>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</si>
  <si>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</si>
  <si>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</si>
  <si>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</si>
  <si>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</si>
  <si>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</si>
  <si>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</si>
  <si>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</si>
  <si>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</si>
  <si>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</si>
  <si>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</si>
  <si>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</si>
  <si>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</si>
  <si>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</si>
  <si>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</si>
  <si>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</si>
  <si>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</si>
  <si>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</si>
  <si>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</si>
  <si>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</si>
  <si>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</si>
  <si>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</si>
  <si>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</si>
  <si>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</si>
  <si>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</si>
  <si>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</si>
  <si>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</si>
  <si>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</si>
  <si>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</si>
  <si>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</si>
  <si>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</si>
  <si>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</si>
  <si>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</si>
  <si>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</si>
  <si>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</si>
  <si>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</si>
  <si>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</si>
  <si>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</si>
  <si>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</si>
  <si>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</si>
  <si>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</si>
  <si>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</si>
  <si>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</si>
  <si>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</si>
  <si>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</si>
  <si>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</si>
  <si>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</si>
  <si>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</si>
  <si>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</si>
  <si>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</si>
  <si>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</si>
  <si>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</si>
  <si>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</si>
  <si>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</si>
  <si>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</si>
  <si>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</si>
  <si>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</si>
  <si>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</si>
  <si>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</si>
  <si>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</si>
  <si>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</si>
  <si>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</si>
  <si>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</si>
  <si>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</si>
  <si>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</si>
  <si>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</si>
  <si>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</si>
  <si>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</si>
  <si>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</si>
  <si>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</si>
  <si>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</si>
  <si>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</si>
  <si>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</si>
  <si>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</si>
  <si>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</si>
  <si>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</si>
  <si>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</si>
  <si>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</si>
  <si>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</si>
  <si>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</si>
  <si>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</si>
  <si>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</si>
  <si>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</si>
  <si>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</si>
  <si>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</si>
  <si>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</si>
  <si>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</si>
  <si>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</si>
  <si>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</si>
  <si>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</si>
  <si>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</si>
  <si>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</si>
  <si>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</si>
  <si>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</si>
  <si>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</si>
  <si>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</si>
  <si>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</si>
  <si>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</si>
  <si>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</si>
  <si>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</si>
  <si>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</si>
  <si>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</si>
  <si>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</si>
  <si>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</si>
  <si>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</si>
  <si>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</si>
  <si>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</si>
  <si>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</si>
  <si>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</si>
  <si>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</si>
  <si>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</si>
  <si>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</si>
  <si>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</si>
  <si>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</si>
  <si>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</si>
  <si>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</si>
  <si>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</si>
  <si>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</si>
  <si>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</si>
  <si>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</si>
  <si>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</si>
  <si>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</si>
  <si>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</si>
  <si>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</si>
  <si>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</si>
  <si>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</si>
  <si>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</si>
  <si>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</si>
  <si>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</si>
  <si>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</si>
  <si>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</si>
  <si>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</si>
  <si>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</si>
  <si>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</si>
  <si>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</si>
  <si>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</si>
  <si>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</si>
  <si>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</si>
  <si>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</si>
  <si>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</si>
  <si>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</si>
  <si>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</si>
  <si>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</si>
  <si>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</si>
  <si>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</si>
  <si>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</si>
  <si>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</si>
  <si>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</si>
  <si>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</si>
  <si>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</si>
  <si>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</si>
  <si>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</si>
  <si>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</si>
  <si>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</si>
  <si>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</si>
  <si>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</si>
  <si>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</si>
  <si>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</si>
  <si>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</si>
  <si>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</si>
  <si>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</si>
  <si>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</si>
  <si>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</si>
  <si>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</si>
  <si>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</si>
  <si>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</si>
  <si>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</si>
  <si>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</si>
  <si>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</si>
  <si>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</si>
  <si>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</si>
  <si>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</si>
  <si>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</si>
  <si>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</si>
  <si>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</si>
  <si>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</si>
  <si>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</si>
  <si>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</si>
  <si>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</si>
  <si>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</si>
  <si>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</si>
  <si>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</si>
  <si>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</si>
  <si>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</si>
  <si>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</si>
  <si>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</si>
  <si>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</si>
  <si>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</si>
  <si>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</si>
  <si>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</si>
  <si>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</si>
  <si>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</si>
  <si>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</si>
  <si>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</si>
  <si>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</si>
  <si>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</si>
  <si>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</si>
  <si>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</si>
  <si>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</si>
  <si>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</si>
  <si>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</si>
  <si>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</si>
  <si>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</si>
  <si>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</si>
  <si>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</si>
  <si>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</si>
  <si>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</si>
  <si>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</si>
  <si>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</si>
  <si>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</si>
  <si>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</si>
  <si>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</si>
  <si>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</si>
  <si>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</si>
  <si>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</si>
  <si>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</si>
  <si>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</si>
  <si>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</si>
  <si>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</si>
  <si>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</si>
  <si>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</si>
  <si>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</si>
  <si>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</si>
  <si>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</si>
  <si>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</si>
  <si>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</si>
  <si>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</si>
  <si>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</si>
  <si>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</si>
  <si>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</si>
  <si>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</si>
  <si>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</si>
  <si>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</si>
  <si>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</si>
  <si>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</si>
  <si>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</si>
  <si>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</si>
  <si>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</si>
  <si>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</si>
  <si>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</si>
  <si>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</si>
  <si>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</si>
  <si>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</si>
  <si>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</si>
  <si>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</si>
  <si>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</si>
  <si>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</si>
  <si>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</si>
  <si>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</si>
  <si>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</si>
  <si>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</si>
  <si>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</si>
  <si>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</si>
  <si>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</si>
  <si>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</si>
  <si>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</si>
  <si>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</si>
  <si>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</si>
  <si>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</si>
  <si>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</si>
  <si>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</si>
  <si>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</si>
  <si>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</si>
  <si>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</si>
  <si>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</si>
  <si>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</si>
  <si>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</si>
  <si>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</si>
  <si>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</si>
  <si>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</si>
  <si>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</si>
  <si>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</si>
  <si>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</si>
  <si>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</si>
  <si>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</si>
  <si>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</si>
  <si>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</si>
  <si>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</si>
  <si>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</si>
  <si>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</si>
  <si>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</si>
  <si>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</si>
  <si>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</si>
  <si>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</si>
  <si>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</si>
  <si>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</si>
  <si>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</si>
  <si>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</si>
  <si>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</si>
  <si>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</si>
  <si>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</si>
  <si>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</si>
  <si>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</si>
  <si>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</si>
  <si>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</si>
  <si>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</si>
  <si>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</si>
  <si>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</si>
  <si>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</si>
  <si>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</si>
  <si>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</si>
  <si>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</si>
  <si>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</si>
  <si>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</si>
  <si>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</si>
  <si>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</si>
  <si>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</si>
  <si>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</si>
  <si>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</si>
  <si>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</si>
  <si>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</si>
  <si>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</si>
  <si>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</si>
  <si>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</si>
  <si>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</si>
  <si>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</si>
  <si>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</si>
  <si>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</si>
  <si>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</si>
  <si>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</si>
  <si>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</si>
  <si>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</si>
  <si>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</si>
  <si>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</si>
  <si>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</si>
  <si>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</si>
  <si>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</si>
  <si>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</si>
  <si>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</si>
  <si>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</si>
  <si>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</si>
  <si>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</si>
  <si>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</si>
  <si>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</si>
  <si>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</si>
  <si>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</si>
  <si>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</si>
  <si>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</si>
  <si>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</si>
  <si>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</si>
  <si>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</si>
  <si>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</si>
  <si>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</si>
  <si>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</si>
  <si>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</si>
  <si>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</si>
  <si>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</si>
  <si>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</si>
  <si>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</si>
  <si>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</si>
  <si>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</si>
  <si>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</si>
  <si>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</si>
  <si>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</si>
  <si>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</si>
  <si>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</si>
  <si>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</si>
  <si>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</si>
  <si>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</si>
  <si>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</si>
  <si>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</si>
  <si>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</si>
  <si>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</si>
  <si>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</si>
  <si>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</si>
  <si>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</si>
  <si>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</si>
  <si>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</si>
  <si>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</si>
  <si>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</si>
  <si>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</si>
  <si>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</si>
  <si>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</si>
  <si>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</si>
  <si>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</si>
  <si>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</si>
  <si>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</si>
  <si>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</si>
  <si>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</si>
  <si>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</si>
  <si>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</si>
  <si>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</si>
  <si>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</si>
  <si>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</si>
  <si>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</si>
  <si>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</si>
  <si>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</si>
  <si>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</si>
  <si>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</si>
  <si>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</si>
  <si>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</si>
  <si>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</si>
  <si>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</si>
  <si>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</si>
  <si>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</si>
  <si>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</si>
  <si>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</si>
  <si>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</si>
  <si>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</si>
  <si>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</si>
  <si>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</si>
  <si>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</si>
  <si>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</si>
  <si>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</si>
  <si>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</si>
  <si>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</si>
  <si>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</si>
  <si>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</si>
  <si>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</si>
  <si>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</si>
  <si>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</si>
  <si>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</si>
  <si>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</si>
  <si>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</si>
  <si>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</si>
  <si>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</si>
  <si>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</si>
  <si>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</si>
  <si>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</si>
  <si>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</si>
  <si>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</si>
  <si>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</si>
  <si>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</si>
  <si>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</si>
  <si>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</si>
  <si>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</si>
  <si>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</si>
  <si>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</si>
  <si>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</si>
  <si>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</si>
  <si>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</si>
  <si>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</si>
  <si>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</si>
  <si>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</si>
  <si>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kitchen_downlights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</si>
  <si>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</si>
  <si>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</si>
  <si>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</si>
  <si>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</si>
  <si>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</si>
  <si>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</si>
  <si>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</si>
  <si>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</si>
  <si>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</si>
  <si>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</si>
  <si>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</si>
  <si>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</si>
  <si>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</si>
  <si>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</si>
  <si>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</si>
  <si>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</si>
  <si>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</si>
  <si>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</si>
  <si>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</si>
  <si>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</si>
  <si>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</si>
  <si>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</si>
  <si>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</si>
  <si>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</si>
  <si>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</si>
  <si>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</si>
  <si>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</si>
  <si>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</si>
  <si>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</si>
  <si>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</si>
  <si>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</si>
  <si>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</si>
  <si>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</si>
  <si>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</si>
  <si>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</si>
  <si>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</si>
  <si>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</si>
  <si>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</si>
  <si>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</si>
  <si>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</si>
  <si>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</si>
  <si>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</si>
  <si>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</si>
  <si>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</si>
  <si>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</si>
  <si>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</si>
  <si>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</si>
  <si>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</si>
  <si>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</si>
  <si>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</si>
  <si>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</si>
  <si>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</si>
  <si>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</si>
  <si>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</si>
  <si>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</si>
  <si>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</si>
  <si>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</si>
  <si>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</si>
  <si>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</si>
  <si>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</si>
  <si>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</si>
  <si>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</si>
  <si>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</si>
  <si>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</si>
  <si>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</si>
  <si>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</si>
  <si>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</si>
  <si>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</si>
  <si>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</si>
  <si>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</si>
  <si>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</si>
  <si>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</si>
  <si>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</si>
  <si>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</si>
  <si>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</si>
  <si>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</si>
  <si>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</si>
  <si>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</si>
  <si>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</si>
  <si>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</si>
  <si>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</si>
  <si>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</si>
  <si>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</si>
  <si>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</si>
  <si>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</si>
  <si>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</si>
  <si>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</si>
  <si>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</si>
  <si>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</si>
  <si>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</si>
  <si>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</si>
  <si>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</si>
  <si>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</si>
  <si>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</si>
  <si>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</si>
  <si>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</si>
  <si>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</si>
  <si>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</si>
  <si>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</si>
  <si>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</si>
  <si>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</si>
  <si>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</si>
  <si>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</si>
  <si>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</si>
  <si>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</si>
  <si>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</si>
  <si>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</si>
  <si>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</si>
  <si>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</si>
  <si>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</si>
  <si>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</si>
  <si>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</si>
  <si>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</si>
  <si>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</si>
  <si>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</si>
  <si>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</si>
  <si>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</si>
  <si>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</si>
  <si>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</si>
  <si>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</si>
  <si>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</si>
  <si>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</si>
  <si>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</si>
  <si>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</si>
  <si>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</si>
  <si>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</si>
  <si>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</si>
  <si>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</si>
  <si>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</si>
  <si>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</si>
  <si>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</si>
  <si>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</si>
  <si>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</si>
  <si>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</si>
  <si>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</si>
  <si>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</si>
  <si>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</si>
  <si>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</si>
  <si>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</si>
  <si>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</si>
  <si>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</si>
  <si>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</si>
  <si>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</si>
  <si>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</si>
  <si>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</si>
  <si>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</si>
  <si>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</si>
  <si>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</si>
  <si>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</si>
  <si>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</si>
  <si>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</si>
  <si>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</si>
  <si>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</si>
  <si>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</si>
  <si>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</si>
  <si>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</si>
  <si>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</si>
  <si>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</si>
  <si>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</si>
  <si>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</si>
  <si>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</si>
  <si>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</si>
  <si>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</si>
  <si>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</si>
  <si>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</si>
  <si>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</si>
  <si>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</si>
  <si>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</si>
  <si>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</si>
  <si>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</si>
  <si>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</si>
  <si>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</si>
  <si>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</si>
  <si>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</si>
  <si>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</si>
  <si>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</si>
  <si>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</si>
  <si>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</si>
  <si>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</si>
  <si>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</si>
  <si>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</si>
  <si>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</si>
  <si>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</si>
  <si>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</si>
  <si>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</si>
  <si>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</si>
  <si>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</si>
  <si>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</si>
  <si>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</si>
  <si>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</si>
  <si>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</si>
  <si>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</si>
  <si>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</si>
  <si>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</si>
  <si>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</si>
  <si>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</si>
  <si>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</si>
  <si>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</si>
  <si>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</si>
  <si>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</si>
  <si>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</si>
  <si>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</si>
  <si>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</si>
  <si>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</si>
  <si>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</si>
  <si>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</si>
  <si>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</si>
  <si>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</si>
  <si>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</si>
  <si>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</si>
  <si>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</si>
  <si>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</si>
  <si>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</si>
  <si>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</si>
  <si>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</si>
  <si>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</si>
  <si>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</si>
  <si>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</si>
  <si>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</si>
  <si>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</si>
  <si>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</si>
  <si>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</si>
  <si>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</si>
  <si>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garden_repeater</t>
  </si>
  <si>
    <t>0x2c1165fffec5a3f6</t>
  </si>
  <si>
    <t>Garden Repeater</t>
  </si>
  <si>
    <t>https://weewx.janeandgraham.com</t>
  </si>
  <si>
    <t>garden-repeater</t>
  </si>
  <si>
    <t>landing_repeater</t>
  </si>
  <si>
    <t>driveway_repeater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</si>
  <si>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</si>
  <si>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</si>
  <si>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</si>
  <si>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</si>
  <si>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</si>
  <si>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</si>
  <si>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</si>
  <si>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Hue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</si>
  <si>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</si>
  <si>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</si>
  <si>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</si>
  <si>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</si>
  <si>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</si>
  <si>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</si>
  <si>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</si>
  <si>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</si>
  <si>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</si>
  <si>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</si>
  <si>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</si>
  <si>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</si>
  <si>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</si>
  <si>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</si>
  <si>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</si>
  <si>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</si>
  <si>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</si>
  <si>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</si>
  <si>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https://grafana.janeandgraham.com/d/internet-desktop/internet?orgId=2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</si>
  <si>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</si>
  <si>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</si>
  <si>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</si>
  <si>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</si>
  <si>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</si>
  <si>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</si>
  <si>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</si>
  <si>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</si>
  <si>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</si>
  <si>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</si>
  <si>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</si>
  <si>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</si>
  <si>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</si>
  <si>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</si>
  <si>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</si>
  <si>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</si>
  <si>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</si>
  <si>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</si>
  <si>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</si>
  <si>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</si>
  <si>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</si>
  <si>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</si>
  <si>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</si>
  <si>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</si>
  <si>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</si>
  <si>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</si>
  <si>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</si>
  <si>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</si>
  <si>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</si>
  <si>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</si>
  <si>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</si>
  <si>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</si>
  <si>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</si>
  <si>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</si>
  <si>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</si>
  <si>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</si>
  <si>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1800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</si>
  <si>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</si>
  <si>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</si>
  <si>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</si>
  <si>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</si>
  <si>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</si>
  <si>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</si>
  <si>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</si>
  <si>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</si>
  <si>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</si>
  <si>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</si>
  <si>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</si>
  <si>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</si>
  <si>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</si>
  <si>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</si>
  <si>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</si>
  <si>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</si>
  <si>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</si>
  <si>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</si>
  <si>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</si>
  <si>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</si>
  <si>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</si>
  <si>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</si>
  <si>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</si>
  <si>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</si>
  <si>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</si>
  <si>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</si>
  <si>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</si>
  <si>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</si>
  <si>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</si>
  <si>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</si>
  <si>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</si>
  <si>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</si>
  <si>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</si>
  <si>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</si>
  <si>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</si>
  <si>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mobile_adhoc_outlet_current_consumption</t>
  </si>
  <si>
    <t>mobile_adhoc_outlet_today_s_consumption</t>
  </si>
  <si>
    <t>mobile_adhoc_outlet</t>
  </si>
  <si>
    <t>2a:e0:4c:68:06:a1</t>
  </si>
  <si>
    <t>laundry_washing_machine_power</t>
  </si>
  <si>
    <t>laundry_washing_machine_energy_daily</t>
  </si>
  <si>
    <t>Powercalc</t>
  </si>
  <si>
    <t>Shadow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</si>
  <si>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</si>
  <si>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</si>
  <si>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</si>
  <si>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</si>
  <si>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</si>
  <si>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</si>
  <si>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</si>
  <si>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</si>
  <si>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rack_modem_power</t>
  </si>
  <si>
    <t>rack_outlet_power</t>
  </si>
  <si>
    <t>kitchen_fan_power</t>
  </si>
  <si>
    <t>roof_network_switch_power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</si>
  <si>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</si>
  <si>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</si>
  <si>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</si>
  <si>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</si>
  <si>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</si>
  <si>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</si>
  <si>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</si>
  <si>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</si>
  <si>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roof_network_switch_energy_daily</t>
  </si>
  <si>
    <t>rack_modem_energy_daily</t>
  </si>
  <si>
    <t>rack_outlet_energy_daily</t>
  </si>
  <si>
    <t>kitchen_fan_energy_daily</t>
  </si>
  <si>
    <t>template_kitchen_fan_plug</t>
  </si>
  <si>
    <t>template_kitchen_downlights_plug</t>
  </si>
  <si>
    <t>template_deck_festoons_plug</t>
  </si>
  <si>
    <t>template_landing_festoons_plug</t>
  </si>
  <si>
    <t>template_bathroom_rails_plug</t>
  </si>
  <si>
    <t>template_lounge_tv_outlet_plug</t>
  </si>
  <si>
    <t>template_study_outlet_plug</t>
  </si>
  <si>
    <t>template_office_outlet_plug</t>
  </si>
  <si>
    <t>template_kitchen_dish_washer_plug</t>
  </si>
  <si>
    <t>template_laundry_clothes_dryer_plug</t>
  </si>
  <si>
    <t>template_laundry_washing_machine_plug</t>
  </si>
  <si>
    <t>template_kitchen_coffee_machine_plug</t>
  </si>
  <si>
    <t>template_kitchen_fridge_plug</t>
  </si>
  <si>
    <t>template_deck_freezer_plug</t>
  </si>
  <si>
    <t>template_study_battery_charger_plug_plug</t>
  </si>
  <si>
    <t>template_laundry_vacuum_charger_plug</t>
  </si>
  <si>
    <t>template_rack_outlet_plug</t>
  </si>
  <si>
    <t>template_roof_network_switch_plug</t>
  </si>
  <si>
    <t>template_rack_modem_plug</t>
  </si>
  <si>
    <t>bathroom_towel_rails_energy_daily</t>
  </si>
  <si>
    <t>lounge_tv_power</t>
  </si>
  <si>
    <t>lounge_tv_energy_daily</t>
  </si>
  <si>
    <t>bathroom_towel_rails_power</t>
  </si>
  <si>
    <t>powercalc_enable</t>
  </si>
  <si>
    <t>Enable powercalc to track this 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</si>
</sst>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</fonts>
  <fills count="9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  <fill>
      <patternFill patternType="solid">
        <fgColor rgb="FFF251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5B9BD5"/>
        <bgColor rgb="FF5B9BD5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5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3" fillId="2" borderId="3" xfId="0" applyFont="1" applyFill="1" applyBorder="1" applyAlignment="1">
      <alignment vertical="center"/>
    </xf>
    <xf numFmtId="0" fontId="4" fillId="5" borderId="0" xfId="0" applyFont="1" applyFill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7" fillId="6" borderId="6" xfId="0" applyFont="1" applyFill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14" fillId="7" borderId="7" xfId="0" applyFont="1" applyFill="1" applyBorder="1" applyAlignment="1">
      <alignment horizontal="left" vertical="top"/>
    </xf>
    <xf numFmtId="49" fontId="0" fillId="0" borderId="0" xfId="0" applyNumberFormat="1"/>
    <xf numFmtId="0" fontId="13" fillId="0" borderId="0" xfId="0" applyFont="1" applyAlignment="1">
      <alignment horizontal="left" vertical="top"/>
    </xf>
    <xf numFmtId="0" fontId="4" fillId="8" borderId="0" xfId="0" applyFont="1" applyFill="1" applyAlignment="1">
      <alignment horizontal="left" vertical="top"/>
    </xf>
    <xf numFmtId="0" fontId="8" fillId="8" borderId="0" xfId="0" applyFont="1" applyFill="1"/>
    <xf numFmtId="49" fontId="4" fillId="8" borderId="0" xfId="0" applyNumberFormat="1" applyFont="1" applyFill="1" applyAlignment="1">
      <alignment horizontal="left" vertical="top"/>
    </xf>
    <xf numFmtId="49" fontId="4" fillId="8" borderId="0" xfId="0" applyNumberFormat="1" applyFont="1" applyFill="1" applyAlignment="1">
      <alignment horizontal="left" vertical="top" wrapText="1"/>
    </xf>
    <xf numFmtId="0" fontId="12" fillId="8" borderId="0" xfId="0" applyFont="1" applyFill="1" applyAlignment="1">
      <alignment horizontal="left" vertical="top"/>
    </xf>
    <xf numFmtId="0" fontId="13" fillId="8" borderId="0" xfId="0" applyFont="1" applyFill="1" applyAlignment="1">
      <alignment horizontal="left" vertical="top"/>
    </xf>
    <xf numFmtId="49" fontId="12" fillId="8" borderId="0" xfId="0" applyNumberFormat="1" applyFont="1" applyFill="1" applyAlignment="1">
      <alignment horizontal="left" vertical="top"/>
    </xf>
    <xf numFmtId="0" fontId="7" fillId="8" borderId="1" xfId="0" applyFont="1" applyFill="1" applyBorder="1" applyAlignment="1">
      <alignment horizontal="left" vertical="top"/>
    </xf>
    <xf numFmtId="0" fontId="7" fillId="8" borderId="0" xfId="0" applyFont="1" applyFill="1" applyAlignment="1">
      <alignment horizontal="left" vertical="top"/>
    </xf>
    <xf numFmtId="0" fontId="4" fillId="8" borderId="0" xfId="0" applyFont="1" applyFill="1" applyAlignment="1">
      <alignment horizontal="left" vertical="top" wrapText="1"/>
    </xf>
    <xf numFmtId="49" fontId="12" fillId="8" borderId="0" xfId="1" applyNumberFormat="1" applyFont="1" applyFill="1" applyBorder="1" applyAlignment="1">
      <alignment horizontal="left" vertical="top"/>
    </xf>
    <xf numFmtId="0" fontId="4" fillId="8" borderId="1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54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F251FF"/>
      <color rgb="FF0432FF"/>
      <color rgb="FF03FF15"/>
      <color rgb="FF006EBF"/>
      <color rgb="FF569CDB"/>
      <color rgb="FF4276A7"/>
      <color rgb="FF5CAEDB"/>
      <color rgb="FF5092CD"/>
      <color rgb="FF9AB9EF"/>
      <color rgb="FF399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Y725" totalsRowShown="0" headerRowDxfId="53" dataDxfId="51" headerRowBorderDxfId="52">
  <autoFilter ref="A3:AY725" xr:uid="{00000000-0009-0000-0100-000002000000}">
    <filterColumn colId="18">
      <customFilters>
        <customFilter operator="notEqual" val=" "/>
      </customFilters>
    </filterColumn>
  </autoFilter>
  <sortState xmlns:xlrd2="http://schemas.microsoft.com/office/spreadsheetml/2017/richdata2" ref="A4:AY725">
    <sortCondition ref="A3:A725"/>
  </sortState>
  <tableColumns count="51">
    <tableColumn id="1" xr3:uid="{00000000-0010-0000-0000-000001000000}" name="index" dataDxfId="50"/>
    <tableColumn id="2" xr3:uid="{00000000-0010-0000-0000-000002000000}" name="entity_status" dataDxfId="49"/>
    <tableColumn id="30" xr3:uid="{9A7EFF98-BFE6-E446-8CFB-C6A8F1F4C72D}" name="device_via_device" dataDxfId="48"/>
    <tableColumn id="3" xr3:uid="{00000000-0010-0000-0000-000003000000}" name="entity_namespace" dataDxfId="47"/>
    <tableColumn id="4" xr3:uid="{00000000-0010-0000-0000-000004000000}" name="unique_id" dataDxfId="46"/>
    <tableColumn id="29" xr3:uid="{C9099E62-9C90-774C-B487-C1E8FC10D09D}" name="name" dataDxfId="45">
      <calculatedColumnFormula>IF(ISBLANK(E4), "", Table2[[#This Row],[unique_id]])</calculatedColumnFormula>
    </tableColumn>
    <tableColumn id="5" xr3:uid="{00000000-0010-0000-0000-000005000000}" name="friendly_name" dataDxfId="44"/>
    <tableColumn id="6" xr3:uid="{00000000-0010-0000-0000-000006000000}" name="entity_domain" dataDxfId="43"/>
    <tableColumn id="7" xr3:uid="{00000000-0010-0000-0000-000007000000}" name="entity_group" dataDxfId="42"/>
    <tableColumn id="27" xr3:uid="{60418A65-0C60-7646-A0ED-ABB0E1A36C63}" name="google_aliases" dataDxfId="41"/>
    <tableColumn id="13" xr3:uid="{B4C4A2D6-C804-F043-B392-3D0AB90153D7}" name="linked_entity" dataDxfId="40"/>
    <tableColumn id="39" xr3:uid="{4CB6C6ED-220F-EA47-A177-F3CF94B4FCB8}" name="linked_service" dataDxfId="39"/>
    <tableColumn id="32" xr3:uid="{9FB83457-10AD-D34A-B0A0-C03B121132D6}" name="haas_display_mode" dataDxfId="38"/>
    <tableColumn id="28" xr3:uid="{0EA9866E-7EBB-1F4E-864B-B4B41A0868C7}" name="haas_display_type" dataDxfId="37"/>
    <tableColumn id="51" xr3:uid="{8DBDF391-07AE-4A4F-903B-5BBD64761C59}" name="powercalc_enable" dataDxfId="36"/>
    <tableColumn id="50" xr3:uid="{07C23DD5-25CE-2A4A-8455-1C159ED44B79}" name="powercalc_group_1" dataDxfId="35"/>
    <tableColumn id="49" xr3:uid="{674D5879-982E-C54E-BB3C-3856904C3F08}" name="powercalc_group_2" dataDxfId="34"/>
    <tableColumn id="48" xr3:uid="{58F1B851-B412-434F-90C1-FC461B06CD87}" name="powercalc_group_3" dataDxfId="33"/>
    <tableColumn id="47" xr3:uid="{B8549644-CEBE-B04C-A925-E1930F8FB34D}" name="powercalc_group_4" dataDxfId="32"/>
    <tableColumn id="46" xr3:uid="{D0327CDA-BCAE-2F44-B16C-849736CDE7F5}" name="powercalc_config" dataDxfId="31"/>
    <tableColumn id="31" xr3:uid="{0D8A1BBE-51B4-E147-A44E-9683CA8C518F}" name="grafana_display_type" dataDxfId="30"/>
    <tableColumn id="14" xr3:uid="{78BFD416-14E2-1346-ABA3-7482F2EF964B}" name="compensation_curve" dataDxfId="29"/>
    <tableColumn id="42" xr3:uid="{89DBF06F-3894-034F-A260-C4F7288ABF85}" name="zigbee_type" dataDxfId="28"/>
    <tableColumn id="43" xr3:uid="{E7D1DC27-417A-B44D-9C67-253D3AEEAC31}" name="zigbee_group" dataDxfId="27"/>
    <tableColumn id="41" xr3:uid="{C2AC9DC2-579C-114D-BD33-47F922A7ECD8}" name="zigbee_config" dataDxfId="26"/>
    <tableColumn id="38" xr3:uid="{26490464-B58E-B747-AFA6-696984DB49F8}" name="zigbee_device_config" dataDxfId="25"/>
    <tableColumn id="8" xr3:uid="{00000000-0010-0000-0000-000008000000}" name="state_class" dataDxfId="24"/>
    <tableColumn id="9" xr3:uid="{00000000-0010-0000-0000-000009000000}" name="unit_of_measurement" dataDxfId="23"/>
    <tableColumn id="10" xr3:uid="{00000000-0010-0000-0000-00000A000000}" name="device_class" dataDxfId="22"/>
    <tableColumn id="11" xr3:uid="{00000000-0010-0000-0000-00000B000000}" name="icon" dataDxfId="21"/>
    <tableColumn id="12" xr3:uid="{00000000-0010-0000-0000-00000C000000}" name="sample_period" dataDxfId="20"/>
    <tableColumn id="15" xr3:uid="{00000000-0010-0000-0000-00000F000000}" name="force_update" dataDxfId="19"/>
    <tableColumn id="16" xr3:uid="{00000000-0010-0000-0000-000010000000}" name="unique_id_device" dataDxfId="18"/>
    <tableColumn id="17" xr3:uid="{00000000-0010-0000-0000-000011000000}" name="discovery_topic" dataDxfId="17">
      <calculatedColumnFormula>IF(ISBLANK(AG4),  "", _xlfn.CONCAT("haas/entity/sensor/", LOWER(C4), "/", E4, "/config"))</calculatedColumnFormula>
    </tableColumn>
    <tableColumn id="18" xr3:uid="{00000000-0010-0000-0000-000012000000}" name="state_topic" dataDxfId="16">
      <calculatedColumnFormula>IF(ISBLANK(AG4),  "", _xlfn.CONCAT(LOWER(C4), "/", E4))</calculatedColumnFormula>
    </tableColumn>
    <tableColumn id="19" xr3:uid="{00000000-0010-0000-0000-000013000000}" name="value_template" dataDxfId="15"/>
    <tableColumn id="20" xr3:uid="{00000000-0010-0000-0000-000014000000}" name="qos" dataDxfId="14"/>
    <tableColumn id="37" xr3:uid="{64D4DD58-B502-4345-9167-C0EACC9E86EC}" name="device_configuration_url" dataDxfId="13"/>
    <tableColumn id="21" xr3:uid="{00000000-0010-0000-0000-000015000000}" name="device_name" dataDxfId="12"/>
    <tableColumn id="22" xr3:uid="{00000000-0010-0000-0000-000016000000}" name="device_sw_version" dataDxfId="11"/>
    <tableColumn id="23" xr3:uid="{00000000-0010-0000-0000-000017000000}" name="device_identifiers" dataDxfId="10"/>
    <tableColumn id="24" xr3:uid="{00000000-0010-0000-0000-000018000000}" name="device_model" dataDxfId="9"/>
    <tableColumn id="25" xr3:uid="{00000000-0010-0000-0000-000019000000}" name="device_manufacturer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45" xr3:uid="{D2505BB0-619A-2448-99AC-1B6A79A8476A}" name="connection_alias" dataDxfId="2"/>
    <tableColumn id="44" xr3:uid="{973C04E6-70FB-B842-B649-19B754996AB1}" name="connection_alias_target" dataDxfId="1"/>
    <tableColumn id="33" xr3:uid="{02BC701A-79AC-534B-9960-6F231D2962E3}" name="device_connections" dataDxfId="0">
      <calculatedColumnFormula>IF(AND(ISBLANK(AU4), ISBLANK(AV4)), "", _xlfn.CONCAT("[", IF(ISBLANK(AU4), "", _xlfn.CONCAT("[""mac"", """, AU4, """]")), IF(ISBLANK(AV4), "", _xlfn.CONCAT(", [""ip"", """, AV4,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s://www.home-assistant.io/docs/configuration/templating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://raspbpi-lia:8092/" TargetMode="External"/><Relationship Id="rId2" Type="http://schemas.openxmlformats.org/officeDocument/2006/relationships/hyperlink" Target="https://github.com/home-assistant/core/blob/dev/homeassistant/components/sensor/const.py" TargetMode="External"/><Relationship Id="rId16" Type="http://schemas.openxmlformats.org/officeDocument/2006/relationships/hyperlink" Target="http://raspbpi-lia:8092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725"/>
  <sheetViews>
    <sheetView tabSelected="1" topLeftCell="K1" zoomScale="122" zoomScaleNormal="122" workbookViewId="0">
      <selection activeCell="S309" sqref="S309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customWidth="1"/>
    <col min="4" max="4" width="20.83203125" style="8" customWidth="1"/>
    <col min="5" max="6" width="56.1640625" style="8" customWidth="1"/>
    <col min="7" max="7" width="22.33203125" style="8" customWidth="1"/>
    <col min="8" max="8" width="26" style="8" customWidth="1"/>
    <col min="9" max="9" width="17.6640625" style="8" customWidth="1"/>
    <col min="10" max="10" width="38.5" style="8" customWidth="1"/>
    <col min="11" max="11" width="34.83203125" style="8" customWidth="1"/>
    <col min="12" max="12" width="33.5" style="8" customWidth="1"/>
    <col min="13" max="13" width="37.1640625" style="8" bestFit="1" customWidth="1"/>
    <col min="14" max="14" width="28.83203125" style="8" customWidth="1"/>
    <col min="15" max="15" width="21.83203125" style="8" customWidth="1"/>
    <col min="16" max="16" width="21.83203125" style="8" bestFit="1" customWidth="1"/>
    <col min="17" max="17" width="22.5" style="8" bestFit="1" customWidth="1"/>
    <col min="18" max="18" width="26" style="8" bestFit="1" customWidth="1"/>
    <col min="19" max="19" width="46.6640625" style="8" customWidth="1"/>
    <col min="20" max="20" width="33.33203125" style="9" bestFit="1" customWidth="1"/>
    <col min="21" max="21" width="39.83203125" style="8" customWidth="1"/>
    <col min="22" max="22" width="32.1640625" style="8" customWidth="1"/>
    <col min="23" max="23" width="25" style="8" customWidth="1"/>
    <col min="24" max="24" width="25.1640625" style="8" bestFit="1" customWidth="1"/>
    <col min="25" max="25" width="125.5" style="8" customWidth="1"/>
    <col min="26" max="26" width="18.83203125" style="10" customWidth="1"/>
    <col min="27" max="27" width="33.1640625" style="8" customWidth="1"/>
    <col min="28" max="28" width="45.83203125" style="8" customWidth="1"/>
    <col min="29" max="29" width="21.6640625" style="8" customWidth="1"/>
    <col min="30" max="30" width="18.33203125" style="8" bestFit="1" customWidth="1"/>
    <col min="31" max="31" width="18.33203125" style="8" customWidth="1"/>
    <col min="32" max="32" width="18.33203125" style="8" bestFit="1" customWidth="1"/>
    <col min="33" max="33" width="74.83203125" style="8" customWidth="1"/>
    <col min="34" max="34" width="51.83203125" style="8" customWidth="1"/>
    <col min="35" max="35" width="38.6640625" style="8" customWidth="1"/>
    <col min="36" max="36" width="18.33203125" style="8" customWidth="1"/>
    <col min="37" max="37" width="64.83203125" style="10" customWidth="1"/>
    <col min="38" max="38" width="30.5" style="8" customWidth="1"/>
    <col min="39" max="39" width="20.33203125" style="10" customWidth="1"/>
    <col min="40" max="40" width="20.33203125" style="8" customWidth="1"/>
    <col min="41" max="41" width="20.83203125" style="8" customWidth="1"/>
    <col min="42" max="42" width="21.33203125" style="8" customWidth="1"/>
    <col min="43" max="44" width="36.6640625" style="8" bestFit="1" customWidth="1"/>
    <col min="45" max="45" width="31.33203125" style="8" bestFit="1" customWidth="1"/>
    <col min="46" max="46" width="27" style="8" bestFit="1" customWidth="1"/>
    <col min="47" max="47" width="23.5" style="10" bestFit="1" customWidth="1"/>
    <col min="48" max="48" width="25" style="10" bestFit="1" customWidth="1"/>
    <col min="49" max="49" width="25" style="8" bestFit="1" customWidth="1"/>
    <col min="50" max="50" width="43.83203125" style="8" bestFit="1" customWidth="1"/>
    <col min="51" max="16384" width="10.83203125" style="8"/>
  </cols>
  <sheetData>
    <row r="1" spans="1:51" s="29" customFormat="1" ht="16" customHeight="1" x14ac:dyDescent="0.2">
      <c r="A1" s="17" t="s">
        <v>302</v>
      </c>
      <c r="B1" s="17" t="s">
        <v>302</v>
      </c>
      <c r="C1" s="17" t="s">
        <v>302</v>
      </c>
      <c r="D1" s="17" t="s">
        <v>302</v>
      </c>
      <c r="E1" s="17" t="s">
        <v>302</v>
      </c>
      <c r="F1" s="17" t="s">
        <v>417</v>
      </c>
      <c r="G1" s="17" t="s">
        <v>302</v>
      </c>
      <c r="H1" s="17" t="s">
        <v>302</v>
      </c>
      <c r="I1" s="17" t="s">
        <v>302</v>
      </c>
      <c r="J1" s="17" t="s">
        <v>682</v>
      </c>
      <c r="K1" s="17" t="s">
        <v>303</v>
      </c>
      <c r="L1" s="17" t="s">
        <v>303</v>
      </c>
      <c r="M1" s="17" t="s">
        <v>303</v>
      </c>
      <c r="N1" s="17" t="s">
        <v>304</v>
      </c>
      <c r="O1" s="20" t="s">
        <v>1134</v>
      </c>
      <c r="P1" s="20" t="s">
        <v>1134</v>
      </c>
      <c r="Q1" s="20" t="s">
        <v>1134</v>
      </c>
      <c r="R1" s="20" t="s">
        <v>1134</v>
      </c>
      <c r="S1" s="20" t="s">
        <v>1135</v>
      </c>
      <c r="T1" s="20" t="s">
        <v>303</v>
      </c>
      <c r="U1" s="21" t="s">
        <v>303</v>
      </c>
      <c r="V1" s="22" t="s">
        <v>703</v>
      </c>
      <c r="W1" s="22" t="s">
        <v>703</v>
      </c>
      <c r="X1" s="22" t="s">
        <v>703</v>
      </c>
      <c r="Y1" s="22" t="s">
        <v>785</v>
      </c>
      <c r="Z1" s="22" t="s">
        <v>195</v>
      </c>
      <c r="AA1" s="22" t="s">
        <v>196</v>
      </c>
      <c r="AB1" s="43" t="s">
        <v>197</v>
      </c>
      <c r="AC1" s="43" t="s">
        <v>1050</v>
      </c>
      <c r="AD1" s="22" t="s">
        <v>195</v>
      </c>
      <c r="AE1" s="22" t="s">
        <v>195</v>
      </c>
      <c r="AF1" s="22" t="s">
        <v>195</v>
      </c>
      <c r="AG1" s="22" t="s">
        <v>195</v>
      </c>
      <c r="AH1" s="22" t="s">
        <v>195</v>
      </c>
      <c r="AI1" s="22" t="s">
        <v>195</v>
      </c>
      <c r="AJ1" s="22" t="s">
        <v>195</v>
      </c>
      <c r="AK1" s="22" t="s">
        <v>195</v>
      </c>
      <c r="AL1" s="22" t="s">
        <v>656</v>
      </c>
      <c r="AM1" s="22" t="s">
        <v>656</v>
      </c>
      <c r="AN1" s="22" t="s">
        <v>656</v>
      </c>
      <c r="AO1" s="22" t="s">
        <v>656</v>
      </c>
      <c r="AP1" s="22" t="s">
        <v>656</v>
      </c>
      <c r="AQ1" s="22" t="s">
        <v>656</v>
      </c>
      <c r="AR1" s="22" t="s">
        <v>1046</v>
      </c>
      <c r="AS1" s="22" t="s">
        <v>656</v>
      </c>
      <c r="AT1" s="22" t="s">
        <v>1042</v>
      </c>
      <c r="AU1" s="22" t="s">
        <v>656</v>
      </c>
      <c r="AV1" s="22" t="s">
        <v>1051</v>
      </c>
      <c r="AW1" s="22" t="s">
        <v>1051</v>
      </c>
      <c r="AX1" s="22" t="s">
        <v>1043</v>
      </c>
    </row>
    <row r="2" spans="1:51" s="1" customFormat="1" ht="52" customHeight="1" x14ac:dyDescent="0.2">
      <c r="A2" s="18" t="s">
        <v>173</v>
      </c>
      <c r="B2" s="18" t="s">
        <v>227</v>
      </c>
      <c r="C2" s="18" t="s">
        <v>171</v>
      </c>
      <c r="D2" s="18" t="s">
        <v>152</v>
      </c>
      <c r="E2" s="18" t="s">
        <v>153</v>
      </c>
      <c r="F2" s="18" t="s">
        <v>193</v>
      </c>
      <c r="G2" s="18" t="s">
        <v>191</v>
      </c>
      <c r="H2" s="18" t="s">
        <v>154</v>
      </c>
      <c r="I2" s="18" t="s">
        <v>155</v>
      </c>
      <c r="J2" s="19" t="s">
        <v>687</v>
      </c>
      <c r="K2" s="18" t="s">
        <v>1039</v>
      </c>
      <c r="L2" s="18" t="s">
        <v>1040</v>
      </c>
      <c r="M2" s="18" t="s">
        <v>680</v>
      </c>
      <c r="N2" s="18" t="s">
        <v>681</v>
      </c>
      <c r="O2" s="19" t="s">
        <v>1222</v>
      </c>
      <c r="P2" s="19" t="s">
        <v>1136</v>
      </c>
      <c r="Q2" s="19" t="s">
        <v>1136</v>
      </c>
      <c r="R2" s="19" t="s">
        <v>1137</v>
      </c>
      <c r="S2" s="19" t="s">
        <v>1138</v>
      </c>
      <c r="T2" s="19" t="s">
        <v>683</v>
      </c>
      <c r="U2" s="23" t="s">
        <v>377</v>
      </c>
      <c r="V2" s="23" t="s">
        <v>713</v>
      </c>
      <c r="W2" s="23" t="s">
        <v>714</v>
      </c>
      <c r="X2" s="28" t="s">
        <v>704</v>
      </c>
      <c r="Y2" s="23" t="s">
        <v>786</v>
      </c>
      <c r="Z2" s="24" t="s">
        <v>156</v>
      </c>
      <c r="AA2" s="24" t="s">
        <v>157</v>
      </c>
      <c r="AB2" s="28" t="s">
        <v>184</v>
      </c>
      <c r="AC2" s="25" t="s">
        <v>158</v>
      </c>
      <c r="AD2" s="25" t="s">
        <v>159</v>
      </c>
      <c r="AE2" s="25" t="s">
        <v>160</v>
      </c>
      <c r="AF2" s="25" t="s">
        <v>161</v>
      </c>
      <c r="AG2" s="26" t="s">
        <v>162</v>
      </c>
      <c r="AH2" s="25" t="s">
        <v>163</v>
      </c>
      <c r="AI2" s="24" t="s">
        <v>164</v>
      </c>
      <c r="AJ2" s="25" t="s">
        <v>755</v>
      </c>
      <c r="AK2" s="27" t="s">
        <v>170</v>
      </c>
      <c r="AL2" s="25" t="s">
        <v>421</v>
      </c>
      <c r="AM2" s="27" t="s">
        <v>165</v>
      </c>
      <c r="AN2" s="25" t="s">
        <v>166</v>
      </c>
      <c r="AO2" s="25" t="s">
        <v>167</v>
      </c>
      <c r="AP2" s="25" t="s">
        <v>168</v>
      </c>
      <c r="AQ2" s="25" t="s">
        <v>169</v>
      </c>
      <c r="AR2" s="25" t="s">
        <v>1047</v>
      </c>
      <c r="AS2" s="25" t="s">
        <v>1044</v>
      </c>
      <c r="AT2" s="25" t="s">
        <v>1041</v>
      </c>
      <c r="AU2" s="25" t="s">
        <v>420</v>
      </c>
      <c r="AV2" s="25" t="s">
        <v>1054</v>
      </c>
      <c r="AW2" s="27" t="s">
        <v>1055</v>
      </c>
      <c r="AX2" s="27" t="s">
        <v>1045</v>
      </c>
    </row>
    <row r="3" spans="1:51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192</v>
      </c>
      <c r="H3" s="2" t="s">
        <v>5</v>
      </c>
      <c r="I3" s="2" t="s">
        <v>6</v>
      </c>
      <c r="J3" s="3" t="s">
        <v>684</v>
      </c>
      <c r="K3" s="2" t="s">
        <v>1022</v>
      </c>
      <c r="L3" s="2" t="s">
        <v>1023</v>
      </c>
      <c r="M3" s="2" t="s">
        <v>677</v>
      </c>
      <c r="N3" s="2" t="s">
        <v>678</v>
      </c>
      <c r="O3" s="3" t="s">
        <v>1221</v>
      </c>
      <c r="P3" s="3" t="s">
        <v>1139</v>
      </c>
      <c r="Q3" s="3" t="s">
        <v>1140</v>
      </c>
      <c r="R3" s="50" t="s">
        <v>1141</v>
      </c>
      <c r="S3" s="50" t="s">
        <v>1142</v>
      </c>
      <c r="T3" s="3" t="s">
        <v>1132</v>
      </c>
      <c r="U3" s="3" t="s">
        <v>679</v>
      </c>
      <c r="V3" s="4" t="s">
        <v>375</v>
      </c>
      <c r="W3" s="4" t="s">
        <v>781</v>
      </c>
      <c r="X3" s="4" t="s">
        <v>782</v>
      </c>
      <c r="Y3" s="4" t="s">
        <v>783</v>
      </c>
      <c r="Z3" s="4" t="s">
        <v>784</v>
      </c>
      <c r="AA3" s="5" t="s">
        <v>7</v>
      </c>
      <c r="AB3" s="5" t="s">
        <v>8</v>
      </c>
      <c r="AC3" s="5" t="s">
        <v>9</v>
      </c>
      <c r="AD3" s="5" t="s">
        <v>10</v>
      </c>
      <c r="AE3" s="5" t="s">
        <v>11</v>
      </c>
      <c r="AF3" s="6" t="s">
        <v>12</v>
      </c>
      <c r="AG3" s="5" t="s">
        <v>13</v>
      </c>
      <c r="AH3" s="5" t="s">
        <v>14</v>
      </c>
      <c r="AI3" s="5" t="s">
        <v>15</v>
      </c>
      <c r="AJ3" s="5" t="s">
        <v>16</v>
      </c>
      <c r="AK3" s="5" t="s">
        <v>17</v>
      </c>
      <c r="AL3" s="6" t="s">
        <v>24</v>
      </c>
      <c r="AM3" s="5" t="s">
        <v>18</v>
      </c>
      <c r="AN3" s="6" t="s">
        <v>19</v>
      </c>
      <c r="AO3" s="5" t="s">
        <v>20</v>
      </c>
      <c r="AP3" s="5" t="s">
        <v>21</v>
      </c>
      <c r="AQ3" s="5" t="s">
        <v>22</v>
      </c>
      <c r="AR3" s="5" t="s">
        <v>23</v>
      </c>
      <c r="AS3" s="5" t="s">
        <v>1048</v>
      </c>
      <c r="AT3" s="5" t="s">
        <v>525</v>
      </c>
      <c r="AU3" s="5" t="s">
        <v>418</v>
      </c>
      <c r="AV3" s="5" t="s">
        <v>419</v>
      </c>
      <c r="AW3" s="5" t="s">
        <v>1053</v>
      </c>
      <c r="AX3" s="5" t="s">
        <v>1052</v>
      </c>
      <c r="AY3" s="6" t="s">
        <v>458</v>
      </c>
    </row>
    <row r="4" spans="1:51" s="9" customFormat="1" ht="16" hidden="1" customHeight="1" x14ac:dyDescent="0.2">
      <c r="A4" s="30">
        <v>1000</v>
      </c>
      <c r="B4" s="8" t="s">
        <v>26</v>
      </c>
      <c r="C4" s="8" t="s">
        <v>39</v>
      </c>
      <c r="D4" s="8" t="s">
        <v>27</v>
      </c>
      <c r="E4" s="9" t="s">
        <v>695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87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10"/>
      <c r="W4" s="10"/>
      <c r="X4" s="10"/>
      <c r="Y4" s="10"/>
      <c r="Z4" s="10"/>
      <c r="AA4" s="8"/>
      <c r="AB4" s="8" t="s">
        <v>88</v>
      </c>
      <c r="AC4" s="8" t="s">
        <v>89</v>
      </c>
      <c r="AD4" s="8" t="s">
        <v>389</v>
      </c>
      <c r="AE4" s="8"/>
      <c r="AF4" s="10"/>
      <c r="AG4" s="8"/>
      <c r="AH4" s="8" t="str">
        <f t="shared" ref="AH4:AH33" si="0">IF(ISBLANK(AG4),  "", _xlfn.CONCAT("haas/entity/sensor/", LOWER(C4), "/", E4, "/config"))</f>
        <v/>
      </c>
      <c r="AI4" s="8" t="str">
        <f t="shared" ref="AI4:AI35" si="1">IF(ISBLANK(AG4),  "", _xlfn.CONCAT(LOWER(C4), "/", E4))</f>
        <v/>
      </c>
      <c r="AJ4" s="8"/>
      <c r="AK4" s="8"/>
      <c r="AL4" s="35" t="s">
        <v>1063</v>
      </c>
      <c r="AM4" s="8" t="s">
        <v>475</v>
      </c>
      <c r="AN4" s="10">
        <v>3.15</v>
      </c>
      <c r="AO4" s="8" t="s">
        <v>449</v>
      </c>
      <c r="AP4" s="8" t="s">
        <v>36</v>
      </c>
      <c r="AQ4" s="8" t="s">
        <v>37</v>
      </c>
      <c r="AR4" s="8" t="s">
        <v>38</v>
      </c>
      <c r="AS4" s="8"/>
      <c r="AT4" s="8"/>
      <c r="AU4" s="8"/>
      <c r="AV4" s="8"/>
      <c r="AW4" s="8"/>
      <c r="AX4" s="8"/>
      <c r="AY4" s="8" t="str">
        <f t="shared" ref="AY4:AY35" si="2">IF(AND(ISBLANK(AU4), ISBLANK(AV4)), "", _xlfn.CONCAT("[", IF(ISBLANK(AU4), "", _xlfn.CONCAT("[""mac"", """, AU4, """]")), IF(ISBLANK(AV4), "", _xlfn.CONCAT(", [""ip"", """, AV4, """]")), "]"))</f>
        <v/>
      </c>
    </row>
    <row r="5" spans="1:51" ht="16" hidden="1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378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M5" s="8" t="s">
        <v>90</v>
      </c>
      <c r="T5" s="8"/>
      <c r="U5" s="8" t="s">
        <v>634</v>
      </c>
      <c r="V5" s="10" t="s">
        <v>388</v>
      </c>
      <c r="W5" s="10"/>
      <c r="X5" s="10"/>
      <c r="Y5" s="10"/>
      <c r="AA5" s="8" t="s">
        <v>31</v>
      </c>
      <c r="AB5" s="8" t="s">
        <v>88</v>
      </c>
      <c r="AC5" s="8" t="s">
        <v>89</v>
      </c>
      <c r="AD5" s="8" t="s">
        <v>389</v>
      </c>
      <c r="AE5" s="8">
        <v>300</v>
      </c>
      <c r="AF5" s="10" t="s">
        <v>34</v>
      </c>
      <c r="AG5" s="8" t="s">
        <v>91</v>
      </c>
      <c r="AH5" s="8" t="str">
        <f t="shared" si="0"/>
        <v>haas/entity/sensor/weewx/compensation_sensor_roof_temperature/config</v>
      </c>
      <c r="AI5" s="8" t="str">
        <f t="shared" si="1"/>
        <v>weewx/compensation_sensor_roof_temperature</v>
      </c>
      <c r="AJ5" s="8" t="s">
        <v>348</v>
      </c>
      <c r="AK5" s="8">
        <v>1</v>
      </c>
      <c r="AL5" s="35" t="s">
        <v>1063</v>
      </c>
      <c r="AM5" s="8" t="s">
        <v>475</v>
      </c>
      <c r="AN5" s="10">
        <v>3.15</v>
      </c>
      <c r="AO5" s="8" t="s">
        <v>449</v>
      </c>
      <c r="AP5" s="8" t="s">
        <v>36</v>
      </c>
      <c r="AQ5" s="8" t="s">
        <v>37</v>
      </c>
      <c r="AR5" s="8" t="s">
        <v>38</v>
      </c>
      <c r="AU5" s="8"/>
      <c r="AV5" s="8"/>
      <c r="AY5" s="8" t="str">
        <f t="shared" si="2"/>
        <v/>
      </c>
    </row>
    <row r="6" spans="1:51" ht="16" hidden="1" customHeight="1" x14ac:dyDescent="0.2">
      <c r="A6" s="30">
        <v>1002</v>
      </c>
      <c r="B6" s="8" t="s">
        <v>26</v>
      </c>
      <c r="C6" s="8" t="s">
        <v>128</v>
      </c>
      <c r="D6" s="8" t="s">
        <v>27</v>
      </c>
      <c r="E6" s="8" t="s">
        <v>908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1115</v>
      </c>
      <c r="T6" s="8"/>
      <c r="V6" s="10"/>
      <c r="W6" s="10"/>
      <c r="X6" s="10"/>
      <c r="Y6" s="10"/>
      <c r="AD6" s="8" t="s">
        <v>389</v>
      </c>
      <c r="AF6" s="10"/>
      <c r="AH6" s="8" t="str">
        <f t="shared" si="0"/>
        <v/>
      </c>
      <c r="AI6" s="8" t="str">
        <f t="shared" si="1"/>
        <v/>
      </c>
      <c r="AK6" s="8"/>
      <c r="AL6" s="36"/>
      <c r="AM6" s="8" t="str">
        <f>LOWER(_xlfn.CONCAT(Table2[[#This Row],[device_manufacturer]], "-",Table2[[#This Row],[device_suggested_area]]))</f>
        <v>netatmo-ada</v>
      </c>
      <c r="AN6" s="10" t="s">
        <v>608</v>
      </c>
      <c r="AO6" s="8" t="s">
        <v>610</v>
      </c>
      <c r="AP6" s="8" t="s">
        <v>606</v>
      </c>
      <c r="AQ6" s="8" t="s">
        <v>128</v>
      </c>
      <c r="AR6" s="8" t="s">
        <v>130</v>
      </c>
      <c r="AU6" s="8"/>
      <c r="AV6" s="8"/>
      <c r="AY6" s="8" t="str">
        <f t="shared" si="2"/>
        <v/>
      </c>
    </row>
    <row r="7" spans="1:51" ht="16" hidden="1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909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M7" s="8" t="s">
        <v>90</v>
      </c>
      <c r="T7" s="8"/>
      <c r="U7" s="8" t="s">
        <v>634</v>
      </c>
      <c r="V7" s="10" t="s">
        <v>388</v>
      </c>
      <c r="W7" s="10"/>
      <c r="X7" s="10"/>
      <c r="Y7" s="10"/>
      <c r="AD7" s="8" t="s">
        <v>389</v>
      </c>
      <c r="AF7" s="10"/>
      <c r="AH7" s="8" t="str">
        <f t="shared" si="0"/>
        <v/>
      </c>
      <c r="AI7" s="8" t="str">
        <f t="shared" si="1"/>
        <v/>
      </c>
      <c r="AK7" s="8"/>
      <c r="AL7" s="36"/>
      <c r="AM7" s="8" t="str">
        <f>LOWER(_xlfn.CONCAT(Table2[[#This Row],[device_manufacturer]], "-",Table2[[#This Row],[device_suggested_area]]))</f>
        <v>netatmo-ada</v>
      </c>
      <c r="AN7" s="10" t="s">
        <v>608</v>
      </c>
      <c r="AO7" s="8" t="s">
        <v>610</v>
      </c>
      <c r="AP7" s="8" t="s">
        <v>606</v>
      </c>
      <c r="AQ7" s="8" t="s">
        <v>128</v>
      </c>
      <c r="AR7" s="8" t="s">
        <v>130</v>
      </c>
      <c r="AT7" s="8" t="s">
        <v>533</v>
      </c>
      <c r="AU7" s="11" t="s">
        <v>616</v>
      </c>
      <c r="AV7" s="8"/>
      <c r="AY7" s="8" t="str">
        <f t="shared" si="2"/>
        <v>[["mac", "70:ee:50:25:7f:50"]]</v>
      </c>
    </row>
    <row r="8" spans="1:51" ht="16" hidden="1" customHeight="1" x14ac:dyDescent="0.2">
      <c r="A8" s="30">
        <v>1004</v>
      </c>
      <c r="B8" s="8" t="s">
        <v>26</v>
      </c>
      <c r="C8" s="8" t="s">
        <v>128</v>
      </c>
      <c r="D8" s="8" t="s">
        <v>27</v>
      </c>
      <c r="E8" s="8" t="s">
        <v>910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1115</v>
      </c>
      <c r="T8" s="8"/>
      <c r="V8" s="10"/>
      <c r="W8" s="10"/>
      <c r="X8" s="10"/>
      <c r="Y8" s="10"/>
      <c r="AD8" s="8" t="s">
        <v>389</v>
      </c>
      <c r="AF8" s="10"/>
      <c r="AH8" s="8" t="str">
        <f t="shared" si="0"/>
        <v/>
      </c>
      <c r="AI8" s="8" t="str">
        <f t="shared" si="1"/>
        <v/>
      </c>
      <c r="AK8" s="8"/>
      <c r="AL8" s="36"/>
      <c r="AM8" s="8" t="str">
        <f>LOWER(_xlfn.CONCAT(Table2[[#This Row],[device_manufacturer]], "-",Table2[[#This Row],[device_suggested_area]]))</f>
        <v>netatmo-edwin</v>
      </c>
      <c r="AN8" s="10" t="s">
        <v>608</v>
      </c>
      <c r="AO8" s="8" t="s">
        <v>610</v>
      </c>
      <c r="AP8" s="8" t="s">
        <v>606</v>
      </c>
      <c r="AQ8" s="8" t="s">
        <v>128</v>
      </c>
      <c r="AR8" s="8" t="s">
        <v>127</v>
      </c>
      <c r="AU8" s="8"/>
      <c r="AV8" s="8"/>
      <c r="AY8" s="8" t="str">
        <f t="shared" si="2"/>
        <v/>
      </c>
    </row>
    <row r="9" spans="1:51" ht="16" hidden="1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911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M9" s="8" t="s">
        <v>90</v>
      </c>
      <c r="T9" s="8"/>
      <c r="U9" s="8" t="s">
        <v>634</v>
      </c>
      <c r="V9" s="10" t="s">
        <v>388</v>
      </c>
      <c r="W9" s="10"/>
      <c r="X9" s="10"/>
      <c r="Y9" s="10"/>
      <c r="AD9" s="8" t="s">
        <v>389</v>
      </c>
      <c r="AF9" s="10"/>
      <c r="AH9" s="8" t="str">
        <f t="shared" si="0"/>
        <v/>
      </c>
      <c r="AI9" s="8" t="str">
        <f t="shared" si="1"/>
        <v/>
      </c>
      <c r="AK9" s="8"/>
      <c r="AL9" s="36"/>
      <c r="AM9" s="8" t="str">
        <f>LOWER(_xlfn.CONCAT(Table2[[#This Row],[device_manufacturer]], "-",Table2[[#This Row],[device_suggested_area]]))</f>
        <v>netatmo-edwin</v>
      </c>
      <c r="AN9" s="10" t="s">
        <v>608</v>
      </c>
      <c r="AO9" s="8" t="s">
        <v>610</v>
      </c>
      <c r="AP9" s="8" t="s">
        <v>606</v>
      </c>
      <c r="AQ9" s="8" t="s">
        <v>128</v>
      </c>
      <c r="AR9" s="8" t="s">
        <v>127</v>
      </c>
      <c r="AT9" s="8" t="s">
        <v>533</v>
      </c>
      <c r="AU9" s="8" t="s">
        <v>615</v>
      </c>
      <c r="AV9" s="8"/>
      <c r="AY9" s="8" t="str">
        <f t="shared" si="2"/>
        <v>[["mac", "70:ee:50:25:93:90"]]</v>
      </c>
    </row>
    <row r="10" spans="1:51" ht="16" hidden="1" customHeight="1" x14ac:dyDescent="0.2">
      <c r="A10" s="30">
        <v>1006</v>
      </c>
      <c r="B10" s="8" t="s">
        <v>26</v>
      </c>
      <c r="C10" s="8" t="s">
        <v>128</v>
      </c>
      <c r="D10" s="8" t="s">
        <v>27</v>
      </c>
      <c r="E10" s="8" t="s">
        <v>912</v>
      </c>
      <c r="F10" s="8" t="str">
        <f>IF(ISBLANK(E10), "", Table2[[#This Row],[unique_id]])</f>
        <v>bertram_2_office_lounge_temperature</v>
      </c>
      <c r="G10" s="8" t="s">
        <v>203</v>
      </c>
      <c r="H10" s="8" t="s">
        <v>87</v>
      </c>
      <c r="I10" s="8" t="s">
        <v>30</v>
      </c>
      <c r="J10" s="8" t="s">
        <v>87</v>
      </c>
      <c r="T10" s="8"/>
      <c r="V10" s="10"/>
      <c r="W10" s="10"/>
      <c r="X10" s="10"/>
      <c r="Y10" s="10"/>
      <c r="AD10" s="8" t="s">
        <v>389</v>
      </c>
      <c r="AF10" s="10"/>
      <c r="AH10" s="8" t="str">
        <f t="shared" si="0"/>
        <v/>
      </c>
      <c r="AI10" s="8" t="str">
        <f t="shared" si="1"/>
        <v/>
      </c>
      <c r="AK10" s="8"/>
      <c r="AL10" s="36"/>
      <c r="AM10" s="8" t="s">
        <v>691</v>
      </c>
      <c r="AN10" s="10" t="s">
        <v>609</v>
      </c>
      <c r="AO10" s="8" t="s">
        <v>610</v>
      </c>
      <c r="AP10" s="8" t="s">
        <v>607</v>
      </c>
      <c r="AQ10" s="8" t="s">
        <v>128</v>
      </c>
      <c r="AR10" s="8" t="str">
        <f t="shared" ref="AR10:AR25" si="3">G10</f>
        <v>Lounge</v>
      </c>
      <c r="AU10" s="8"/>
      <c r="AV10" s="8"/>
      <c r="AY10" s="8" t="str">
        <f t="shared" si="2"/>
        <v/>
      </c>
    </row>
    <row r="11" spans="1:51" ht="16" hidden="1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913</v>
      </c>
      <c r="F11" s="8" t="str">
        <f>IF(ISBLANK(E11), "", Table2[[#This Row],[unique_id]])</f>
        <v>compensation_sensor_bertram_2_office_lounge_temperature</v>
      </c>
      <c r="G11" s="8" t="s">
        <v>203</v>
      </c>
      <c r="H11" s="8" t="s">
        <v>87</v>
      </c>
      <c r="I11" s="8" t="s">
        <v>30</v>
      </c>
      <c r="M11" s="8" t="s">
        <v>90</v>
      </c>
      <c r="T11" s="8"/>
      <c r="U11" s="8" t="s">
        <v>634</v>
      </c>
      <c r="V11" s="10" t="s">
        <v>388</v>
      </c>
      <c r="W11" s="10"/>
      <c r="X11" s="10"/>
      <c r="Y11" s="10"/>
      <c r="AD11" s="8" t="s">
        <v>389</v>
      </c>
      <c r="AF11" s="10"/>
      <c r="AH11" s="8" t="str">
        <f t="shared" si="0"/>
        <v/>
      </c>
      <c r="AI11" s="8" t="str">
        <f t="shared" si="1"/>
        <v/>
      </c>
      <c r="AK11" s="8"/>
      <c r="AL11" s="36"/>
      <c r="AM11" s="8" t="s">
        <v>691</v>
      </c>
      <c r="AN11" s="10" t="s">
        <v>609</v>
      </c>
      <c r="AO11" s="8" t="s">
        <v>610</v>
      </c>
      <c r="AP11" s="8" t="s">
        <v>607</v>
      </c>
      <c r="AQ11" s="8" t="s">
        <v>128</v>
      </c>
      <c r="AR11" s="8" t="str">
        <f t="shared" si="3"/>
        <v>Lounge</v>
      </c>
      <c r="AU11" s="8"/>
      <c r="AV11" s="8"/>
      <c r="AY11" s="8" t="str">
        <f t="shared" si="2"/>
        <v/>
      </c>
    </row>
    <row r="12" spans="1:51" ht="16" hidden="1" customHeight="1" x14ac:dyDescent="0.2">
      <c r="A12" s="30">
        <v>1008</v>
      </c>
      <c r="B12" s="8" t="s">
        <v>26</v>
      </c>
      <c r="C12" s="8" t="s">
        <v>128</v>
      </c>
      <c r="D12" s="8" t="s">
        <v>27</v>
      </c>
      <c r="E12" s="8" t="s">
        <v>914</v>
      </c>
      <c r="F12" s="8" t="str">
        <f>IF(ISBLANK(E12), "", Table2[[#This Row],[unique_id]])</f>
        <v>parents_temperature</v>
      </c>
      <c r="G12" s="8" t="s">
        <v>201</v>
      </c>
      <c r="H12" s="8" t="s">
        <v>87</v>
      </c>
      <c r="I12" s="8" t="s">
        <v>30</v>
      </c>
      <c r="J12" s="8" t="s">
        <v>87</v>
      </c>
      <c r="T12" s="8"/>
      <c r="V12" s="10"/>
      <c r="W12" s="10"/>
      <c r="X12" s="10"/>
      <c r="Y12" s="10"/>
      <c r="AD12" s="8" t="s">
        <v>389</v>
      </c>
      <c r="AF12" s="10"/>
      <c r="AH12" s="8" t="str">
        <f t="shared" si="0"/>
        <v/>
      </c>
      <c r="AI12" s="8" t="str">
        <f t="shared" si="1"/>
        <v/>
      </c>
      <c r="AK12" s="8"/>
      <c r="AL12" s="36"/>
      <c r="AM12" s="8" t="str">
        <f>LOWER(_xlfn.CONCAT(Table2[[#This Row],[device_manufacturer]], "-",Table2[[#This Row],[device_suggested_area]]))</f>
        <v>netatmo-parents</v>
      </c>
      <c r="AN12" s="10" t="s">
        <v>608</v>
      </c>
      <c r="AO12" s="8" t="s">
        <v>610</v>
      </c>
      <c r="AP12" s="8" t="s">
        <v>606</v>
      </c>
      <c r="AQ12" s="8" t="s">
        <v>128</v>
      </c>
      <c r="AR12" s="8" t="str">
        <f t="shared" si="3"/>
        <v>Parents</v>
      </c>
      <c r="AU12" s="8"/>
      <c r="AV12" s="8"/>
      <c r="AY12" s="8" t="str">
        <f t="shared" si="2"/>
        <v/>
      </c>
    </row>
    <row r="13" spans="1:51" ht="16" hidden="1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915</v>
      </c>
      <c r="F13" s="8" t="str">
        <f>IF(ISBLANK(E13), "", Table2[[#This Row],[unique_id]])</f>
        <v>compensation_sensor_parents_temperature</v>
      </c>
      <c r="G13" s="8" t="s">
        <v>201</v>
      </c>
      <c r="H13" s="8" t="s">
        <v>87</v>
      </c>
      <c r="I13" s="8" t="s">
        <v>30</v>
      </c>
      <c r="M13" s="8" t="s">
        <v>136</v>
      </c>
      <c r="T13" s="8"/>
      <c r="U13" s="8" t="s">
        <v>634</v>
      </c>
      <c r="V13" s="10" t="s">
        <v>388</v>
      </c>
      <c r="W13" s="10"/>
      <c r="X13" s="10"/>
      <c r="Y13" s="10"/>
      <c r="AD13" s="8" t="s">
        <v>389</v>
      </c>
      <c r="AF13" s="10"/>
      <c r="AH13" s="8" t="str">
        <f t="shared" si="0"/>
        <v/>
      </c>
      <c r="AI13" s="8" t="str">
        <f t="shared" si="1"/>
        <v/>
      </c>
      <c r="AK13" s="8"/>
      <c r="AL13" s="36"/>
      <c r="AM13" s="8" t="str">
        <f>LOWER(_xlfn.CONCAT(Table2[[#This Row],[device_manufacturer]], "-",Table2[[#This Row],[device_suggested_area]]))</f>
        <v>netatmo-parents</v>
      </c>
      <c r="AN13" s="10" t="s">
        <v>608</v>
      </c>
      <c r="AO13" s="8" t="s">
        <v>610</v>
      </c>
      <c r="AP13" s="8" t="s">
        <v>606</v>
      </c>
      <c r="AQ13" s="8" t="s">
        <v>128</v>
      </c>
      <c r="AR13" s="8" t="str">
        <f t="shared" si="3"/>
        <v>Parents</v>
      </c>
      <c r="AT13" s="8" t="s">
        <v>533</v>
      </c>
      <c r="AU13" s="8" t="s">
        <v>611</v>
      </c>
      <c r="AV13" s="8"/>
      <c r="AY13" s="8" t="str">
        <f t="shared" si="2"/>
        <v>[["mac", "70:ee:50:25:9c:68"]]</v>
      </c>
    </row>
    <row r="14" spans="1:51" ht="16" hidden="1" customHeight="1" x14ac:dyDescent="0.2">
      <c r="A14" s="30">
        <v>1010</v>
      </c>
      <c r="B14" s="8" t="s">
        <v>26</v>
      </c>
      <c r="C14" s="8" t="s">
        <v>128</v>
      </c>
      <c r="D14" s="8" t="s">
        <v>27</v>
      </c>
      <c r="E14" s="8" t="s">
        <v>867</v>
      </c>
      <c r="F14" s="8" t="str">
        <f>IF(ISBLANK(E14), "", Table2[[#This Row],[unique_id]])</f>
        <v>bertram_2_office_temperature</v>
      </c>
      <c r="G14" s="8" t="s">
        <v>222</v>
      </c>
      <c r="H14" s="8" t="s">
        <v>87</v>
      </c>
      <c r="I14" s="8" t="s">
        <v>30</v>
      </c>
      <c r="J14" s="8" t="s">
        <v>87</v>
      </c>
      <c r="T14" s="8"/>
      <c r="V14" s="10"/>
      <c r="W14" s="10"/>
      <c r="X14" s="10"/>
      <c r="Y14" s="10"/>
      <c r="AD14" s="8" t="s">
        <v>389</v>
      </c>
      <c r="AF14" s="10"/>
      <c r="AH14" s="8" t="str">
        <f t="shared" si="0"/>
        <v/>
      </c>
      <c r="AI14" s="8" t="str">
        <f t="shared" si="1"/>
        <v/>
      </c>
      <c r="AK14" s="8"/>
      <c r="AL14" s="36"/>
      <c r="AM14" s="8" t="str">
        <f>LOWER(_xlfn.CONCAT(Table2[[#This Row],[device_manufacturer]], "-",Table2[[#This Row],[device_suggested_area]]))</f>
        <v>netatmo-office</v>
      </c>
      <c r="AN14" s="10" t="s">
        <v>609</v>
      </c>
      <c r="AO14" s="8" t="s">
        <v>610</v>
      </c>
      <c r="AP14" s="8" t="s">
        <v>607</v>
      </c>
      <c r="AQ14" s="8" t="s">
        <v>128</v>
      </c>
      <c r="AR14" s="8" t="str">
        <f t="shared" si="3"/>
        <v>Office</v>
      </c>
      <c r="AU14" s="8"/>
      <c r="AV14" s="8"/>
      <c r="AY14" s="8" t="str">
        <f t="shared" si="2"/>
        <v/>
      </c>
    </row>
    <row r="15" spans="1:51" ht="16" hidden="1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2" t="s">
        <v>868</v>
      </c>
      <c r="F15" s="8" t="str">
        <f>IF(ISBLANK(E15), "", Table2[[#This Row],[unique_id]])</f>
        <v>compensation_sensor_bertram_2_office_temperature</v>
      </c>
      <c r="G15" s="8" t="s">
        <v>222</v>
      </c>
      <c r="H15" s="8" t="s">
        <v>87</v>
      </c>
      <c r="I15" s="8" t="s">
        <v>30</v>
      </c>
      <c r="M15" s="8" t="s">
        <v>136</v>
      </c>
      <c r="T15" s="8"/>
      <c r="U15" s="8" t="s">
        <v>634</v>
      </c>
      <c r="V15" s="10" t="s">
        <v>388</v>
      </c>
      <c r="W15" s="10"/>
      <c r="X15" s="10"/>
      <c r="Y15" s="10"/>
      <c r="AD15" s="8" t="s">
        <v>389</v>
      </c>
      <c r="AF15" s="10"/>
      <c r="AH15" s="8" t="str">
        <f t="shared" si="0"/>
        <v/>
      </c>
      <c r="AI15" s="8" t="str">
        <f t="shared" si="1"/>
        <v/>
      </c>
      <c r="AK15" s="8"/>
      <c r="AL15" s="36"/>
      <c r="AM15" s="8" t="str">
        <f>LOWER(_xlfn.CONCAT(Table2[[#This Row],[device_manufacturer]], "-",Table2[[#This Row],[device_suggested_area]]))</f>
        <v>netatmo-office</v>
      </c>
      <c r="AN15" s="10" t="s">
        <v>609</v>
      </c>
      <c r="AO15" s="8" t="s">
        <v>610</v>
      </c>
      <c r="AP15" s="8" t="s">
        <v>607</v>
      </c>
      <c r="AQ15" s="8" t="s">
        <v>128</v>
      </c>
      <c r="AR15" s="8" t="str">
        <f t="shared" si="3"/>
        <v>Office</v>
      </c>
      <c r="AT15" s="8" t="s">
        <v>533</v>
      </c>
      <c r="AU15" s="8" t="s">
        <v>612</v>
      </c>
      <c r="AV15" s="8"/>
      <c r="AY15" s="8" t="str">
        <f t="shared" si="2"/>
        <v>[["mac", "70:ee:50:2b:6a:2c"]]</v>
      </c>
    </row>
    <row r="16" spans="1:51" ht="16" hidden="1" customHeight="1" x14ac:dyDescent="0.2">
      <c r="A16" s="30">
        <v>1012</v>
      </c>
      <c r="B16" s="8" t="s">
        <v>26</v>
      </c>
      <c r="C16" s="8" t="s">
        <v>128</v>
      </c>
      <c r="D16" s="8" t="s">
        <v>27</v>
      </c>
      <c r="E16" s="12" t="s">
        <v>869</v>
      </c>
      <c r="F16" s="8" t="str">
        <f>IF(ISBLANK(E16), "", Table2[[#This Row],[unique_id]])</f>
        <v>bertram_2_kitchen_temperature</v>
      </c>
      <c r="G16" s="8" t="s">
        <v>215</v>
      </c>
      <c r="H16" s="8" t="s">
        <v>87</v>
      </c>
      <c r="I16" s="8" t="s">
        <v>30</v>
      </c>
      <c r="J16" s="8" t="s">
        <v>87</v>
      </c>
      <c r="T16" s="8"/>
      <c r="V16" s="10"/>
      <c r="W16" s="10"/>
      <c r="X16" s="10"/>
      <c r="Y16" s="10"/>
      <c r="AD16" s="8" t="s">
        <v>389</v>
      </c>
      <c r="AF16" s="10"/>
      <c r="AH16" s="8" t="str">
        <f t="shared" si="0"/>
        <v/>
      </c>
      <c r="AI16" s="8" t="str">
        <f t="shared" si="1"/>
        <v/>
      </c>
      <c r="AK16" s="8"/>
      <c r="AL16" s="36"/>
      <c r="AM16" s="8" t="str">
        <f>LOWER(_xlfn.CONCAT(Table2[[#This Row],[device_manufacturer]], "-",Table2[[#This Row],[device_suggested_area]]))</f>
        <v>netatmo-kitchen</v>
      </c>
      <c r="AN16" s="10" t="s">
        <v>609</v>
      </c>
      <c r="AO16" s="8" t="s">
        <v>610</v>
      </c>
      <c r="AP16" s="8" t="s">
        <v>607</v>
      </c>
      <c r="AQ16" s="8" t="s">
        <v>128</v>
      </c>
      <c r="AR16" s="8" t="str">
        <f t="shared" si="3"/>
        <v>Kitchen</v>
      </c>
      <c r="AU16" s="8"/>
      <c r="AV16" s="8"/>
      <c r="AY16" s="8" t="str">
        <f t="shared" si="2"/>
        <v/>
      </c>
    </row>
    <row r="17" spans="1:51" ht="16" hidden="1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3" t="s">
        <v>870</v>
      </c>
      <c r="F17" s="8" t="str">
        <f>IF(ISBLANK(E17), "", Table2[[#This Row],[unique_id]])</f>
        <v>compensation_sensor_bertram_2_kitchen_temperature</v>
      </c>
      <c r="G17" s="8" t="s">
        <v>215</v>
      </c>
      <c r="H17" s="8" t="s">
        <v>87</v>
      </c>
      <c r="I17" s="8" t="s">
        <v>30</v>
      </c>
      <c r="M17" s="8" t="s">
        <v>136</v>
      </c>
      <c r="T17" s="8"/>
      <c r="U17" s="8" t="s">
        <v>634</v>
      </c>
      <c r="V17" s="10" t="s">
        <v>388</v>
      </c>
      <c r="W17" s="10"/>
      <c r="X17" s="10"/>
      <c r="Y17" s="10"/>
      <c r="AD17" s="8" t="s">
        <v>389</v>
      </c>
      <c r="AF17" s="10"/>
      <c r="AH17" s="8" t="str">
        <f t="shared" si="0"/>
        <v/>
      </c>
      <c r="AI17" s="8" t="str">
        <f t="shared" si="1"/>
        <v/>
      </c>
      <c r="AK17" s="8"/>
      <c r="AL17" s="36"/>
      <c r="AM17" s="8" t="str">
        <f>LOWER(_xlfn.CONCAT(Table2[[#This Row],[device_manufacturer]], "-",Table2[[#This Row],[device_suggested_area]]))</f>
        <v>netatmo-kitchen</v>
      </c>
      <c r="AN17" s="10" t="s">
        <v>609</v>
      </c>
      <c r="AO17" s="8" t="s">
        <v>610</v>
      </c>
      <c r="AP17" s="8" t="s">
        <v>607</v>
      </c>
      <c r="AQ17" s="8" t="s">
        <v>128</v>
      </c>
      <c r="AR17" s="8" t="str">
        <f t="shared" si="3"/>
        <v>Kitchen</v>
      </c>
      <c r="AT17" s="8" t="s">
        <v>533</v>
      </c>
      <c r="AU17" s="8" t="s">
        <v>614</v>
      </c>
      <c r="AV17" s="8"/>
      <c r="AY17" s="8" t="str">
        <f t="shared" si="2"/>
        <v>[["mac", "70:ee:50:2c:8d:28"]]</v>
      </c>
    </row>
    <row r="18" spans="1:51" ht="16" hidden="1" customHeight="1" x14ac:dyDescent="0.2">
      <c r="A18" s="30">
        <v>1014</v>
      </c>
      <c r="B18" s="8" t="s">
        <v>26</v>
      </c>
      <c r="C18" s="8" t="s">
        <v>128</v>
      </c>
      <c r="D18" s="8" t="s">
        <v>27</v>
      </c>
      <c r="E18" s="14" t="s">
        <v>871</v>
      </c>
      <c r="F18" s="8" t="str">
        <f>IF(ISBLANK(E18), "", Table2[[#This Row],[unique_id]])</f>
        <v>bertram_2_office_pantry_temperature</v>
      </c>
      <c r="G18" s="8" t="s">
        <v>221</v>
      </c>
      <c r="H18" s="8" t="s">
        <v>87</v>
      </c>
      <c r="I18" s="8" t="s">
        <v>30</v>
      </c>
      <c r="J18" s="8" t="s">
        <v>87</v>
      </c>
      <c r="T18" s="8"/>
      <c r="V18" s="10"/>
      <c r="W18" s="10"/>
      <c r="X18" s="10"/>
      <c r="Y18" s="10"/>
      <c r="AD18" s="8" t="s">
        <v>389</v>
      </c>
      <c r="AF18" s="10"/>
      <c r="AH18" s="8" t="str">
        <f t="shared" si="0"/>
        <v/>
      </c>
      <c r="AI18" s="8" t="str">
        <f t="shared" si="1"/>
        <v/>
      </c>
      <c r="AK18" s="8"/>
      <c r="AL18" s="36"/>
      <c r="AM18" s="8" t="s">
        <v>692</v>
      </c>
      <c r="AN18" s="10" t="s">
        <v>609</v>
      </c>
      <c r="AO18" s="8" t="s">
        <v>610</v>
      </c>
      <c r="AP18" s="8" t="s">
        <v>607</v>
      </c>
      <c r="AQ18" s="8" t="s">
        <v>128</v>
      </c>
      <c r="AR18" s="8" t="str">
        <f t="shared" si="3"/>
        <v>Pantry</v>
      </c>
      <c r="AU18" s="8"/>
      <c r="AV18" s="8"/>
      <c r="AY18" s="8" t="str">
        <f t="shared" si="2"/>
        <v/>
      </c>
    </row>
    <row r="19" spans="1:51" ht="16" hidden="1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4" t="s">
        <v>872</v>
      </c>
      <c r="F19" s="8" t="str">
        <f>IF(ISBLANK(E19), "", Table2[[#This Row],[unique_id]])</f>
        <v>compensation_sensor_bertram_2_office_pantry_temperature</v>
      </c>
      <c r="G19" s="8" t="s">
        <v>221</v>
      </c>
      <c r="H19" s="8" t="s">
        <v>87</v>
      </c>
      <c r="I19" s="8" t="s">
        <v>30</v>
      </c>
      <c r="M19" s="8" t="s">
        <v>136</v>
      </c>
      <c r="T19" s="8"/>
      <c r="U19" s="8" t="s">
        <v>634</v>
      </c>
      <c r="V19" s="10" t="s">
        <v>388</v>
      </c>
      <c r="W19" s="10"/>
      <c r="X19" s="10"/>
      <c r="Y19" s="10"/>
      <c r="AD19" s="8" t="s">
        <v>389</v>
      </c>
      <c r="AF19" s="10"/>
      <c r="AH19" s="8" t="str">
        <f t="shared" si="0"/>
        <v/>
      </c>
      <c r="AI19" s="8" t="str">
        <f t="shared" si="1"/>
        <v/>
      </c>
      <c r="AK19" s="8"/>
      <c r="AL19" s="36"/>
      <c r="AM19" s="8" t="s">
        <v>692</v>
      </c>
      <c r="AN19" s="10" t="s">
        <v>609</v>
      </c>
      <c r="AO19" s="8" t="s">
        <v>610</v>
      </c>
      <c r="AP19" s="8" t="s">
        <v>607</v>
      </c>
      <c r="AQ19" s="8" t="s">
        <v>128</v>
      </c>
      <c r="AR19" s="8" t="str">
        <f t="shared" si="3"/>
        <v>Pantry</v>
      </c>
      <c r="AU19" s="8"/>
      <c r="AV19" s="8"/>
      <c r="AY19" s="8" t="str">
        <f t="shared" si="2"/>
        <v/>
      </c>
    </row>
    <row r="20" spans="1:51" ht="16" hidden="1" customHeight="1" x14ac:dyDescent="0.2">
      <c r="A20" s="30">
        <v>1016</v>
      </c>
      <c r="B20" s="8" t="s">
        <v>26</v>
      </c>
      <c r="C20" s="8" t="s">
        <v>128</v>
      </c>
      <c r="D20" s="8" t="s">
        <v>27</v>
      </c>
      <c r="E20" s="14" t="s">
        <v>873</v>
      </c>
      <c r="F20" s="8" t="str">
        <f>IF(ISBLANK(E20), "", Table2[[#This Row],[unique_id]])</f>
        <v>bertram_2_office_dining_temperature</v>
      </c>
      <c r="G20" s="8" t="s">
        <v>202</v>
      </c>
      <c r="H20" s="8" t="s">
        <v>87</v>
      </c>
      <c r="I20" s="8" t="s">
        <v>30</v>
      </c>
      <c r="J20" s="8" t="s">
        <v>87</v>
      </c>
      <c r="T20" s="8"/>
      <c r="V20" s="10"/>
      <c r="W20" s="10"/>
      <c r="X20" s="10"/>
      <c r="Y20" s="10"/>
      <c r="AD20" s="8" t="s">
        <v>389</v>
      </c>
      <c r="AF20" s="10"/>
      <c r="AH20" s="8" t="str">
        <f t="shared" si="0"/>
        <v/>
      </c>
      <c r="AI20" s="8" t="str">
        <f t="shared" si="1"/>
        <v/>
      </c>
      <c r="AK20" s="8"/>
      <c r="AL20" s="36"/>
      <c r="AM20" s="8" t="s">
        <v>693</v>
      </c>
      <c r="AN20" s="10" t="s">
        <v>609</v>
      </c>
      <c r="AO20" s="8" t="s">
        <v>610</v>
      </c>
      <c r="AP20" s="8" t="s">
        <v>607</v>
      </c>
      <c r="AQ20" s="8" t="s">
        <v>128</v>
      </c>
      <c r="AR20" s="8" t="str">
        <f t="shared" si="3"/>
        <v>Dining</v>
      </c>
      <c r="AU20" s="8"/>
      <c r="AV20" s="8"/>
      <c r="AY20" s="8" t="str">
        <f t="shared" si="2"/>
        <v/>
      </c>
    </row>
    <row r="21" spans="1:51" ht="16" hidden="1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874</v>
      </c>
      <c r="F21" s="8" t="str">
        <f>IF(ISBLANK(E21), "", Table2[[#This Row],[unique_id]])</f>
        <v>compensation_sensor_bertram_2_office_dining_temperature</v>
      </c>
      <c r="G21" s="8" t="s">
        <v>202</v>
      </c>
      <c r="H21" s="8" t="s">
        <v>87</v>
      </c>
      <c r="I21" s="8" t="s">
        <v>30</v>
      </c>
      <c r="M21" s="8" t="s">
        <v>136</v>
      </c>
      <c r="T21" s="8"/>
      <c r="U21" s="8" t="s">
        <v>634</v>
      </c>
      <c r="V21" s="10" t="s">
        <v>388</v>
      </c>
      <c r="W21" s="10"/>
      <c r="X21" s="10"/>
      <c r="Y21" s="10"/>
      <c r="AD21" s="8" t="s">
        <v>389</v>
      </c>
      <c r="AF21" s="10"/>
      <c r="AH21" s="8" t="str">
        <f t="shared" si="0"/>
        <v/>
      </c>
      <c r="AI21" s="8" t="str">
        <f t="shared" si="1"/>
        <v/>
      </c>
      <c r="AK21" s="8"/>
      <c r="AL21" s="36"/>
      <c r="AM21" s="8" t="s">
        <v>693</v>
      </c>
      <c r="AN21" s="10" t="s">
        <v>609</v>
      </c>
      <c r="AO21" s="8" t="s">
        <v>610</v>
      </c>
      <c r="AP21" s="8" t="s">
        <v>607</v>
      </c>
      <c r="AQ21" s="8" t="s">
        <v>128</v>
      </c>
      <c r="AR21" s="8" t="str">
        <f t="shared" si="3"/>
        <v>Dining</v>
      </c>
      <c r="AU21" s="8"/>
      <c r="AV21" s="8"/>
      <c r="AY21" s="8" t="str">
        <f t="shared" si="2"/>
        <v/>
      </c>
    </row>
    <row r="22" spans="1:51" ht="16" hidden="1" customHeight="1" x14ac:dyDescent="0.2">
      <c r="A22" s="30">
        <v>1018</v>
      </c>
      <c r="B22" s="8" t="s">
        <v>26</v>
      </c>
      <c r="C22" s="8" t="s">
        <v>128</v>
      </c>
      <c r="D22" s="8" t="s">
        <v>27</v>
      </c>
      <c r="E22" s="8" t="s">
        <v>875</v>
      </c>
      <c r="F22" s="8" t="str">
        <f>IF(ISBLANK(E22), "", Table2[[#This Row],[unique_id]])</f>
        <v>laundry_temperature</v>
      </c>
      <c r="G22" s="8" t="s">
        <v>223</v>
      </c>
      <c r="H22" s="8" t="s">
        <v>87</v>
      </c>
      <c r="I22" s="8" t="s">
        <v>30</v>
      </c>
      <c r="J22" s="8" t="s">
        <v>87</v>
      </c>
      <c r="T22" s="8"/>
      <c r="V22" s="10"/>
      <c r="W22" s="10"/>
      <c r="X22" s="10"/>
      <c r="Y22" s="10"/>
      <c r="AD22" s="8" t="s">
        <v>389</v>
      </c>
      <c r="AF22" s="10"/>
      <c r="AH22" s="8" t="str">
        <f t="shared" si="0"/>
        <v/>
      </c>
      <c r="AI22" s="8" t="str">
        <f t="shared" si="1"/>
        <v/>
      </c>
      <c r="AK22" s="8"/>
      <c r="AL22" s="36"/>
      <c r="AM22" s="8" t="str">
        <f>LOWER(_xlfn.CONCAT(Table2[[#This Row],[device_manufacturer]], "-",Table2[[#This Row],[device_suggested_area]]))</f>
        <v>netatmo-laundry</v>
      </c>
      <c r="AN22" s="10" t="s">
        <v>608</v>
      </c>
      <c r="AO22" s="8" t="s">
        <v>610</v>
      </c>
      <c r="AP22" s="8" t="s">
        <v>606</v>
      </c>
      <c r="AQ22" s="8" t="s">
        <v>128</v>
      </c>
      <c r="AR22" s="8" t="str">
        <f t="shared" si="3"/>
        <v>Laundry</v>
      </c>
      <c r="AU22" s="8"/>
      <c r="AV22" s="8"/>
      <c r="AY22" s="8" t="str">
        <f t="shared" si="2"/>
        <v/>
      </c>
    </row>
    <row r="23" spans="1:51" ht="16" hidden="1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876</v>
      </c>
      <c r="F23" s="8" t="str">
        <f>IF(ISBLANK(E23), "", Table2[[#This Row],[unique_id]])</f>
        <v>compensation_sensor_laundry_temperature</v>
      </c>
      <c r="G23" s="8" t="s">
        <v>223</v>
      </c>
      <c r="H23" s="8" t="s">
        <v>87</v>
      </c>
      <c r="I23" s="8" t="s">
        <v>30</v>
      </c>
      <c r="M23" s="8" t="s">
        <v>136</v>
      </c>
      <c r="T23" s="8"/>
      <c r="U23" s="8" t="s">
        <v>634</v>
      </c>
      <c r="V23" s="10" t="s">
        <v>388</v>
      </c>
      <c r="W23" s="10"/>
      <c r="X23" s="10"/>
      <c r="Y23" s="10"/>
      <c r="AD23" s="8" t="s">
        <v>389</v>
      </c>
      <c r="AF23" s="10"/>
      <c r="AH23" s="8" t="str">
        <f t="shared" si="0"/>
        <v/>
      </c>
      <c r="AI23" s="8" t="str">
        <f t="shared" si="1"/>
        <v/>
      </c>
      <c r="AK23" s="8"/>
      <c r="AL23" s="36"/>
      <c r="AM23" s="8" t="str">
        <f>LOWER(_xlfn.CONCAT(Table2[[#This Row],[device_manufacturer]], "-",Table2[[#This Row],[device_suggested_area]]))</f>
        <v>netatmo-laundry</v>
      </c>
      <c r="AN23" s="10" t="s">
        <v>608</v>
      </c>
      <c r="AO23" s="8" t="s">
        <v>610</v>
      </c>
      <c r="AP23" s="8" t="s">
        <v>606</v>
      </c>
      <c r="AQ23" s="8" t="s">
        <v>128</v>
      </c>
      <c r="AR23" s="8" t="str">
        <f t="shared" si="3"/>
        <v>Laundry</v>
      </c>
      <c r="AT23" s="8" t="s">
        <v>533</v>
      </c>
      <c r="AU23" s="11" t="s">
        <v>613</v>
      </c>
      <c r="AV23" s="8"/>
      <c r="AY23" s="8" t="str">
        <f t="shared" si="2"/>
        <v>[["mac", "70:ee:50:25:9d:90"]]</v>
      </c>
    </row>
    <row r="24" spans="1:51" ht="16" hidden="1" customHeight="1" x14ac:dyDescent="0.2">
      <c r="A24" s="30">
        <v>1020</v>
      </c>
      <c r="B24" s="8" t="s">
        <v>26</v>
      </c>
      <c r="C24" s="8" t="s">
        <v>128</v>
      </c>
      <c r="D24" s="8" t="s">
        <v>27</v>
      </c>
      <c r="E24" s="8" t="s">
        <v>877</v>
      </c>
      <c r="F24" s="8" t="str">
        <f>IF(ISBLANK(E24), "", Table2[[#This Row],[unique_id]])</f>
        <v>bertram_2_office_basement_temperature</v>
      </c>
      <c r="G24" s="8" t="s">
        <v>220</v>
      </c>
      <c r="H24" s="8" t="s">
        <v>87</v>
      </c>
      <c r="I24" s="8" t="s">
        <v>30</v>
      </c>
      <c r="J24" s="8" t="s">
        <v>87</v>
      </c>
      <c r="T24" s="8"/>
      <c r="V24" s="10"/>
      <c r="W24" s="10"/>
      <c r="X24" s="10"/>
      <c r="Y24" s="10"/>
      <c r="AD24" s="8" t="s">
        <v>389</v>
      </c>
      <c r="AF24" s="10"/>
      <c r="AH24" s="8" t="str">
        <f t="shared" si="0"/>
        <v/>
      </c>
      <c r="AI24" s="8" t="str">
        <f t="shared" si="1"/>
        <v/>
      </c>
      <c r="AK24" s="8"/>
      <c r="AL24" s="36"/>
      <c r="AM24" s="8" t="s">
        <v>694</v>
      </c>
      <c r="AN24" s="10" t="s">
        <v>609</v>
      </c>
      <c r="AO24" s="8" t="s">
        <v>610</v>
      </c>
      <c r="AP24" s="8" t="s">
        <v>607</v>
      </c>
      <c r="AQ24" s="8" t="s">
        <v>128</v>
      </c>
      <c r="AR24" s="8" t="str">
        <f t="shared" si="3"/>
        <v>Basement</v>
      </c>
      <c r="AU24" s="8"/>
      <c r="AV24" s="8"/>
      <c r="AY24" s="8" t="str">
        <f t="shared" si="2"/>
        <v/>
      </c>
    </row>
    <row r="25" spans="1:51" ht="16" hidden="1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878</v>
      </c>
      <c r="F25" s="8" t="str">
        <f>IF(ISBLANK(E25), "", Table2[[#This Row],[unique_id]])</f>
        <v>compensation_sensor_bertram_2_office_basement_temperature</v>
      </c>
      <c r="G25" s="8" t="s">
        <v>220</v>
      </c>
      <c r="H25" s="8" t="s">
        <v>87</v>
      </c>
      <c r="I25" s="8" t="s">
        <v>30</v>
      </c>
      <c r="M25" s="8" t="s">
        <v>136</v>
      </c>
      <c r="T25" s="8"/>
      <c r="U25" s="8" t="s">
        <v>634</v>
      </c>
      <c r="V25" s="10" t="s">
        <v>388</v>
      </c>
      <c r="W25" s="10"/>
      <c r="X25" s="10"/>
      <c r="Y25" s="10"/>
      <c r="AD25" s="8" t="s">
        <v>389</v>
      </c>
      <c r="AF25" s="10"/>
      <c r="AH25" s="8" t="str">
        <f t="shared" si="0"/>
        <v/>
      </c>
      <c r="AI25" s="8" t="str">
        <f t="shared" si="1"/>
        <v/>
      </c>
      <c r="AK25" s="8"/>
      <c r="AL25" s="36"/>
      <c r="AM25" s="8" t="s">
        <v>694</v>
      </c>
      <c r="AN25" s="10" t="s">
        <v>609</v>
      </c>
      <c r="AO25" s="8" t="s">
        <v>610</v>
      </c>
      <c r="AP25" s="8" t="s">
        <v>607</v>
      </c>
      <c r="AQ25" s="8" t="s">
        <v>128</v>
      </c>
      <c r="AR25" s="8" t="str">
        <f t="shared" si="3"/>
        <v>Basement</v>
      </c>
      <c r="AU25" s="8"/>
      <c r="AV25" s="8"/>
      <c r="AY25" s="8" t="str">
        <f t="shared" si="2"/>
        <v/>
      </c>
    </row>
    <row r="26" spans="1:51" ht="16" hidden="1" customHeight="1" x14ac:dyDescent="0.2">
      <c r="A26" s="30">
        <v>1022</v>
      </c>
      <c r="B26" s="8" t="s">
        <v>26</v>
      </c>
      <c r="C26" s="8" t="s">
        <v>39</v>
      </c>
      <c r="D26" s="8" t="s">
        <v>27</v>
      </c>
      <c r="E26" s="8" t="s">
        <v>696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87</v>
      </c>
      <c r="T26" s="8"/>
      <c r="V26" s="10"/>
      <c r="W26" s="10"/>
      <c r="X26" s="10"/>
      <c r="Y26" s="10"/>
      <c r="AB26" s="8" t="s">
        <v>88</v>
      </c>
      <c r="AC26" s="8" t="s">
        <v>89</v>
      </c>
      <c r="AD26" s="8" t="s">
        <v>389</v>
      </c>
      <c r="AF26" s="10"/>
      <c r="AH26" s="8" t="str">
        <f t="shared" si="0"/>
        <v/>
      </c>
      <c r="AI26" s="8" t="str">
        <f t="shared" si="1"/>
        <v/>
      </c>
      <c r="AK26" s="8"/>
      <c r="AL26" s="35" t="s">
        <v>1063</v>
      </c>
      <c r="AM26" s="8" t="s">
        <v>475</v>
      </c>
      <c r="AN26" s="10">
        <v>3.15</v>
      </c>
      <c r="AO26" s="8" t="s">
        <v>449</v>
      </c>
      <c r="AP26" s="8" t="s">
        <v>36</v>
      </c>
      <c r="AQ26" s="8" t="s">
        <v>37</v>
      </c>
      <c r="AR26" s="8" t="s">
        <v>28</v>
      </c>
      <c r="AU26" s="8"/>
      <c r="AV26" s="8"/>
      <c r="AY26" s="8" t="str">
        <f t="shared" si="2"/>
        <v/>
      </c>
    </row>
    <row r="27" spans="1:51" ht="16" hidden="1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379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M27" s="8" t="s">
        <v>136</v>
      </c>
      <c r="T27" s="8"/>
      <c r="V27" s="10" t="s">
        <v>388</v>
      </c>
      <c r="W27" s="10"/>
      <c r="X27" s="10"/>
      <c r="Y27" s="10"/>
      <c r="AA27" s="8" t="s">
        <v>31</v>
      </c>
      <c r="AB27" s="8" t="s">
        <v>88</v>
      </c>
      <c r="AC27" s="8" t="s">
        <v>89</v>
      </c>
      <c r="AD27" s="8" t="s">
        <v>389</v>
      </c>
      <c r="AE27" s="8">
        <v>300</v>
      </c>
      <c r="AF27" s="10" t="s">
        <v>34</v>
      </c>
      <c r="AG27" s="8" t="s">
        <v>176</v>
      </c>
      <c r="AH27" s="8" t="str">
        <f t="shared" si="0"/>
        <v>haas/entity/sensor/weewx/compensation_sensor_rack_temperature/config</v>
      </c>
      <c r="AI27" s="8" t="str">
        <f t="shared" si="1"/>
        <v>weewx/compensation_sensor_rack_temperature</v>
      </c>
      <c r="AJ27" s="8" t="s">
        <v>348</v>
      </c>
      <c r="AK27" s="8">
        <v>1</v>
      </c>
      <c r="AL27" s="35" t="s">
        <v>1063</v>
      </c>
      <c r="AM27" s="8" t="s">
        <v>475</v>
      </c>
      <c r="AN27" s="10">
        <v>3.15</v>
      </c>
      <c r="AO27" s="8" t="s">
        <v>449</v>
      </c>
      <c r="AP27" s="8" t="s">
        <v>36</v>
      </c>
      <c r="AQ27" s="8" t="s">
        <v>37</v>
      </c>
      <c r="AR27" s="8" t="s">
        <v>28</v>
      </c>
      <c r="AU27" s="8"/>
      <c r="AV27" s="8"/>
      <c r="AY27" s="8" t="str">
        <f t="shared" si="2"/>
        <v/>
      </c>
    </row>
    <row r="28" spans="1:51" ht="16" hidden="1" customHeight="1" x14ac:dyDescent="0.2">
      <c r="A28" s="30">
        <v>1024</v>
      </c>
      <c r="B28" s="8" t="s">
        <v>26</v>
      </c>
      <c r="C28" s="8" t="s">
        <v>39</v>
      </c>
      <c r="D28" s="8" t="s">
        <v>27</v>
      </c>
      <c r="E28" s="8" t="s">
        <v>380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T28" s="8"/>
      <c r="V28" s="10" t="s">
        <v>388</v>
      </c>
      <c r="W28" s="10"/>
      <c r="X28" s="10"/>
      <c r="Y28" s="10"/>
      <c r="AA28" s="8" t="s">
        <v>31</v>
      </c>
      <c r="AB28" s="8" t="s">
        <v>88</v>
      </c>
      <c r="AC28" s="8" t="s">
        <v>89</v>
      </c>
      <c r="AD28" s="8" t="s">
        <v>389</v>
      </c>
      <c r="AE28" s="8">
        <v>300</v>
      </c>
      <c r="AF28" s="10" t="s">
        <v>34</v>
      </c>
      <c r="AG28" s="8" t="s">
        <v>93</v>
      </c>
      <c r="AH28" s="8" t="str">
        <f t="shared" si="0"/>
        <v>haas/entity/sensor/weewx/compensation_sensor_roof_apparent_temperature/config</v>
      </c>
      <c r="AI28" s="8" t="str">
        <f t="shared" si="1"/>
        <v>weewx/compensation_sensor_roof_apparent_temperature</v>
      </c>
      <c r="AJ28" s="8" t="s">
        <v>348</v>
      </c>
      <c r="AK28" s="8">
        <v>1</v>
      </c>
      <c r="AL28" s="35" t="s">
        <v>1063</v>
      </c>
      <c r="AM28" s="8" t="s">
        <v>475</v>
      </c>
      <c r="AN28" s="10">
        <v>3.15</v>
      </c>
      <c r="AO28" s="8" t="s">
        <v>449</v>
      </c>
      <c r="AP28" s="8" t="s">
        <v>36</v>
      </c>
      <c r="AQ28" s="8" t="s">
        <v>37</v>
      </c>
      <c r="AR28" s="8" t="s">
        <v>38</v>
      </c>
      <c r="AU28" s="8"/>
      <c r="AV28" s="8"/>
      <c r="AY28" s="8" t="str">
        <f t="shared" si="2"/>
        <v/>
      </c>
    </row>
    <row r="29" spans="1:51" ht="16" hidden="1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381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T29" s="8"/>
      <c r="V29" s="10" t="s">
        <v>388</v>
      </c>
      <c r="W29" s="10"/>
      <c r="X29" s="10"/>
      <c r="Y29" s="10"/>
      <c r="AA29" s="8" t="s">
        <v>31</v>
      </c>
      <c r="AB29" s="8" t="s">
        <v>88</v>
      </c>
      <c r="AC29" s="8" t="s">
        <v>89</v>
      </c>
      <c r="AD29" s="8" t="s">
        <v>389</v>
      </c>
      <c r="AE29" s="8">
        <v>300</v>
      </c>
      <c r="AF29" s="10" t="s">
        <v>34</v>
      </c>
      <c r="AG29" s="8" t="s">
        <v>95</v>
      </c>
      <c r="AH29" s="8" t="str">
        <f t="shared" si="0"/>
        <v>haas/entity/sensor/weewx/compensation_sensor_roof_dew_point/config</v>
      </c>
      <c r="AI29" s="8" t="str">
        <f t="shared" si="1"/>
        <v>weewx/compensation_sensor_roof_dew_point</v>
      </c>
      <c r="AJ29" s="8" t="s">
        <v>348</v>
      </c>
      <c r="AK29" s="8">
        <v>1</v>
      </c>
      <c r="AL29" s="35" t="s">
        <v>1063</v>
      </c>
      <c r="AM29" s="8" t="s">
        <v>475</v>
      </c>
      <c r="AN29" s="10">
        <v>3.15</v>
      </c>
      <c r="AO29" s="8" t="s">
        <v>449</v>
      </c>
      <c r="AP29" s="8" t="s">
        <v>36</v>
      </c>
      <c r="AQ29" s="8" t="s">
        <v>37</v>
      </c>
      <c r="AR29" s="8" t="s">
        <v>38</v>
      </c>
      <c r="AU29" s="8"/>
      <c r="AV29" s="8"/>
      <c r="AY29" s="8" t="str">
        <f t="shared" si="2"/>
        <v/>
      </c>
    </row>
    <row r="30" spans="1:51" ht="16" hidden="1" customHeight="1" x14ac:dyDescent="0.2">
      <c r="A30" s="30">
        <v>1026</v>
      </c>
      <c r="B30" s="8" t="s">
        <v>26</v>
      </c>
      <c r="C30" s="8" t="s">
        <v>39</v>
      </c>
      <c r="D30" s="8" t="s">
        <v>27</v>
      </c>
      <c r="E30" s="8" t="s">
        <v>382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T30" s="8"/>
      <c r="V30" s="10" t="s">
        <v>388</v>
      </c>
      <c r="W30" s="10"/>
      <c r="X30" s="10"/>
      <c r="Y30" s="10"/>
      <c r="AA30" s="8" t="s">
        <v>31</v>
      </c>
      <c r="AB30" s="8" t="s">
        <v>88</v>
      </c>
      <c r="AC30" s="8" t="s">
        <v>89</v>
      </c>
      <c r="AD30" s="8" t="s">
        <v>389</v>
      </c>
      <c r="AE30" s="8">
        <v>300</v>
      </c>
      <c r="AF30" s="10" t="s">
        <v>34</v>
      </c>
      <c r="AG30" s="8" t="s">
        <v>97</v>
      </c>
      <c r="AH30" s="8" t="str">
        <f t="shared" si="0"/>
        <v>haas/entity/sensor/weewx/compensation_sensor_roof_heat_index/config</v>
      </c>
      <c r="AI30" s="8" t="str">
        <f t="shared" si="1"/>
        <v>weewx/compensation_sensor_roof_heat_index</v>
      </c>
      <c r="AJ30" s="8" t="s">
        <v>348</v>
      </c>
      <c r="AK30" s="8">
        <v>1</v>
      </c>
      <c r="AL30" s="35" t="s">
        <v>1063</v>
      </c>
      <c r="AM30" s="8" t="s">
        <v>475</v>
      </c>
      <c r="AN30" s="10">
        <v>3.15</v>
      </c>
      <c r="AO30" s="8" t="s">
        <v>449</v>
      </c>
      <c r="AP30" s="8" t="s">
        <v>36</v>
      </c>
      <c r="AQ30" s="8" t="s">
        <v>37</v>
      </c>
      <c r="AR30" s="8" t="s">
        <v>38</v>
      </c>
      <c r="AU30" s="8"/>
      <c r="AV30" s="8"/>
      <c r="AY30" s="8" t="str">
        <f t="shared" si="2"/>
        <v/>
      </c>
    </row>
    <row r="31" spans="1:51" ht="16" hidden="1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383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T31" s="8"/>
      <c r="V31" s="10" t="s">
        <v>388</v>
      </c>
      <c r="W31" s="10"/>
      <c r="X31" s="10"/>
      <c r="Y31" s="10"/>
      <c r="AA31" s="8" t="s">
        <v>31</v>
      </c>
      <c r="AB31" s="8" t="s">
        <v>88</v>
      </c>
      <c r="AC31" s="8" t="s">
        <v>89</v>
      </c>
      <c r="AD31" s="8" t="s">
        <v>389</v>
      </c>
      <c r="AE31" s="8">
        <v>300</v>
      </c>
      <c r="AF31" s="10" t="s">
        <v>34</v>
      </c>
      <c r="AG31" s="8" t="s">
        <v>99</v>
      </c>
      <c r="AH31" s="8" t="str">
        <f t="shared" si="0"/>
        <v>haas/entity/sensor/weewx/compensation_sensor_roof_humidity_index/config</v>
      </c>
      <c r="AI31" s="8" t="str">
        <f t="shared" si="1"/>
        <v>weewx/compensation_sensor_roof_humidity_index</v>
      </c>
      <c r="AJ31" s="8" t="s">
        <v>348</v>
      </c>
      <c r="AK31" s="8">
        <v>1</v>
      </c>
      <c r="AL31" s="35" t="s">
        <v>1063</v>
      </c>
      <c r="AM31" s="8" t="s">
        <v>475</v>
      </c>
      <c r="AN31" s="10">
        <v>3.15</v>
      </c>
      <c r="AO31" s="8" t="s">
        <v>449</v>
      </c>
      <c r="AP31" s="8" t="s">
        <v>36</v>
      </c>
      <c r="AQ31" s="8" t="s">
        <v>37</v>
      </c>
      <c r="AR31" s="8" t="s">
        <v>38</v>
      </c>
      <c r="AU31" s="8"/>
      <c r="AV31" s="8"/>
      <c r="AY31" s="8" t="str">
        <f t="shared" si="2"/>
        <v/>
      </c>
    </row>
    <row r="32" spans="1:51" ht="16" hidden="1" customHeight="1" x14ac:dyDescent="0.2">
      <c r="A32" s="30">
        <v>1028</v>
      </c>
      <c r="B32" s="8" t="s">
        <v>26</v>
      </c>
      <c r="C32" s="8" t="s">
        <v>39</v>
      </c>
      <c r="D32" s="8" t="s">
        <v>27</v>
      </c>
      <c r="E32" s="8" t="s">
        <v>384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T32" s="8"/>
      <c r="V32" s="10" t="s">
        <v>388</v>
      </c>
      <c r="W32" s="10"/>
      <c r="X32" s="10"/>
      <c r="Y32" s="10"/>
      <c r="AA32" s="8" t="s">
        <v>31</v>
      </c>
      <c r="AB32" s="8" t="s">
        <v>88</v>
      </c>
      <c r="AC32" s="8" t="s">
        <v>89</v>
      </c>
      <c r="AD32" s="8" t="s">
        <v>389</v>
      </c>
      <c r="AE32" s="8">
        <v>300</v>
      </c>
      <c r="AF32" s="10" t="s">
        <v>34</v>
      </c>
      <c r="AG32" s="8" t="s">
        <v>101</v>
      </c>
      <c r="AH32" s="8" t="str">
        <f t="shared" si="0"/>
        <v>haas/entity/sensor/weewx/compensation_sensor_rack_dew_point/config</v>
      </c>
      <c r="AI32" s="8" t="str">
        <f t="shared" si="1"/>
        <v>weewx/compensation_sensor_rack_dew_point</v>
      </c>
      <c r="AJ32" s="8" t="s">
        <v>348</v>
      </c>
      <c r="AK32" s="8">
        <v>1</v>
      </c>
      <c r="AL32" s="35" t="s">
        <v>1063</v>
      </c>
      <c r="AM32" s="8" t="s">
        <v>475</v>
      </c>
      <c r="AN32" s="10">
        <v>3.15</v>
      </c>
      <c r="AO32" s="8" t="s">
        <v>449</v>
      </c>
      <c r="AP32" s="8" t="s">
        <v>36</v>
      </c>
      <c r="AQ32" s="8" t="s">
        <v>37</v>
      </c>
      <c r="AR32" s="8" t="s">
        <v>28</v>
      </c>
      <c r="AU32" s="8"/>
      <c r="AV32" s="8"/>
      <c r="AY32" s="8" t="str">
        <f t="shared" si="2"/>
        <v/>
      </c>
    </row>
    <row r="33" spans="1:51" ht="16" hidden="1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385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T33" s="8"/>
      <c r="V33" s="10" t="s">
        <v>388</v>
      </c>
      <c r="W33" s="10"/>
      <c r="X33" s="10"/>
      <c r="Y33" s="10"/>
      <c r="AA33" s="8" t="s">
        <v>31</v>
      </c>
      <c r="AB33" s="8" t="s">
        <v>88</v>
      </c>
      <c r="AC33" s="8" t="s">
        <v>89</v>
      </c>
      <c r="AD33" s="8" t="s">
        <v>389</v>
      </c>
      <c r="AE33" s="8">
        <v>300</v>
      </c>
      <c r="AF33" s="10" t="s">
        <v>34</v>
      </c>
      <c r="AG33" s="8" t="s">
        <v>103</v>
      </c>
      <c r="AH33" s="8" t="str">
        <f t="shared" si="0"/>
        <v>haas/entity/sensor/weewx/compensation_sensor_roof_wind_chill_temperature/config</v>
      </c>
      <c r="AI33" s="8" t="str">
        <f t="shared" si="1"/>
        <v>weewx/compensation_sensor_roof_wind_chill_temperature</v>
      </c>
      <c r="AJ33" s="8" t="s">
        <v>348</v>
      </c>
      <c r="AK33" s="8">
        <v>1</v>
      </c>
      <c r="AL33" s="35" t="s">
        <v>1063</v>
      </c>
      <c r="AM33" s="8" t="s">
        <v>475</v>
      </c>
      <c r="AN33" s="10">
        <v>3.15</v>
      </c>
      <c r="AO33" s="8" t="s">
        <v>449</v>
      </c>
      <c r="AP33" s="8" t="s">
        <v>36</v>
      </c>
      <c r="AQ33" s="8" t="s">
        <v>37</v>
      </c>
      <c r="AR33" s="8" t="s">
        <v>38</v>
      </c>
      <c r="AU33" s="8"/>
      <c r="AV33" s="8"/>
      <c r="AY33" s="8" t="str">
        <f t="shared" si="2"/>
        <v/>
      </c>
    </row>
    <row r="34" spans="1:51" ht="16" hidden="1" customHeight="1" x14ac:dyDescent="0.2">
      <c r="A34" s="30">
        <v>1030</v>
      </c>
      <c r="B34" s="8" t="s">
        <v>26</v>
      </c>
      <c r="C34" s="8" t="s">
        <v>638</v>
      </c>
      <c r="D34" s="8" t="s">
        <v>414</v>
      </c>
      <c r="E34" s="8" t="s">
        <v>413</v>
      </c>
      <c r="F34" s="8" t="str">
        <f>IF(ISBLANK(E34), "", Table2[[#This Row],[unique_id]])</f>
        <v>column_break</v>
      </c>
      <c r="G34" s="8" t="s">
        <v>410</v>
      </c>
      <c r="H34" s="8" t="s">
        <v>87</v>
      </c>
      <c r="I34" s="8" t="s">
        <v>30</v>
      </c>
      <c r="M34" s="8" t="s">
        <v>411</v>
      </c>
      <c r="N34" s="8" t="s">
        <v>412</v>
      </c>
      <c r="T34" s="8"/>
      <c r="V34" s="10"/>
      <c r="W34" s="10"/>
      <c r="X34" s="10"/>
      <c r="Y34" s="10"/>
      <c r="AF34" s="10"/>
      <c r="AI34" s="8" t="str">
        <f t="shared" si="1"/>
        <v/>
      </c>
      <c r="AK34" s="8"/>
      <c r="AL34" s="36"/>
      <c r="AM34" s="8"/>
      <c r="AN34" s="10"/>
      <c r="AU34" s="8"/>
      <c r="AV34" s="8"/>
      <c r="AY34" s="8" t="str">
        <f t="shared" si="2"/>
        <v/>
      </c>
    </row>
    <row r="35" spans="1:51" ht="16" hidden="1" customHeight="1" x14ac:dyDescent="0.2">
      <c r="A35" s="8">
        <v>1040</v>
      </c>
      <c r="B35" s="8" t="s">
        <v>26</v>
      </c>
      <c r="C35" s="8" t="s">
        <v>657</v>
      </c>
      <c r="D35" s="8" t="s">
        <v>27</v>
      </c>
      <c r="E35" s="8" t="s">
        <v>661</v>
      </c>
      <c r="F35" s="8" t="str">
        <f>IF(ISBLANK(E35), "", Table2[[#This Row],[unique_id]])</f>
        <v>lounge_air_purifier_pm25</v>
      </c>
      <c r="G35" s="8" t="s">
        <v>203</v>
      </c>
      <c r="H35" s="8" t="s">
        <v>660</v>
      </c>
      <c r="I35" s="8" t="s">
        <v>30</v>
      </c>
      <c r="M35" s="8" t="s">
        <v>90</v>
      </c>
      <c r="T35" s="8"/>
      <c r="U35" s="8" t="s">
        <v>634</v>
      </c>
      <c r="V35" s="10"/>
      <c r="W35" s="10"/>
      <c r="X35" s="10"/>
      <c r="Y35" s="10"/>
      <c r="AD35" s="8" t="s">
        <v>663</v>
      </c>
      <c r="AH35" s="8" t="str">
        <f>IF(ISBLANK(AG35),  "", _xlfn.CONCAT("haas/entity/sensor/", LOWER(C35), "/", E35, "/config"))</f>
        <v/>
      </c>
      <c r="AI35" s="8" t="str">
        <f t="shared" si="1"/>
        <v/>
      </c>
      <c r="AK35" s="8"/>
      <c r="AL35" s="37"/>
      <c r="AM35" s="8"/>
      <c r="AN35" s="10"/>
      <c r="AU35" s="8"/>
      <c r="AV35" s="8"/>
      <c r="AY35" s="8" t="str">
        <f t="shared" si="2"/>
        <v/>
      </c>
    </row>
    <row r="36" spans="1:51" ht="16" hidden="1" customHeight="1" x14ac:dyDescent="0.2">
      <c r="A36" s="8">
        <v>1041</v>
      </c>
      <c r="B36" s="8" t="s">
        <v>26</v>
      </c>
      <c r="C36" s="8" t="s">
        <v>657</v>
      </c>
      <c r="D36" s="8" t="s">
        <v>27</v>
      </c>
      <c r="E36" s="8" t="s">
        <v>764</v>
      </c>
      <c r="F36" s="8" t="str">
        <f>IF(ISBLANK(E36), "", Table2[[#This Row],[unique_id]])</f>
        <v>dining_air_purifier_pm25</v>
      </c>
      <c r="G36" s="8" t="s">
        <v>202</v>
      </c>
      <c r="H36" s="8" t="s">
        <v>660</v>
      </c>
      <c r="I36" s="8" t="s">
        <v>30</v>
      </c>
      <c r="M36" s="8" t="s">
        <v>90</v>
      </c>
      <c r="T36" s="8"/>
      <c r="U36" s="8" t="s">
        <v>634</v>
      </c>
      <c r="V36" s="10"/>
      <c r="W36" s="10"/>
      <c r="X36" s="10"/>
      <c r="Y36" s="10"/>
      <c r="AD36" s="8" t="s">
        <v>663</v>
      </c>
      <c r="AH36" s="8" t="str">
        <f>IF(ISBLANK(AG36),  "", _xlfn.CONCAT("haas/entity/sensor/", LOWER(C36), "/", E36, "/config"))</f>
        <v/>
      </c>
      <c r="AI36" s="8" t="str">
        <f t="shared" ref="AI36:AI67" si="4">IF(ISBLANK(AG36),  "", _xlfn.CONCAT(LOWER(C36), "/", E36))</f>
        <v/>
      </c>
      <c r="AK36" s="8"/>
      <c r="AL36" s="37"/>
      <c r="AM36" s="8"/>
      <c r="AN36" s="10"/>
      <c r="AU36" s="8"/>
      <c r="AV36" s="8"/>
      <c r="AY36" s="8" t="str">
        <f t="shared" ref="AY36:AY67" si="5">IF(AND(ISBLANK(AU36), ISBLANK(AV36)), "", _xlfn.CONCAT("[", IF(ISBLANK(AU36), "", _xlfn.CONCAT("[""mac"", """, AU36, """]")), IF(ISBLANK(AV36), "", _xlfn.CONCAT(", [""ip"", """, AV36, """]")), "]"))</f>
        <v/>
      </c>
    </row>
    <row r="37" spans="1:51" ht="16" hidden="1" customHeight="1" x14ac:dyDescent="0.2">
      <c r="A37" s="8">
        <v>1042</v>
      </c>
      <c r="B37" s="8" t="s">
        <v>26</v>
      </c>
      <c r="C37" s="8" t="s">
        <v>638</v>
      </c>
      <c r="D37" s="8" t="s">
        <v>414</v>
      </c>
      <c r="E37" s="8" t="s">
        <v>413</v>
      </c>
      <c r="F37" s="8" t="str">
        <f>IF(ISBLANK(E37), "", Table2[[#This Row],[unique_id]])</f>
        <v>column_break</v>
      </c>
      <c r="G37" s="8" t="s">
        <v>410</v>
      </c>
      <c r="H37" s="8" t="s">
        <v>660</v>
      </c>
      <c r="I37" s="8" t="s">
        <v>30</v>
      </c>
      <c r="M37" s="8" t="s">
        <v>411</v>
      </c>
      <c r="N37" s="8" t="s">
        <v>412</v>
      </c>
      <c r="T37" s="8"/>
      <c r="V37" s="10"/>
      <c r="W37" s="10"/>
      <c r="X37" s="10"/>
      <c r="Y37" s="10"/>
      <c r="AD37" s="8" t="s">
        <v>663</v>
      </c>
      <c r="AI37" s="8" t="str">
        <f t="shared" si="4"/>
        <v/>
      </c>
      <c r="AK37" s="8"/>
      <c r="AL37" s="37"/>
      <c r="AM37" s="8"/>
      <c r="AN37" s="10"/>
      <c r="AU37" s="8"/>
      <c r="AV37" s="8"/>
      <c r="AY37" s="8" t="str">
        <f t="shared" si="5"/>
        <v/>
      </c>
    </row>
    <row r="38" spans="1:51" ht="16" hidden="1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386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M38" s="8" t="s">
        <v>90</v>
      </c>
      <c r="T38" s="8"/>
      <c r="U38" s="8" t="s">
        <v>634</v>
      </c>
      <c r="V38" s="10" t="s">
        <v>388</v>
      </c>
      <c r="W38" s="10"/>
      <c r="X38" s="10"/>
      <c r="Y38" s="10"/>
      <c r="AA38" s="8" t="s">
        <v>31</v>
      </c>
      <c r="AB38" s="8" t="s">
        <v>32</v>
      </c>
      <c r="AC38" s="8" t="s">
        <v>33</v>
      </c>
      <c r="AD38" s="8" t="s">
        <v>391</v>
      </c>
      <c r="AE38" s="8">
        <v>300</v>
      </c>
      <c r="AF38" s="10" t="s">
        <v>34</v>
      </c>
      <c r="AG38" s="8" t="s">
        <v>40</v>
      </c>
      <c r="AH38" s="8" t="str">
        <f t="shared" ref="AH38:AH49" si="6">IF(ISBLANK(AG38),  "", _xlfn.CONCAT("haas/entity/sensor/", LOWER(C38), "/", E38, "/config"))</f>
        <v>haas/entity/sensor/weewx/compensation_sensor_roof_humidity/config</v>
      </c>
      <c r="AI38" s="8" t="str">
        <f t="shared" si="4"/>
        <v>weewx/compensation_sensor_roof_humidity</v>
      </c>
      <c r="AJ38" s="8" t="s">
        <v>349</v>
      </c>
      <c r="AK38" s="8">
        <v>1</v>
      </c>
      <c r="AL38" s="35" t="s">
        <v>1063</v>
      </c>
      <c r="AM38" s="8" t="s">
        <v>475</v>
      </c>
      <c r="AN38" s="10">
        <v>3.15</v>
      </c>
      <c r="AO38" s="8" t="s">
        <v>449</v>
      </c>
      <c r="AP38" s="8" t="s">
        <v>36</v>
      </c>
      <c r="AQ38" s="8" t="s">
        <v>37</v>
      </c>
      <c r="AR38" s="8" t="s">
        <v>38</v>
      </c>
      <c r="AU38" s="8"/>
      <c r="AV38" s="8"/>
      <c r="AY38" s="8" t="str">
        <f t="shared" si="5"/>
        <v/>
      </c>
    </row>
    <row r="39" spans="1:51" ht="16" hidden="1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879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M39" s="8" t="s">
        <v>90</v>
      </c>
      <c r="T39" s="8"/>
      <c r="U39" s="8" t="s">
        <v>634</v>
      </c>
      <c r="V39" s="10" t="s">
        <v>388</v>
      </c>
      <c r="W39" s="10"/>
      <c r="X39" s="10"/>
      <c r="Y39" s="10"/>
      <c r="AD39" s="8" t="s">
        <v>391</v>
      </c>
      <c r="AF39" s="10"/>
      <c r="AH39" s="8" t="str">
        <f t="shared" si="6"/>
        <v/>
      </c>
      <c r="AI39" s="8" t="str">
        <f t="shared" si="4"/>
        <v/>
      </c>
      <c r="AK39" s="8"/>
      <c r="AL39" s="36"/>
      <c r="AM39" s="8" t="str">
        <f>LOWER(_xlfn.CONCAT(Table2[[#This Row],[device_manufacturer]], "-",Table2[[#This Row],[device_suggested_area]]))</f>
        <v>netatmo-ada</v>
      </c>
      <c r="AN39" s="10" t="s">
        <v>608</v>
      </c>
      <c r="AO39" s="8" t="s">
        <v>610</v>
      </c>
      <c r="AP39" s="8" t="s">
        <v>606</v>
      </c>
      <c r="AQ39" s="8" t="s">
        <v>128</v>
      </c>
      <c r="AR39" s="8" t="str">
        <f t="shared" ref="AR39:AR48" si="7">G39</f>
        <v>Ada</v>
      </c>
      <c r="AU39" s="8"/>
      <c r="AV39" s="8"/>
      <c r="AY39" s="8" t="str">
        <f t="shared" si="5"/>
        <v/>
      </c>
    </row>
    <row r="40" spans="1:51" ht="16" hidden="1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880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M40" s="8" t="s">
        <v>90</v>
      </c>
      <c r="T40" s="8"/>
      <c r="U40" s="8" t="s">
        <v>634</v>
      </c>
      <c r="V40" s="10" t="s">
        <v>388</v>
      </c>
      <c r="W40" s="10"/>
      <c r="X40" s="10"/>
      <c r="Y40" s="10"/>
      <c r="AD40" s="8" t="s">
        <v>391</v>
      </c>
      <c r="AF40" s="10"/>
      <c r="AH40" s="8" t="str">
        <f t="shared" si="6"/>
        <v/>
      </c>
      <c r="AI40" s="8" t="str">
        <f t="shared" si="4"/>
        <v/>
      </c>
      <c r="AK40" s="8"/>
      <c r="AL40" s="36"/>
      <c r="AM40" s="8" t="str">
        <f>LOWER(_xlfn.CONCAT(Table2[[#This Row],[device_manufacturer]], "-",Table2[[#This Row],[device_suggested_area]]))</f>
        <v>netatmo-edwin</v>
      </c>
      <c r="AN40" s="10" t="s">
        <v>608</v>
      </c>
      <c r="AO40" s="8" t="s">
        <v>610</v>
      </c>
      <c r="AP40" s="8" t="s">
        <v>606</v>
      </c>
      <c r="AQ40" s="8" t="s">
        <v>128</v>
      </c>
      <c r="AR40" s="8" t="str">
        <f t="shared" si="7"/>
        <v>Edwin</v>
      </c>
      <c r="AU40" s="8"/>
      <c r="AV40" s="8"/>
      <c r="AY40" s="8" t="str">
        <f t="shared" si="5"/>
        <v/>
      </c>
    </row>
    <row r="41" spans="1:51" ht="16" hidden="1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881</v>
      </c>
      <c r="F41" s="8" t="str">
        <f>IF(ISBLANK(E41), "", Table2[[#This Row],[unique_id]])</f>
        <v>compensation_sensor_bertram_2_office_lounge_humidity</v>
      </c>
      <c r="G41" s="8" t="s">
        <v>203</v>
      </c>
      <c r="H41" s="8" t="s">
        <v>29</v>
      </c>
      <c r="I41" s="8" t="s">
        <v>30</v>
      </c>
      <c r="M41" s="8" t="s">
        <v>90</v>
      </c>
      <c r="T41" s="8"/>
      <c r="U41" s="8" t="s">
        <v>634</v>
      </c>
      <c r="V41" s="10" t="s">
        <v>388</v>
      </c>
      <c r="W41" s="10"/>
      <c r="X41" s="10"/>
      <c r="Y41" s="10"/>
      <c r="AD41" s="8" t="s">
        <v>391</v>
      </c>
      <c r="AF41" s="10"/>
      <c r="AH41" s="8" t="str">
        <f t="shared" si="6"/>
        <v/>
      </c>
      <c r="AI41" s="8" t="str">
        <f t="shared" si="4"/>
        <v/>
      </c>
      <c r="AK41" s="8"/>
      <c r="AL41" s="36"/>
      <c r="AM41" s="8" t="s">
        <v>691</v>
      </c>
      <c r="AN41" s="10" t="s">
        <v>609</v>
      </c>
      <c r="AO41" s="8" t="s">
        <v>610</v>
      </c>
      <c r="AP41" s="8" t="s">
        <v>607</v>
      </c>
      <c r="AQ41" s="8" t="s">
        <v>128</v>
      </c>
      <c r="AR41" s="8" t="str">
        <f t="shared" si="7"/>
        <v>Lounge</v>
      </c>
      <c r="AU41" s="8"/>
      <c r="AV41" s="8"/>
      <c r="AY41" s="8" t="str">
        <f t="shared" si="5"/>
        <v/>
      </c>
    </row>
    <row r="42" spans="1:51" ht="16" hidden="1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882</v>
      </c>
      <c r="F42" s="8" t="str">
        <f>IF(ISBLANK(E42), "", Table2[[#This Row],[unique_id]])</f>
        <v>compensation_sensor_parents_humidity</v>
      </c>
      <c r="G42" s="8" t="s">
        <v>201</v>
      </c>
      <c r="H42" s="8" t="s">
        <v>29</v>
      </c>
      <c r="I42" s="8" t="s">
        <v>30</v>
      </c>
      <c r="M42" s="8" t="s">
        <v>136</v>
      </c>
      <c r="T42" s="8"/>
      <c r="U42" s="8" t="s">
        <v>634</v>
      </c>
      <c r="V42" s="10" t="s">
        <v>388</v>
      </c>
      <c r="W42" s="10"/>
      <c r="X42" s="10"/>
      <c r="Y42" s="10"/>
      <c r="AD42" s="8" t="s">
        <v>391</v>
      </c>
      <c r="AF42" s="10"/>
      <c r="AH42" s="8" t="str">
        <f t="shared" si="6"/>
        <v/>
      </c>
      <c r="AI42" s="8" t="str">
        <f t="shared" si="4"/>
        <v/>
      </c>
      <c r="AK42" s="8"/>
      <c r="AL42" s="36"/>
      <c r="AM42" s="8" t="str">
        <f>LOWER(_xlfn.CONCAT(Table2[[#This Row],[device_manufacturer]], "-",Table2[[#This Row],[device_suggested_area]]))</f>
        <v>netatmo-parents</v>
      </c>
      <c r="AN42" s="10" t="s">
        <v>608</v>
      </c>
      <c r="AO42" s="8" t="s">
        <v>610</v>
      </c>
      <c r="AP42" s="8" t="s">
        <v>606</v>
      </c>
      <c r="AQ42" s="8" t="s">
        <v>128</v>
      </c>
      <c r="AR42" s="8" t="str">
        <f t="shared" si="7"/>
        <v>Parents</v>
      </c>
      <c r="AU42" s="8"/>
      <c r="AV42" s="8"/>
      <c r="AY42" s="8" t="str">
        <f t="shared" si="5"/>
        <v/>
      </c>
    </row>
    <row r="43" spans="1:51" ht="16" hidden="1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883</v>
      </c>
      <c r="F43" s="8" t="str">
        <f>IF(ISBLANK(E43), "", Table2[[#This Row],[unique_id]])</f>
        <v>compensation_sensor_bertram_2_office_humidity</v>
      </c>
      <c r="G43" s="8" t="s">
        <v>222</v>
      </c>
      <c r="H43" s="8" t="s">
        <v>29</v>
      </c>
      <c r="I43" s="8" t="s">
        <v>30</v>
      </c>
      <c r="M43" s="8" t="s">
        <v>136</v>
      </c>
      <c r="T43" s="8"/>
      <c r="U43" s="8" t="s">
        <v>634</v>
      </c>
      <c r="V43" s="10" t="s">
        <v>388</v>
      </c>
      <c r="W43" s="10"/>
      <c r="X43" s="10"/>
      <c r="Y43" s="10"/>
      <c r="AD43" s="8" t="s">
        <v>391</v>
      </c>
      <c r="AF43" s="10"/>
      <c r="AH43" s="8" t="str">
        <f t="shared" si="6"/>
        <v/>
      </c>
      <c r="AI43" s="8" t="str">
        <f t="shared" si="4"/>
        <v/>
      </c>
      <c r="AK43" s="8"/>
      <c r="AL43" s="36"/>
      <c r="AM43" s="8" t="str">
        <f>LOWER(_xlfn.CONCAT(Table2[[#This Row],[device_manufacturer]], "-",Table2[[#This Row],[device_suggested_area]]))</f>
        <v>netatmo-office</v>
      </c>
      <c r="AN43" s="10" t="s">
        <v>609</v>
      </c>
      <c r="AO43" s="8" t="s">
        <v>610</v>
      </c>
      <c r="AP43" s="8" t="s">
        <v>607</v>
      </c>
      <c r="AQ43" s="8" t="s">
        <v>128</v>
      </c>
      <c r="AR43" s="8" t="str">
        <f t="shared" si="7"/>
        <v>Office</v>
      </c>
      <c r="AU43" s="8"/>
      <c r="AV43" s="8"/>
      <c r="AY43" s="8" t="str">
        <f t="shared" si="5"/>
        <v/>
      </c>
    </row>
    <row r="44" spans="1:51" ht="16" hidden="1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884</v>
      </c>
      <c r="F44" s="8" t="str">
        <f>IF(ISBLANK(E44), "", Table2[[#This Row],[unique_id]])</f>
        <v>compensation_sensor_bertram_2_kitchen_humidity</v>
      </c>
      <c r="G44" s="8" t="s">
        <v>215</v>
      </c>
      <c r="H44" s="8" t="s">
        <v>29</v>
      </c>
      <c r="I44" s="8" t="s">
        <v>30</v>
      </c>
      <c r="M44" s="8" t="s">
        <v>136</v>
      </c>
      <c r="T44" s="8"/>
      <c r="U44" s="8" t="s">
        <v>634</v>
      </c>
      <c r="V44" s="10" t="s">
        <v>388</v>
      </c>
      <c r="W44" s="10"/>
      <c r="X44" s="10"/>
      <c r="Y44" s="10"/>
      <c r="AD44" s="8" t="s">
        <v>391</v>
      </c>
      <c r="AF44" s="10"/>
      <c r="AH44" s="8" t="str">
        <f t="shared" si="6"/>
        <v/>
      </c>
      <c r="AI44" s="8" t="str">
        <f t="shared" si="4"/>
        <v/>
      </c>
      <c r="AK44" s="8"/>
      <c r="AL44" s="36"/>
      <c r="AM44" s="8" t="str">
        <f>LOWER(_xlfn.CONCAT(Table2[[#This Row],[device_manufacturer]], "-",Table2[[#This Row],[device_suggested_area]]))</f>
        <v>netatmo-kitchen</v>
      </c>
      <c r="AN44" s="10" t="s">
        <v>609</v>
      </c>
      <c r="AO44" s="8" t="s">
        <v>610</v>
      </c>
      <c r="AP44" s="8" t="s">
        <v>607</v>
      </c>
      <c r="AQ44" s="8" t="s">
        <v>128</v>
      </c>
      <c r="AR44" s="8" t="str">
        <f t="shared" si="7"/>
        <v>Kitchen</v>
      </c>
      <c r="AU44" s="8"/>
      <c r="AV44" s="8"/>
      <c r="AY44" s="8" t="str">
        <f t="shared" si="5"/>
        <v/>
      </c>
    </row>
    <row r="45" spans="1:51" ht="16" hidden="1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885</v>
      </c>
      <c r="F45" s="8" t="str">
        <f>IF(ISBLANK(E45), "", Table2[[#This Row],[unique_id]])</f>
        <v>compensation_sensor_bertram_2_office_pantry_humidity</v>
      </c>
      <c r="G45" s="8" t="s">
        <v>221</v>
      </c>
      <c r="H45" s="8" t="s">
        <v>29</v>
      </c>
      <c r="I45" s="8" t="s">
        <v>30</v>
      </c>
      <c r="M45" s="8" t="s">
        <v>136</v>
      </c>
      <c r="T45" s="8"/>
      <c r="U45" s="8" t="s">
        <v>634</v>
      </c>
      <c r="V45" s="10" t="s">
        <v>388</v>
      </c>
      <c r="W45" s="10"/>
      <c r="X45" s="10"/>
      <c r="Y45" s="10"/>
      <c r="AD45" s="8" t="s">
        <v>391</v>
      </c>
      <c r="AF45" s="10"/>
      <c r="AH45" s="8" t="str">
        <f t="shared" si="6"/>
        <v/>
      </c>
      <c r="AI45" s="8" t="str">
        <f t="shared" si="4"/>
        <v/>
      </c>
      <c r="AK45" s="8"/>
      <c r="AL45" s="36"/>
      <c r="AM45" s="8" t="s">
        <v>692</v>
      </c>
      <c r="AN45" s="10" t="s">
        <v>609</v>
      </c>
      <c r="AO45" s="8" t="s">
        <v>610</v>
      </c>
      <c r="AP45" s="8" t="s">
        <v>607</v>
      </c>
      <c r="AQ45" s="8" t="s">
        <v>128</v>
      </c>
      <c r="AR45" s="8" t="str">
        <f t="shared" si="7"/>
        <v>Pantry</v>
      </c>
      <c r="AU45" s="8"/>
      <c r="AV45" s="8"/>
      <c r="AY45" s="8" t="str">
        <f t="shared" si="5"/>
        <v/>
      </c>
    </row>
    <row r="46" spans="1:51" ht="16" hidden="1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886</v>
      </c>
      <c r="F46" s="8" t="str">
        <f>IF(ISBLANK(E46), "", Table2[[#This Row],[unique_id]])</f>
        <v>compensation_sensor_bertram_2_office_dining_humidity</v>
      </c>
      <c r="G46" s="8" t="s">
        <v>202</v>
      </c>
      <c r="H46" s="8" t="s">
        <v>29</v>
      </c>
      <c r="I46" s="8" t="s">
        <v>30</v>
      </c>
      <c r="M46" s="8" t="s">
        <v>136</v>
      </c>
      <c r="T46" s="8"/>
      <c r="U46" s="8" t="s">
        <v>634</v>
      </c>
      <c r="V46" s="10" t="s">
        <v>388</v>
      </c>
      <c r="W46" s="10"/>
      <c r="X46" s="10"/>
      <c r="Y46" s="10"/>
      <c r="AD46" s="8" t="s">
        <v>391</v>
      </c>
      <c r="AF46" s="10"/>
      <c r="AH46" s="8" t="str">
        <f t="shared" si="6"/>
        <v/>
      </c>
      <c r="AI46" s="8" t="str">
        <f t="shared" si="4"/>
        <v/>
      </c>
      <c r="AK46" s="8"/>
      <c r="AL46" s="36"/>
      <c r="AM46" s="8" t="s">
        <v>693</v>
      </c>
      <c r="AN46" s="10" t="s">
        <v>609</v>
      </c>
      <c r="AO46" s="8" t="s">
        <v>610</v>
      </c>
      <c r="AP46" s="8" t="s">
        <v>607</v>
      </c>
      <c r="AQ46" s="8" t="s">
        <v>128</v>
      </c>
      <c r="AR46" s="8" t="str">
        <f t="shared" si="7"/>
        <v>Dining</v>
      </c>
      <c r="AU46" s="8"/>
      <c r="AV46" s="8"/>
      <c r="AY46" s="8" t="str">
        <f t="shared" si="5"/>
        <v/>
      </c>
    </row>
    <row r="47" spans="1:51" ht="16" hidden="1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887</v>
      </c>
      <c r="F47" s="8" t="str">
        <f>IF(ISBLANK(E47), "", Table2[[#This Row],[unique_id]])</f>
        <v>compensation_sensor_laundry_humidity</v>
      </c>
      <c r="G47" s="8" t="s">
        <v>223</v>
      </c>
      <c r="H47" s="8" t="s">
        <v>29</v>
      </c>
      <c r="I47" s="8" t="s">
        <v>30</v>
      </c>
      <c r="M47" s="8" t="s">
        <v>136</v>
      </c>
      <c r="T47" s="8"/>
      <c r="U47" s="8" t="s">
        <v>634</v>
      </c>
      <c r="V47" s="10" t="s">
        <v>388</v>
      </c>
      <c r="W47" s="10"/>
      <c r="X47" s="10"/>
      <c r="Y47" s="10"/>
      <c r="AD47" s="8" t="s">
        <v>391</v>
      </c>
      <c r="AF47" s="10"/>
      <c r="AH47" s="8" t="str">
        <f t="shared" si="6"/>
        <v/>
      </c>
      <c r="AI47" s="8" t="str">
        <f t="shared" si="4"/>
        <v/>
      </c>
      <c r="AK47" s="8"/>
      <c r="AL47" s="36"/>
      <c r="AM47" s="8" t="str">
        <f>LOWER(_xlfn.CONCAT(Table2[[#This Row],[device_manufacturer]], "-",Table2[[#This Row],[device_suggested_area]]))</f>
        <v>netatmo-laundry</v>
      </c>
      <c r="AN47" s="10" t="s">
        <v>608</v>
      </c>
      <c r="AO47" s="8" t="s">
        <v>610</v>
      </c>
      <c r="AP47" s="8" t="s">
        <v>606</v>
      </c>
      <c r="AQ47" s="8" t="s">
        <v>128</v>
      </c>
      <c r="AR47" s="8" t="str">
        <f t="shared" si="7"/>
        <v>Laundry</v>
      </c>
      <c r="AU47" s="8"/>
      <c r="AV47" s="8"/>
      <c r="AY47" s="8" t="str">
        <f t="shared" si="5"/>
        <v/>
      </c>
    </row>
    <row r="48" spans="1:51" ht="16" hidden="1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888</v>
      </c>
      <c r="F48" s="8" t="str">
        <f>IF(ISBLANK(E48), "", Table2[[#This Row],[unique_id]])</f>
        <v>compensation_sensor_bertram_2_office_basement_humidity</v>
      </c>
      <c r="G48" s="8" t="s">
        <v>220</v>
      </c>
      <c r="H48" s="8" t="s">
        <v>29</v>
      </c>
      <c r="I48" s="8" t="s">
        <v>30</v>
      </c>
      <c r="M48" s="8" t="s">
        <v>136</v>
      </c>
      <c r="T48" s="8"/>
      <c r="U48" s="8" t="s">
        <v>634</v>
      </c>
      <c r="V48" s="10" t="s">
        <v>388</v>
      </c>
      <c r="W48" s="10"/>
      <c r="X48" s="10"/>
      <c r="Y48" s="10"/>
      <c r="AD48" s="8" t="s">
        <v>391</v>
      </c>
      <c r="AF48" s="10"/>
      <c r="AH48" s="8" t="str">
        <f t="shared" si="6"/>
        <v/>
      </c>
      <c r="AI48" s="8" t="str">
        <f t="shared" si="4"/>
        <v/>
      </c>
      <c r="AK48" s="8"/>
      <c r="AL48" s="36"/>
      <c r="AM48" s="8" t="s">
        <v>694</v>
      </c>
      <c r="AN48" s="10" t="s">
        <v>609</v>
      </c>
      <c r="AO48" s="8" t="s">
        <v>610</v>
      </c>
      <c r="AP48" s="8" t="s">
        <v>607</v>
      </c>
      <c r="AQ48" s="8" t="s">
        <v>128</v>
      </c>
      <c r="AR48" s="8" t="str">
        <f t="shared" si="7"/>
        <v>Basement</v>
      </c>
      <c r="AU48" s="8"/>
      <c r="AV48" s="8"/>
      <c r="AY48" s="8" t="str">
        <f t="shared" si="5"/>
        <v/>
      </c>
    </row>
    <row r="49" spans="1:51" ht="16" hidden="1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387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M49" s="8" t="s">
        <v>136</v>
      </c>
      <c r="T49" s="8"/>
      <c r="V49" s="10" t="s">
        <v>388</v>
      </c>
      <c r="W49" s="10"/>
      <c r="X49" s="10"/>
      <c r="Y49" s="10"/>
      <c r="AA49" s="8" t="s">
        <v>31</v>
      </c>
      <c r="AB49" s="8" t="s">
        <v>32</v>
      </c>
      <c r="AC49" s="8" t="s">
        <v>33</v>
      </c>
      <c r="AD49" s="8" t="s">
        <v>391</v>
      </c>
      <c r="AE49" s="8">
        <v>300</v>
      </c>
      <c r="AF49" s="10" t="s">
        <v>34</v>
      </c>
      <c r="AG49" s="8" t="s">
        <v>35</v>
      </c>
      <c r="AH49" s="8" t="str">
        <f t="shared" si="6"/>
        <v>haas/entity/sensor/weewx/compensation_sensor_rack_humidity/config</v>
      </c>
      <c r="AI49" s="8" t="str">
        <f t="shared" si="4"/>
        <v>weewx/compensation_sensor_rack_humidity</v>
      </c>
      <c r="AJ49" s="8" t="s">
        <v>349</v>
      </c>
      <c r="AK49" s="8">
        <v>1</v>
      </c>
      <c r="AL49" s="35" t="s">
        <v>1063</v>
      </c>
      <c r="AM49" s="8" t="s">
        <v>475</v>
      </c>
      <c r="AN49" s="10">
        <v>3.15</v>
      </c>
      <c r="AO49" s="8" t="s">
        <v>449</v>
      </c>
      <c r="AP49" s="8" t="s">
        <v>36</v>
      </c>
      <c r="AQ49" s="8" t="s">
        <v>37</v>
      </c>
      <c r="AR49" s="8" t="s">
        <v>28</v>
      </c>
      <c r="AU49" s="8"/>
      <c r="AV49" s="8"/>
      <c r="AY49" s="8" t="str">
        <f t="shared" si="5"/>
        <v/>
      </c>
    </row>
    <row r="50" spans="1:51" ht="16" hidden="1" customHeight="1" x14ac:dyDescent="0.2">
      <c r="A50" s="8">
        <v>1062</v>
      </c>
      <c r="B50" s="8" t="s">
        <v>26</v>
      </c>
      <c r="C50" s="8" t="s">
        <v>638</v>
      </c>
      <c r="D50" s="8" t="s">
        <v>414</v>
      </c>
      <c r="E50" s="8" t="s">
        <v>413</v>
      </c>
      <c r="F50" s="8" t="str">
        <f>IF(ISBLANK(E50), "", Table2[[#This Row],[unique_id]])</f>
        <v>column_break</v>
      </c>
      <c r="G50" s="8" t="s">
        <v>410</v>
      </c>
      <c r="H50" s="8" t="s">
        <v>29</v>
      </c>
      <c r="I50" s="8" t="s">
        <v>30</v>
      </c>
      <c r="M50" s="8" t="s">
        <v>411</v>
      </c>
      <c r="N50" s="8" t="s">
        <v>412</v>
      </c>
      <c r="T50" s="8"/>
      <c r="V50" s="10"/>
      <c r="W50" s="10"/>
      <c r="X50" s="10"/>
      <c r="Y50" s="10"/>
      <c r="AF50" s="10"/>
      <c r="AI50" s="8" t="str">
        <f t="shared" si="4"/>
        <v/>
      </c>
      <c r="AK50" s="8"/>
      <c r="AL50" s="36"/>
      <c r="AM50" s="8"/>
      <c r="AN50" s="10"/>
      <c r="AU50" s="8"/>
      <c r="AV50" s="8"/>
      <c r="AY50" s="8" t="str">
        <f t="shared" si="5"/>
        <v/>
      </c>
    </row>
    <row r="51" spans="1:51" ht="16" hidden="1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889</v>
      </c>
      <c r="F51" s="8" t="str">
        <f>IF(ISBLANK(E51), "", Table2[[#This Row],[unique_id]])</f>
        <v>compensation_sensor_ada_co2</v>
      </c>
      <c r="G51" s="8" t="s">
        <v>130</v>
      </c>
      <c r="H51" s="8" t="s">
        <v>185</v>
      </c>
      <c r="I51" s="8" t="s">
        <v>30</v>
      </c>
      <c r="T51" s="8"/>
      <c r="V51" s="10" t="s">
        <v>388</v>
      </c>
      <c r="W51" s="10"/>
      <c r="X51" s="10"/>
      <c r="Y51" s="10"/>
      <c r="AD51" s="8" t="s">
        <v>263</v>
      </c>
      <c r="AF51" s="10"/>
      <c r="AH51" s="8" t="str">
        <f t="shared" ref="AH51:AH96" si="8">IF(ISBLANK(AG51),  "", _xlfn.CONCAT("haas/entity/sensor/", LOWER(C51), "/", E51, "/config"))</f>
        <v/>
      </c>
      <c r="AI51" s="8" t="str">
        <f t="shared" si="4"/>
        <v/>
      </c>
      <c r="AK51" s="8"/>
      <c r="AL51" s="36"/>
      <c r="AM51" s="8" t="str">
        <f>LOWER(_xlfn.CONCAT(Table2[[#This Row],[device_manufacturer]], "-",Table2[[#This Row],[device_suggested_area]]))</f>
        <v>netatmo-ada</v>
      </c>
      <c r="AN51" s="10" t="s">
        <v>608</v>
      </c>
      <c r="AO51" s="8" t="s">
        <v>610</v>
      </c>
      <c r="AP51" s="8" t="s">
        <v>606</v>
      </c>
      <c r="AQ51" s="8" t="s">
        <v>128</v>
      </c>
      <c r="AR51" s="8" t="str">
        <f t="shared" ref="AR51:AR59" si="9">G51</f>
        <v>Ada</v>
      </c>
      <c r="AU51" s="8"/>
      <c r="AV51" s="8"/>
      <c r="AY51" s="8" t="str">
        <f t="shared" si="5"/>
        <v/>
      </c>
    </row>
    <row r="52" spans="1:51" ht="16" hidden="1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890</v>
      </c>
      <c r="F52" s="8" t="str">
        <f>IF(ISBLANK(E52), "", Table2[[#This Row],[unique_id]])</f>
        <v>compensation_sensor_edwin_co2</v>
      </c>
      <c r="G52" s="8" t="s">
        <v>127</v>
      </c>
      <c r="H52" s="8" t="s">
        <v>185</v>
      </c>
      <c r="I52" s="8" t="s">
        <v>30</v>
      </c>
      <c r="M52" s="8" t="s">
        <v>90</v>
      </c>
      <c r="T52" s="8"/>
      <c r="U52" s="8" t="s">
        <v>634</v>
      </c>
      <c r="V52" s="10" t="s">
        <v>388</v>
      </c>
      <c r="W52" s="10"/>
      <c r="X52" s="10"/>
      <c r="Y52" s="10"/>
      <c r="AD52" s="8" t="s">
        <v>263</v>
      </c>
      <c r="AH52" s="8" t="str">
        <f t="shared" si="8"/>
        <v/>
      </c>
      <c r="AI52" s="8" t="str">
        <f t="shared" si="4"/>
        <v/>
      </c>
      <c r="AK52" s="8"/>
      <c r="AL52" s="37"/>
      <c r="AM52" s="8" t="str">
        <f>LOWER(_xlfn.CONCAT(Table2[[#This Row],[device_manufacturer]], "-",Table2[[#This Row],[device_suggested_area]]))</f>
        <v>netatmo-edwin</v>
      </c>
      <c r="AN52" s="10" t="s">
        <v>608</v>
      </c>
      <c r="AO52" s="8" t="s">
        <v>610</v>
      </c>
      <c r="AP52" s="8" t="s">
        <v>606</v>
      </c>
      <c r="AQ52" s="8" t="s">
        <v>128</v>
      </c>
      <c r="AR52" s="8" t="str">
        <f t="shared" si="9"/>
        <v>Edwin</v>
      </c>
      <c r="AU52" s="8"/>
      <c r="AV52" s="8"/>
      <c r="AY52" s="8" t="str">
        <f t="shared" si="5"/>
        <v/>
      </c>
    </row>
    <row r="53" spans="1:51" ht="16" hidden="1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891</v>
      </c>
      <c r="F53" s="8" t="str">
        <f>IF(ISBLANK(E53), "", Table2[[#This Row],[unique_id]])</f>
        <v>compensation_sensor_parents_co2</v>
      </c>
      <c r="G53" s="8" t="s">
        <v>201</v>
      </c>
      <c r="H53" s="8" t="s">
        <v>185</v>
      </c>
      <c r="I53" s="8" t="s">
        <v>30</v>
      </c>
      <c r="M53" s="8" t="s">
        <v>90</v>
      </c>
      <c r="T53" s="8"/>
      <c r="U53" s="8" t="s">
        <v>634</v>
      </c>
      <c r="V53" s="10" t="s">
        <v>376</v>
      </c>
      <c r="W53" s="10"/>
      <c r="X53" s="10"/>
      <c r="Y53" s="10"/>
      <c r="AD53" s="8" t="s">
        <v>263</v>
      </c>
      <c r="AH53" s="8" t="str">
        <f t="shared" si="8"/>
        <v/>
      </c>
      <c r="AI53" s="8" t="str">
        <f t="shared" si="4"/>
        <v/>
      </c>
      <c r="AK53" s="8"/>
      <c r="AL53" s="37"/>
      <c r="AM53" s="8" t="str">
        <f>LOWER(_xlfn.CONCAT(Table2[[#This Row],[device_manufacturer]], "-",Table2[[#This Row],[device_suggested_area]]))</f>
        <v>netatmo-parents</v>
      </c>
      <c r="AN53" s="10" t="s">
        <v>608</v>
      </c>
      <c r="AO53" s="8" t="s">
        <v>610</v>
      </c>
      <c r="AP53" s="8" t="s">
        <v>606</v>
      </c>
      <c r="AQ53" s="8" t="s">
        <v>128</v>
      </c>
      <c r="AR53" s="8" t="str">
        <f t="shared" si="9"/>
        <v>Parents</v>
      </c>
      <c r="AU53" s="8"/>
      <c r="AV53" s="8"/>
      <c r="AY53" s="8" t="str">
        <f t="shared" si="5"/>
        <v/>
      </c>
    </row>
    <row r="54" spans="1:51" ht="16" hidden="1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892</v>
      </c>
      <c r="F54" s="8" t="str">
        <f>IF(ISBLANK(E54), "", Table2[[#This Row],[unique_id]])</f>
        <v>compensation_sensor_bertram_2_office_co2</v>
      </c>
      <c r="G54" s="8" t="s">
        <v>222</v>
      </c>
      <c r="H54" s="8" t="s">
        <v>185</v>
      </c>
      <c r="I54" s="8" t="s">
        <v>30</v>
      </c>
      <c r="M54" s="8" t="s">
        <v>90</v>
      </c>
      <c r="T54" s="8"/>
      <c r="U54" s="8" t="s">
        <v>634</v>
      </c>
      <c r="V54" s="10" t="s">
        <v>388</v>
      </c>
      <c r="W54" s="10"/>
      <c r="X54" s="10"/>
      <c r="Y54" s="10"/>
      <c r="AD54" s="8" t="s">
        <v>263</v>
      </c>
      <c r="AH54" s="8" t="str">
        <f t="shared" si="8"/>
        <v/>
      </c>
      <c r="AI54" s="8" t="str">
        <f t="shared" si="4"/>
        <v/>
      </c>
      <c r="AK54" s="8"/>
      <c r="AL54" s="37"/>
      <c r="AM54" s="8" t="str">
        <f>LOWER(_xlfn.CONCAT(Table2[[#This Row],[device_manufacturer]], "-",Table2[[#This Row],[device_suggested_area]]))</f>
        <v>netatmo-office</v>
      </c>
      <c r="AN54" s="10" t="s">
        <v>609</v>
      </c>
      <c r="AO54" s="8" t="s">
        <v>610</v>
      </c>
      <c r="AP54" s="8" t="s">
        <v>607</v>
      </c>
      <c r="AQ54" s="8" t="s">
        <v>128</v>
      </c>
      <c r="AR54" s="8" t="str">
        <f t="shared" si="9"/>
        <v>Office</v>
      </c>
      <c r="AU54" s="8"/>
      <c r="AV54" s="8"/>
      <c r="AY54" s="8" t="str">
        <f t="shared" si="5"/>
        <v/>
      </c>
    </row>
    <row r="55" spans="1:51" ht="16" hidden="1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893</v>
      </c>
      <c r="F55" s="8" t="str">
        <f>IF(ISBLANK(E55), "", Table2[[#This Row],[unique_id]])</f>
        <v>compensation_sensor_bertram_2_office_lounge_co2</v>
      </c>
      <c r="G55" s="8" t="s">
        <v>203</v>
      </c>
      <c r="H55" s="8" t="s">
        <v>185</v>
      </c>
      <c r="I55" s="8" t="s">
        <v>30</v>
      </c>
      <c r="M55" s="8" t="s">
        <v>90</v>
      </c>
      <c r="T55" s="8"/>
      <c r="U55" s="8" t="s">
        <v>634</v>
      </c>
      <c r="V55" s="10" t="s">
        <v>388</v>
      </c>
      <c r="W55" s="10"/>
      <c r="X55" s="10"/>
      <c r="Y55" s="10"/>
      <c r="AD55" s="8" t="s">
        <v>263</v>
      </c>
      <c r="AH55" s="8" t="str">
        <f t="shared" si="8"/>
        <v/>
      </c>
      <c r="AI55" s="8" t="str">
        <f t="shared" si="4"/>
        <v/>
      </c>
      <c r="AK55" s="8"/>
      <c r="AL55" s="37"/>
      <c r="AM55" s="8" t="s">
        <v>691</v>
      </c>
      <c r="AN55" s="10" t="s">
        <v>609</v>
      </c>
      <c r="AO55" s="8" t="s">
        <v>610</v>
      </c>
      <c r="AP55" s="8" t="s">
        <v>607</v>
      </c>
      <c r="AQ55" s="8" t="s">
        <v>128</v>
      </c>
      <c r="AR55" s="8" t="str">
        <f t="shared" si="9"/>
        <v>Lounge</v>
      </c>
      <c r="AU55" s="8"/>
      <c r="AV55" s="8"/>
      <c r="AY55" s="8" t="str">
        <f t="shared" si="5"/>
        <v/>
      </c>
    </row>
    <row r="56" spans="1:51" ht="16" hidden="1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894</v>
      </c>
      <c r="F56" s="8" t="str">
        <f>IF(ISBLANK(E56), "", Table2[[#This Row],[unique_id]])</f>
        <v>compensation_sensor_bertram_2_kitchen_co2</v>
      </c>
      <c r="G56" s="8" t="s">
        <v>215</v>
      </c>
      <c r="H56" s="8" t="s">
        <v>185</v>
      </c>
      <c r="I56" s="8" t="s">
        <v>30</v>
      </c>
      <c r="M56" s="8" t="s">
        <v>136</v>
      </c>
      <c r="T56" s="8"/>
      <c r="U56" s="8" t="s">
        <v>634</v>
      </c>
      <c r="V56" s="10" t="s">
        <v>388</v>
      </c>
      <c r="W56" s="10"/>
      <c r="X56" s="10"/>
      <c r="Y56" s="10"/>
      <c r="AD56" s="8" t="s">
        <v>263</v>
      </c>
      <c r="AH56" s="8" t="str">
        <f t="shared" si="8"/>
        <v/>
      </c>
      <c r="AI56" s="8" t="str">
        <f t="shared" si="4"/>
        <v/>
      </c>
      <c r="AK56" s="8"/>
      <c r="AL56" s="37"/>
      <c r="AM56" s="8" t="str">
        <f>LOWER(_xlfn.CONCAT(Table2[[#This Row],[device_manufacturer]], "-",Table2[[#This Row],[device_suggested_area]]))</f>
        <v>netatmo-kitchen</v>
      </c>
      <c r="AN56" s="10" t="s">
        <v>609</v>
      </c>
      <c r="AO56" s="8" t="s">
        <v>610</v>
      </c>
      <c r="AP56" s="8" t="s">
        <v>607</v>
      </c>
      <c r="AQ56" s="8" t="s">
        <v>128</v>
      </c>
      <c r="AR56" s="8" t="str">
        <f t="shared" si="9"/>
        <v>Kitchen</v>
      </c>
      <c r="AU56" s="8"/>
      <c r="AV56" s="8"/>
      <c r="AY56" s="8" t="str">
        <f t="shared" si="5"/>
        <v/>
      </c>
    </row>
    <row r="57" spans="1:51" ht="16" hidden="1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895</v>
      </c>
      <c r="F57" s="8" t="str">
        <f>IF(ISBLANK(E57), "", Table2[[#This Row],[unique_id]])</f>
        <v>compensation_sensor_bertram_2_office_pantry_co2</v>
      </c>
      <c r="G57" s="8" t="s">
        <v>221</v>
      </c>
      <c r="H57" s="8" t="s">
        <v>185</v>
      </c>
      <c r="I57" s="8" t="s">
        <v>30</v>
      </c>
      <c r="M57" s="8" t="s">
        <v>136</v>
      </c>
      <c r="T57" s="8"/>
      <c r="U57" s="8" t="s">
        <v>634</v>
      </c>
      <c r="V57" s="10" t="s">
        <v>388</v>
      </c>
      <c r="W57" s="10"/>
      <c r="X57" s="10"/>
      <c r="Y57" s="10"/>
      <c r="AD57" s="8" t="s">
        <v>263</v>
      </c>
      <c r="AH57" s="8" t="str">
        <f t="shared" si="8"/>
        <v/>
      </c>
      <c r="AI57" s="8" t="str">
        <f t="shared" si="4"/>
        <v/>
      </c>
      <c r="AK57" s="8"/>
      <c r="AL57" s="37"/>
      <c r="AM57" s="8" t="s">
        <v>692</v>
      </c>
      <c r="AN57" s="10" t="s">
        <v>609</v>
      </c>
      <c r="AO57" s="8" t="s">
        <v>610</v>
      </c>
      <c r="AP57" s="8" t="s">
        <v>607</v>
      </c>
      <c r="AQ57" s="8" t="s">
        <v>128</v>
      </c>
      <c r="AR57" s="8" t="str">
        <f t="shared" si="9"/>
        <v>Pantry</v>
      </c>
      <c r="AU57" s="8"/>
      <c r="AV57" s="8"/>
      <c r="AY57" s="8" t="str">
        <f t="shared" si="5"/>
        <v/>
      </c>
    </row>
    <row r="58" spans="1:51" ht="16" hidden="1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896</v>
      </c>
      <c r="F58" s="8" t="str">
        <f>IF(ISBLANK(E58), "", Table2[[#This Row],[unique_id]])</f>
        <v>compensation_sensor_bertram_2_office_dining_co2</v>
      </c>
      <c r="G58" s="8" t="s">
        <v>202</v>
      </c>
      <c r="H58" s="8" t="s">
        <v>185</v>
      </c>
      <c r="I58" s="8" t="s">
        <v>30</v>
      </c>
      <c r="M58" s="8" t="s">
        <v>136</v>
      </c>
      <c r="T58" s="8"/>
      <c r="U58" s="8" t="s">
        <v>634</v>
      </c>
      <c r="V58" s="10" t="s">
        <v>388</v>
      </c>
      <c r="W58" s="10"/>
      <c r="X58" s="10"/>
      <c r="Y58" s="10"/>
      <c r="AD58" s="8" t="s">
        <v>263</v>
      </c>
      <c r="AH58" s="8" t="str">
        <f t="shared" si="8"/>
        <v/>
      </c>
      <c r="AI58" s="8" t="str">
        <f t="shared" si="4"/>
        <v/>
      </c>
      <c r="AK58" s="8"/>
      <c r="AL58" s="37"/>
      <c r="AM58" s="8" t="s">
        <v>693</v>
      </c>
      <c r="AN58" s="10" t="s">
        <v>609</v>
      </c>
      <c r="AO58" s="8" t="s">
        <v>610</v>
      </c>
      <c r="AP58" s="8" t="s">
        <v>607</v>
      </c>
      <c r="AQ58" s="8" t="s">
        <v>128</v>
      </c>
      <c r="AR58" s="8" t="str">
        <f t="shared" si="9"/>
        <v>Dining</v>
      </c>
      <c r="AU58" s="8"/>
      <c r="AV58" s="8"/>
      <c r="AY58" s="8" t="str">
        <f t="shared" si="5"/>
        <v/>
      </c>
    </row>
    <row r="59" spans="1:51" ht="16" hidden="1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897</v>
      </c>
      <c r="F59" s="8" t="str">
        <f>IF(ISBLANK(E59), "", Table2[[#This Row],[unique_id]])</f>
        <v>compensation_sensor_laundry_co2</v>
      </c>
      <c r="G59" s="8" t="s">
        <v>223</v>
      </c>
      <c r="H59" s="8" t="s">
        <v>185</v>
      </c>
      <c r="I59" s="8" t="s">
        <v>30</v>
      </c>
      <c r="T59" s="8"/>
      <c r="V59" s="10" t="s">
        <v>388</v>
      </c>
      <c r="W59" s="10"/>
      <c r="X59" s="10"/>
      <c r="Y59" s="10"/>
      <c r="AD59" s="8" t="s">
        <v>263</v>
      </c>
      <c r="AH59" s="8" t="str">
        <f t="shared" si="8"/>
        <v/>
      </c>
      <c r="AI59" s="8" t="str">
        <f t="shared" si="4"/>
        <v/>
      </c>
      <c r="AK59" s="8"/>
      <c r="AL59" s="37"/>
      <c r="AM59" s="8" t="str">
        <f>LOWER(_xlfn.CONCAT(Table2[[#This Row],[device_manufacturer]], "-",Table2[[#This Row],[device_suggested_area]]))</f>
        <v>netatmo-laundry</v>
      </c>
      <c r="AN59" s="10" t="s">
        <v>608</v>
      </c>
      <c r="AO59" s="8" t="s">
        <v>610</v>
      </c>
      <c r="AP59" s="8" t="s">
        <v>606</v>
      </c>
      <c r="AQ59" s="8" t="s">
        <v>128</v>
      </c>
      <c r="AR59" s="8" t="str">
        <f t="shared" si="9"/>
        <v>Laundry</v>
      </c>
      <c r="AU59" s="8"/>
      <c r="AV59" s="8"/>
      <c r="AY59" s="8" t="str">
        <f t="shared" si="5"/>
        <v/>
      </c>
    </row>
    <row r="60" spans="1:51" ht="16" hidden="1" customHeight="1" x14ac:dyDescent="0.2">
      <c r="A60" s="8">
        <v>1109</v>
      </c>
      <c r="B60" s="8" t="s">
        <v>26</v>
      </c>
      <c r="C60" s="8" t="s">
        <v>638</v>
      </c>
      <c r="D60" s="8" t="s">
        <v>414</v>
      </c>
      <c r="E60" s="8" t="s">
        <v>413</v>
      </c>
      <c r="F60" s="8" t="str">
        <f>IF(ISBLANK(E60), "", Table2[[#This Row],[unique_id]])</f>
        <v>column_break</v>
      </c>
      <c r="G60" s="8" t="s">
        <v>410</v>
      </c>
      <c r="H60" s="8" t="s">
        <v>185</v>
      </c>
      <c r="I60" s="8" t="s">
        <v>30</v>
      </c>
      <c r="M60" s="8" t="s">
        <v>411</v>
      </c>
      <c r="N60" s="8" t="s">
        <v>412</v>
      </c>
      <c r="T60" s="8"/>
      <c r="V60" s="10"/>
      <c r="W60" s="10"/>
      <c r="X60" s="10"/>
      <c r="Y60" s="10"/>
      <c r="AH60" s="8" t="str">
        <f t="shared" si="8"/>
        <v/>
      </c>
      <c r="AI60" s="8" t="str">
        <f t="shared" si="4"/>
        <v/>
      </c>
      <c r="AK60" s="8"/>
      <c r="AL60" s="37"/>
      <c r="AM60" s="8"/>
      <c r="AN60" s="10"/>
      <c r="AU60" s="8"/>
      <c r="AV60" s="8"/>
      <c r="AY60" s="8" t="str">
        <f t="shared" si="5"/>
        <v/>
      </c>
    </row>
    <row r="61" spans="1:51" ht="16" hidden="1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898</v>
      </c>
      <c r="F61" s="8" t="str">
        <f>IF(ISBLANK(E61), "", Table2[[#This Row],[unique_id]])</f>
        <v>compensation_sensor_ada_noise</v>
      </c>
      <c r="G61" s="8" t="s">
        <v>130</v>
      </c>
      <c r="H61" s="8" t="s">
        <v>186</v>
      </c>
      <c r="I61" s="8" t="s">
        <v>30</v>
      </c>
      <c r="M61" s="8" t="s">
        <v>90</v>
      </c>
      <c r="T61" s="8"/>
      <c r="U61" s="8" t="s">
        <v>634</v>
      </c>
      <c r="V61" s="10" t="s">
        <v>388</v>
      </c>
      <c r="W61" s="10"/>
      <c r="X61" s="10"/>
      <c r="Y61" s="10"/>
      <c r="AD61" s="8" t="s">
        <v>390</v>
      </c>
      <c r="AF61" s="10"/>
      <c r="AH61" s="8" t="str">
        <f t="shared" si="8"/>
        <v/>
      </c>
      <c r="AI61" s="8" t="str">
        <f t="shared" si="4"/>
        <v/>
      </c>
      <c r="AK61" s="8"/>
      <c r="AL61" s="37"/>
      <c r="AM61" s="8" t="str">
        <f>LOWER(_xlfn.CONCAT(Table2[[#This Row],[device_manufacturer]], "-",Table2[[#This Row],[device_suggested_area]]))</f>
        <v>netatmo-ada</v>
      </c>
      <c r="AN61" s="10" t="s">
        <v>608</v>
      </c>
      <c r="AO61" s="8" t="s">
        <v>610</v>
      </c>
      <c r="AP61" s="8" t="s">
        <v>606</v>
      </c>
      <c r="AQ61" s="8" t="s">
        <v>128</v>
      </c>
      <c r="AR61" s="8" t="str">
        <f t="shared" ref="AR61:AR66" si="10">G61</f>
        <v>Ada</v>
      </c>
      <c r="AU61" s="8"/>
      <c r="AV61" s="8"/>
      <c r="AY61" s="8" t="str">
        <f t="shared" si="5"/>
        <v/>
      </c>
    </row>
    <row r="62" spans="1:51" ht="16" hidden="1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899</v>
      </c>
      <c r="F62" s="8" t="str">
        <f>IF(ISBLANK(E62), "", Table2[[#This Row],[unique_id]])</f>
        <v>compensation_sensor_edwin_noise</v>
      </c>
      <c r="G62" s="8" t="s">
        <v>127</v>
      </c>
      <c r="H62" s="8" t="s">
        <v>186</v>
      </c>
      <c r="I62" s="8" t="s">
        <v>30</v>
      </c>
      <c r="M62" s="8" t="s">
        <v>90</v>
      </c>
      <c r="T62" s="8"/>
      <c r="U62" s="8" t="s">
        <v>634</v>
      </c>
      <c r="V62" s="10" t="s">
        <v>388</v>
      </c>
      <c r="W62" s="10"/>
      <c r="X62" s="10"/>
      <c r="Y62" s="10"/>
      <c r="AD62" s="8" t="s">
        <v>390</v>
      </c>
      <c r="AF62" s="10"/>
      <c r="AH62" s="8" t="str">
        <f t="shared" si="8"/>
        <v/>
      </c>
      <c r="AI62" s="8" t="str">
        <f t="shared" si="4"/>
        <v/>
      </c>
      <c r="AK62" s="8"/>
      <c r="AL62" s="37"/>
      <c r="AM62" s="8" t="str">
        <f>LOWER(_xlfn.CONCAT(Table2[[#This Row],[device_manufacturer]], "-",Table2[[#This Row],[device_suggested_area]]))</f>
        <v>netatmo-edwin</v>
      </c>
      <c r="AN62" s="10" t="s">
        <v>608</v>
      </c>
      <c r="AO62" s="8" t="s">
        <v>610</v>
      </c>
      <c r="AP62" s="8" t="s">
        <v>606</v>
      </c>
      <c r="AQ62" s="8" t="s">
        <v>128</v>
      </c>
      <c r="AR62" s="8" t="str">
        <f t="shared" si="10"/>
        <v>Edwin</v>
      </c>
      <c r="AU62" s="8"/>
      <c r="AV62" s="8"/>
      <c r="AY62" s="8" t="str">
        <f t="shared" si="5"/>
        <v/>
      </c>
    </row>
    <row r="63" spans="1:51" ht="16" hidden="1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900</v>
      </c>
      <c r="F63" s="8" t="str">
        <f>IF(ISBLANK(E63), "", Table2[[#This Row],[unique_id]])</f>
        <v>compensation_sensor_parents_noise</v>
      </c>
      <c r="G63" s="8" t="s">
        <v>201</v>
      </c>
      <c r="H63" s="8" t="s">
        <v>186</v>
      </c>
      <c r="I63" s="8" t="s">
        <v>30</v>
      </c>
      <c r="M63" s="8" t="s">
        <v>90</v>
      </c>
      <c r="T63" s="8"/>
      <c r="U63" s="8" t="s">
        <v>634</v>
      </c>
      <c r="V63" s="10" t="s">
        <v>388</v>
      </c>
      <c r="W63" s="10"/>
      <c r="X63" s="10"/>
      <c r="Y63" s="10"/>
      <c r="AD63" s="8" t="s">
        <v>390</v>
      </c>
      <c r="AF63" s="10"/>
      <c r="AH63" s="8" t="str">
        <f t="shared" si="8"/>
        <v/>
      </c>
      <c r="AI63" s="8" t="str">
        <f t="shared" si="4"/>
        <v/>
      </c>
      <c r="AK63" s="8"/>
      <c r="AL63" s="37"/>
      <c r="AM63" s="8" t="str">
        <f>LOWER(_xlfn.CONCAT(Table2[[#This Row],[device_manufacturer]], "-",Table2[[#This Row],[device_suggested_area]]))</f>
        <v>netatmo-parents</v>
      </c>
      <c r="AN63" s="10" t="s">
        <v>608</v>
      </c>
      <c r="AO63" s="8" t="s">
        <v>610</v>
      </c>
      <c r="AP63" s="8" t="s">
        <v>606</v>
      </c>
      <c r="AQ63" s="8" t="s">
        <v>128</v>
      </c>
      <c r="AR63" s="8" t="str">
        <f t="shared" si="10"/>
        <v>Parents</v>
      </c>
      <c r="AU63" s="8"/>
      <c r="AV63" s="8"/>
      <c r="AY63" s="8" t="str">
        <f t="shared" si="5"/>
        <v/>
      </c>
    </row>
    <row r="64" spans="1:51" ht="16" hidden="1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901</v>
      </c>
      <c r="F64" s="8" t="str">
        <f>IF(ISBLANK(E64), "", Table2[[#This Row],[unique_id]])</f>
        <v>compensation_sensor_bertram_2_office_noise</v>
      </c>
      <c r="G64" s="8" t="s">
        <v>222</v>
      </c>
      <c r="H64" s="8" t="s">
        <v>186</v>
      </c>
      <c r="I64" s="8" t="s">
        <v>30</v>
      </c>
      <c r="M64" s="8" t="s">
        <v>90</v>
      </c>
      <c r="T64" s="8"/>
      <c r="U64" s="8" t="s">
        <v>634</v>
      </c>
      <c r="V64" s="10" t="s">
        <v>388</v>
      </c>
      <c r="W64" s="10"/>
      <c r="X64" s="10"/>
      <c r="Y64" s="10"/>
      <c r="AD64" s="8" t="s">
        <v>390</v>
      </c>
      <c r="AF64" s="10"/>
      <c r="AH64" s="8" t="str">
        <f t="shared" si="8"/>
        <v/>
      </c>
      <c r="AI64" s="8" t="str">
        <f t="shared" si="4"/>
        <v/>
      </c>
      <c r="AK64" s="8"/>
      <c r="AL64" s="37"/>
      <c r="AM64" s="8" t="str">
        <f>LOWER(_xlfn.CONCAT(Table2[[#This Row],[device_manufacturer]], "-",Table2[[#This Row],[device_suggested_area]]))</f>
        <v>netatmo-office</v>
      </c>
      <c r="AN64" s="10" t="s">
        <v>609</v>
      </c>
      <c r="AO64" s="8" t="s">
        <v>610</v>
      </c>
      <c r="AP64" s="8" t="s">
        <v>607</v>
      </c>
      <c r="AQ64" s="8" t="s">
        <v>128</v>
      </c>
      <c r="AR64" s="8" t="str">
        <f t="shared" si="10"/>
        <v>Office</v>
      </c>
      <c r="AU64" s="8"/>
      <c r="AV64" s="8"/>
      <c r="AY64" s="8" t="str">
        <f t="shared" si="5"/>
        <v/>
      </c>
    </row>
    <row r="65" spans="1:51" ht="16" hidden="1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902</v>
      </c>
      <c r="F65" s="8" t="str">
        <f>IF(ISBLANK(E65), "", Table2[[#This Row],[unique_id]])</f>
        <v>compensation_sensor_bertram_2_kitchen_noise</v>
      </c>
      <c r="G65" s="8" t="s">
        <v>215</v>
      </c>
      <c r="H65" s="8" t="s">
        <v>186</v>
      </c>
      <c r="I65" s="8" t="s">
        <v>30</v>
      </c>
      <c r="M65" s="8" t="s">
        <v>136</v>
      </c>
      <c r="T65" s="8"/>
      <c r="U65" s="8" t="s">
        <v>634</v>
      </c>
      <c r="V65" s="10" t="s">
        <v>388</v>
      </c>
      <c r="W65" s="10"/>
      <c r="X65" s="10"/>
      <c r="Y65" s="10"/>
      <c r="AD65" s="8" t="s">
        <v>390</v>
      </c>
      <c r="AF65" s="10"/>
      <c r="AH65" s="8" t="str">
        <f t="shared" si="8"/>
        <v/>
      </c>
      <c r="AI65" s="8" t="str">
        <f t="shared" si="4"/>
        <v/>
      </c>
      <c r="AK65" s="8"/>
      <c r="AL65" s="37"/>
      <c r="AM65" s="8" t="str">
        <f>LOWER(_xlfn.CONCAT(Table2[[#This Row],[device_manufacturer]], "-",Table2[[#This Row],[device_suggested_area]]))</f>
        <v>netatmo-kitchen</v>
      </c>
      <c r="AN65" s="10" t="s">
        <v>609</v>
      </c>
      <c r="AO65" s="8" t="s">
        <v>610</v>
      </c>
      <c r="AP65" s="8" t="s">
        <v>607</v>
      </c>
      <c r="AQ65" s="8" t="s">
        <v>128</v>
      </c>
      <c r="AR65" s="8" t="str">
        <f t="shared" si="10"/>
        <v>Kitchen</v>
      </c>
      <c r="AU65" s="8"/>
      <c r="AV65" s="8"/>
      <c r="AY65" s="8" t="str">
        <f t="shared" si="5"/>
        <v/>
      </c>
    </row>
    <row r="66" spans="1:51" ht="16" hidden="1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903</v>
      </c>
      <c r="F66" s="8" t="str">
        <f>IF(ISBLANK(E66), "", Table2[[#This Row],[unique_id]])</f>
        <v>compensation_sensor_laundry_noise</v>
      </c>
      <c r="G66" s="8" t="s">
        <v>223</v>
      </c>
      <c r="H66" s="8" t="s">
        <v>186</v>
      </c>
      <c r="I66" s="8" t="s">
        <v>30</v>
      </c>
      <c r="M66" s="8" t="s">
        <v>136</v>
      </c>
      <c r="T66" s="8"/>
      <c r="U66" s="8" t="s">
        <v>634</v>
      </c>
      <c r="V66" s="10" t="s">
        <v>388</v>
      </c>
      <c r="W66" s="10"/>
      <c r="X66" s="10"/>
      <c r="Y66" s="10"/>
      <c r="AD66" s="8" t="s">
        <v>390</v>
      </c>
      <c r="AF66" s="10"/>
      <c r="AH66" s="8" t="str">
        <f t="shared" si="8"/>
        <v/>
      </c>
      <c r="AI66" s="8" t="str">
        <f t="shared" si="4"/>
        <v/>
      </c>
      <c r="AK66" s="8"/>
      <c r="AL66" s="37"/>
      <c r="AM66" s="8" t="str">
        <f>LOWER(_xlfn.CONCAT(Table2[[#This Row],[device_manufacturer]], "-",Table2[[#This Row],[device_suggested_area]]))</f>
        <v>netatmo-laundry</v>
      </c>
      <c r="AN66" s="10" t="s">
        <v>608</v>
      </c>
      <c r="AO66" s="8" t="s">
        <v>610</v>
      </c>
      <c r="AP66" s="8" t="s">
        <v>606</v>
      </c>
      <c r="AQ66" s="8" t="s">
        <v>128</v>
      </c>
      <c r="AR66" s="8" t="str">
        <f t="shared" si="10"/>
        <v>Laundry</v>
      </c>
      <c r="AU66" s="8"/>
      <c r="AV66" s="8"/>
      <c r="AY66" s="8" t="str">
        <f t="shared" si="5"/>
        <v/>
      </c>
    </row>
    <row r="67" spans="1:51" ht="16" hidden="1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T67" s="8"/>
      <c r="V67" s="10"/>
      <c r="W67" s="10"/>
      <c r="X67" s="10"/>
      <c r="Y67" s="10"/>
      <c r="AA67" s="8" t="s">
        <v>31</v>
      </c>
      <c r="AB67" s="8" t="s">
        <v>44</v>
      </c>
      <c r="AD67" s="8" t="s">
        <v>180</v>
      </c>
      <c r="AE67" s="8">
        <v>300</v>
      </c>
      <c r="AF67" s="10" t="s">
        <v>34</v>
      </c>
      <c r="AG67" s="8" t="s">
        <v>45</v>
      </c>
      <c r="AH67" s="8" t="str">
        <f t="shared" si="8"/>
        <v>haas/entity/sensor/weewx/roof_cloud_base/config</v>
      </c>
      <c r="AI67" s="8" t="str">
        <f t="shared" si="4"/>
        <v>weewx/roof_cloud_base</v>
      </c>
      <c r="AJ67" s="8" t="s">
        <v>349</v>
      </c>
      <c r="AK67" s="8">
        <v>1</v>
      </c>
      <c r="AL67" s="35" t="s">
        <v>1063</v>
      </c>
      <c r="AM67" s="8" t="s">
        <v>475</v>
      </c>
      <c r="AN67" s="10">
        <v>3.15</v>
      </c>
      <c r="AO67" s="8" t="s">
        <v>449</v>
      </c>
      <c r="AP67" s="8" t="s">
        <v>36</v>
      </c>
      <c r="AQ67" s="8" t="s">
        <v>37</v>
      </c>
      <c r="AR67" s="8" t="s">
        <v>38</v>
      </c>
      <c r="AU67" s="8"/>
      <c r="AV67" s="8"/>
      <c r="AY67" s="8" t="str">
        <f t="shared" si="5"/>
        <v/>
      </c>
    </row>
    <row r="68" spans="1:51" ht="16" hidden="1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T68" s="8"/>
      <c r="V68" s="10"/>
      <c r="W68" s="10"/>
      <c r="X68" s="10"/>
      <c r="Y68" s="10"/>
      <c r="AA68" s="8" t="s">
        <v>31</v>
      </c>
      <c r="AB68" s="8" t="s">
        <v>48</v>
      </c>
      <c r="AD68" s="8" t="s">
        <v>181</v>
      </c>
      <c r="AE68" s="8">
        <v>300</v>
      </c>
      <c r="AF68" s="10" t="s">
        <v>34</v>
      </c>
      <c r="AG68" s="8" t="s">
        <v>49</v>
      </c>
      <c r="AH68" s="8" t="str">
        <f t="shared" si="8"/>
        <v>haas/entity/sensor/weewx/roof_max_solar_radiation/config</v>
      </c>
      <c r="AI68" s="8" t="str">
        <f t="shared" ref="AI68:AI100" si="11">IF(ISBLANK(AG68),  "", _xlfn.CONCAT(LOWER(C68), "/", E68))</f>
        <v>weewx/roof_max_solar_radiation</v>
      </c>
      <c r="AJ68" s="8" t="s">
        <v>349</v>
      </c>
      <c r="AK68" s="8">
        <v>1</v>
      </c>
      <c r="AL68" s="35" t="s">
        <v>1063</v>
      </c>
      <c r="AM68" s="8" t="s">
        <v>475</v>
      </c>
      <c r="AN68" s="10">
        <v>3.15</v>
      </c>
      <c r="AO68" s="8" t="s">
        <v>449</v>
      </c>
      <c r="AP68" s="8" t="s">
        <v>36</v>
      </c>
      <c r="AQ68" s="8" t="s">
        <v>37</v>
      </c>
      <c r="AR68" s="8" t="s">
        <v>38</v>
      </c>
      <c r="AU68" s="8"/>
      <c r="AV68" s="8"/>
      <c r="AY68" s="8" t="str">
        <f t="shared" ref="AY68:AY100" si="12">IF(AND(ISBLANK(AU68), ISBLANK(AV68)), "", _xlfn.CONCAT("[", IF(ISBLANK(AU68), "", _xlfn.CONCAT("[""mac"", """, AU68, """]")), IF(ISBLANK(AV68), "", _xlfn.CONCAT(", [""ip"", """, AV68, """]")), "]"))</f>
        <v/>
      </c>
    </row>
    <row r="69" spans="1:51" ht="16" hidden="1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T69" s="8"/>
      <c r="V69" s="10"/>
      <c r="W69" s="10"/>
      <c r="X69" s="10"/>
      <c r="Y69" s="10"/>
      <c r="AA69" s="8" t="s">
        <v>31</v>
      </c>
      <c r="AB69" s="8" t="s">
        <v>51</v>
      </c>
      <c r="AC69" s="8" t="s">
        <v>52</v>
      </c>
      <c r="AE69" s="8">
        <v>300</v>
      </c>
      <c r="AF69" s="10" t="s">
        <v>34</v>
      </c>
      <c r="AG69" s="8" t="s">
        <v>55</v>
      </c>
      <c r="AH69" s="8" t="str">
        <f t="shared" si="8"/>
        <v>haas/entity/sensor/weewx/roof_barometer_pressure/config</v>
      </c>
      <c r="AI69" s="8" t="str">
        <f t="shared" si="11"/>
        <v>weewx/roof_barometer_pressure</v>
      </c>
      <c r="AJ69" s="8" t="s">
        <v>349</v>
      </c>
      <c r="AK69" s="8">
        <v>1</v>
      </c>
      <c r="AL69" s="35" t="s">
        <v>1063</v>
      </c>
      <c r="AM69" s="8" t="s">
        <v>475</v>
      </c>
      <c r="AN69" s="10">
        <v>3.15</v>
      </c>
      <c r="AO69" s="8" t="s">
        <v>449</v>
      </c>
      <c r="AP69" s="8" t="s">
        <v>36</v>
      </c>
      <c r="AQ69" s="8" t="s">
        <v>37</v>
      </c>
      <c r="AR69" s="8" t="s">
        <v>38</v>
      </c>
      <c r="AU69" s="8"/>
      <c r="AV69" s="8"/>
      <c r="AY69" s="8" t="str">
        <f t="shared" si="12"/>
        <v/>
      </c>
    </row>
    <row r="70" spans="1:51" ht="16" hidden="1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T70" s="8"/>
      <c r="V70" s="10"/>
      <c r="W70" s="10"/>
      <c r="X70" s="10"/>
      <c r="Y70" s="10"/>
      <c r="AA70" s="8" t="s">
        <v>31</v>
      </c>
      <c r="AB70" s="8" t="s">
        <v>51</v>
      </c>
      <c r="AC70" s="8" t="s">
        <v>52</v>
      </c>
      <c r="AE70" s="8">
        <v>300</v>
      </c>
      <c r="AF70" s="10" t="s">
        <v>34</v>
      </c>
      <c r="AG70" s="8" t="s">
        <v>52</v>
      </c>
      <c r="AH70" s="8" t="str">
        <f t="shared" si="8"/>
        <v>haas/entity/sensor/weewx/roof_pressure/config</v>
      </c>
      <c r="AI70" s="8" t="str">
        <f t="shared" si="11"/>
        <v>weewx/roof_pressure</v>
      </c>
      <c r="AJ70" s="8" t="s">
        <v>349</v>
      </c>
      <c r="AK70" s="8">
        <v>1</v>
      </c>
      <c r="AL70" s="35" t="s">
        <v>1063</v>
      </c>
      <c r="AM70" s="8" t="s">
        <v>475</v>
      </c>
      <c r="AN70" s="10">
        <v>3.15</v>
      </c>
      <c r="AO70" s="8" t="s">
        <v>449</v>
      </c>
      <c r="AP70" s="8" t="s">
        <v>36</v>
      </c>
      <c r="AQ70" s="8" t="s">
        <v>37</v>
      </c>
      <c r="AR70" s="8" t="s">
        <v>38</v>
      </c>
      <c r="AU70" s="8"/>
      <c r="AV70" s="8"/>
      <c r="AY70" s="8" t="str">
        <f t="shared" si="12"/>
        <v/>
      </c>
    </row>
    <row r="71" spans="1:51" ht="16" hidden="1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T71" s="8"/>
      <c r="V71" s="10"/>
      <c r="W71" s="10"/>
      <c r="X71" s="10"/>
      <c r="Y71" s="10"/>
      <c r="AA71" s="8" t="s">
        <v>31</v>
      </c>
      <c r="AB71" s="8" t="s">
        <v>174</v>
      </c>
      <c r="AD71" s="8" t="s">
        <v>183</v>
      </c>
      <c r="AE71" s="8">
        <v>300</v>
      </c>
      <c r="AF71" s="10" t="s">
        <v>34</v>
      </c>
      <c r="AG71" s="8" t="s">
        <v>110</v>
      </c>
      <c r="AH71" s="8" t="str">
        <f t="shared" si="8"/>
        <v>haas/entity/sensor/weewx/roof_wind_direction/config</v>
      </c>
      <c r="AI71" s="8" t="str">
        <f t="shared" si="11"/>
        <v>weewx/roof_wind_direction</v>
      </c>
      <c r="AJ71" s="8" t="s">
        <v>349</v>
      </c>
      <c r="AK71" s="8">
        <v>1</v>
      </c>
      <c r="AL71" s="35" t="s">
        <v>1063</v>
      </c>
      <c r="AM71" s="8" t="s">
        <v>475</v>
      </c>
      <c r="AN71" s="10">
        <v>3.15</v>
      </c>
      <c r="AO71" s="8" t="s">
        <v>449</v>
      </c>
      <c r="AP71" s="8" t="s">
        <v>36</v>
      </c>
      <c r="AQ71" s="8" t="s">
        <v>37</v>
      </c>
      <c r="AR71" s="8" t="s">
        <v>38</v>
      </c>
      <c r="AU71" s="8"/>
      <c r="AV71" s="8"/>
      <c r="AY71" s="8" t="str">
        <f t="shared" si="12"/>
        <v/>
      </c>
    </row>
    <row r="72" spans="1:51" ht="16" hidden="1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T72" s="8"/>
      <c r="V72" s="10"/>
      <c r="W72" s="10"/>
      <c r="X72" s="10"/>
      <c r="Y72" s="10"/>
      <c r="AA72" s="8" t="s">
        <v>31</v>
      </c>
      <c r="AB72" s="8" t="s">
        <v>174</v>
      </c>
      <c r="AD72" s="8" t="s">
        <v>183</v>
      </c>
      <c r="AE72" s="8">
        <v>300</v>
      </c>
      <c r="AF72" s="10" t="s">
        <v>34</v>
      </c>
      <c r="AG72" s="8" t="s">
        <v>113</v>
      </c>
      <c r="AH72" s="8" t="str">
        <f t="shared" si="8"/>
        <v>haas/entity/sensor/weewx/roof_wind_gust_direction/config</v>
      </c>
      <c r="AI72" s="8" t="str">
        <f t="shared" si="11"/>
        <v>weewx/roof_wind_gust_direction</v>
      </c>
      <c r="AJ72" s="8" t="s">
        <v>349</v>
      </c>
      <c r="AK72" s="8">
        <v>1</v>
      </c>
      <c r="AL72" s="35" t="s">
        <v>1063</v>
      </c>
      <c r="AM72" s="8" t="s">
        <v>475</v>
      </c>
      <c r="AN72" s="10">
        <v>3.15</v>
      </c>
      <c r="AO72" s="8" t="s">
        <v>449</v>
      </c>
      <c r="AP72" s="8" t="s">
        <v>36</v>
      </c>
      <c r="AQ72" s="8" t="s">
        <v>37</v>
      </c>
      <c r="AR72" s="8" t="s">
        <v>38</v>
      </c>
      <c r="AU72" s="8"/>
      <c r="AV72" s="8"/>
      <c r="AY72" s="8" t="str">
        <f t="shared" si="12"/>
        <v/>
      </c>
    </row>
    <row r="73" spans="1:51" ht="16" hidden="1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T73" s="8"/>
      <c r="V73" s="10"/>
      <c r="W73" s="10"/>
      <c r="X73" s="10"/>
      <c r="Y73" s="10"/>
      <c r="AA73" s="8" t="s">
        <v>31</v>
      </c>
      <c r="AB73" s="8" t="s">
        <v>175</v>
      </c>
      <c r="AD73" s="8" t="s">
        <v>183</v>
      </c>
      <c r="AE73" s="8">
        <v>300</v>
      </c>
      <c r="AF73" s="10" t="s">
        <v>34</v>
      </c>
      <c r="AG73" s="8" t="s">
        <v>116</v>
      </c>
      <c r="AH73" s="8" t="str">
        <f t="shared" si="8"/>
        <v>haas/entity/sensor/weewx/roof_wind_gust_speed/config</v>
      </c>
      <c r="AI73" s="8" t="str">
        <f t="shared" si="11"/>
        <v>weewx/roof_wind_gust_speed</v>
      </c>
      <c r="AJ73" s="8" t="s">
        <v>348</v>
      </c>
      <c r="AK73" s="8">
        <v>1</v>
      </c>
      <c r="AL73" s="35" t="s">
        <v>1063</v>
      </c>
      <c r="AM73" s="8" t="s">
        <v>475</v>
      </c>
      <c r="AN73" s="10">
        <v>3.15</v>
      </c>
      <c r="AO73" s="8" t="s">
        <v>449</v>
      </c>
      <c r="AP73" s="8" t="s">
        <v>36</v>
      </c>
      <c r="AQ73" s="8" t="s">
        <v>37</v>
      </c>
      <c r="AR73" s="8" t="s">
        <v>38</v>
      </c>
      <c r="AU73" s="8"/>
      <c r="AV73" s="8"/>
      <c r="AY73" s="8" t="str">
        <f t="shared" si="12"/>
        <v/>
      </c>
    </row>
    <row r="74" spans="1:51" ht="16" hidden="1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T74" s="8"/>
      <c r="V74" s="10"/>
      <c r="W74" s="10"/>
      <c r="X74" s="10"/>
      <c r="Y74" s="10"/>
      <c r="AA74" s="8" t="s">
        <v>31</v>
      </c>
      <c r="AB74" s="8" t="s">
        <v>175</v>
      </c>
      <c r="AD74" s="8" t="s">
        <v>183</v>
      </c>
      <c r="AE74" s="8">
        <v>300</v>
      </c>
      <c r="AF74" s="10" t="s">
        <v>34</v>
      </c>
      <c r="AG74" s="8" t="s">
        <v>119</v>
      </c>
      <c r="AH74" s="8" t="str">
        <f t="shared" si="8"/>
        <v>haas/entity/sensor/weewx/roof_wind_speed_10min/config</v>
      </c>
      <c r="AI74" s="8" t="str">
        <f t="shared" si="11"/>
        <v>weewx/roof_wind_speed_10min</v>
      </c>
      <c r="AJ74" s="8" t="s">
        <v>348</v>
      </c>
      <c r="AK74" s="8">
        <v>1</v>
      </c>
      <c r="AL74" s="35" t="s">
        <v>1063</v>
      </c>
      <c r="AM74" s="8" t="s">
        <v>475</v>
      </c>
      <c r="AN74" s="10">
        <v>3.15</v>
      </c>
      <c r="AO74" s="8" t="s">
        <v>449</v>
      </c>
      <c r="AP74" s="8" t="s">
        <v>36</v>
      </c>
      <c r="AQ74" s="8" t="s">
        <v>37</v>
      </c>
      <c r="AR74" s="8" t="s">
        <v>38</v>
      </c>
      <c r="AU74" s="8"/>
      <c r="AV74" s="8"/>
      <c r="AY74" s="8" t="str">
        <f t="shared" si="12"/>
        <v/>
      </c>
    </row>
    <row r="75" spans="1:51" ht="16" hidden="1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T75" s="8"/>
      <c r="V75" s="10"/>
      <c r="W75" s="10"/>
      <c r="X75" s="10"/>
      <c r="Y75" s="10"/>
      <c r="AA75" s="8" t="s">
        <v>31</v>
      </c>
      <c r="AD75" s="8" t="s">
        <v>183</v>
      </c>
      <c r="AE75" s="8">
        <v>300</v>
      </c>
      <c r="AF75" s="10" t="s">
        <v>34</v>
      </c>
      <c r="AG75" s="8" t="s">
        <v>122</v>
      </c>
      <c r="AH75" s="8" t="str">
        <f t="shared" si="8"/>
        <v>haas/entity/sensor/weewx/roof_wind_samples/config</v>
      </c>
      <c r="AI75" s="8" t="str">
        <f t="shared" si="11"/>
        <v>weewx/roof_wind_samples</v>
      </c>
      <c r="AJ75" s="8" t="s">
        <v>350</v>
      </c>
      <c r="AK75" s="8">
        <v>1</v>
      </c>
      <c r="AL75" s="35" t="s">
        <v>1063</v>
      </c>
      <c r="AM75" s="8" t="s">
        <v>475</v>
      </c>
      <c r="AN75" s="10">
        <v>3.15</v>
      </c>
      <c r="AO75" s="8" t="s">
        <v>449</v>
      </c>
      <c r="AP75" s="8" t="s">
        <v>36</v>
      </c>
      <c r="AQ75" s="8" t="s">
        <v>37</v>
      </c>
      <c r="AR75" s="8" t="s">
        <v>38</v>
      </c>
      <c r="AU75" s="8"/>
      <c r="AV75" s="8"/>
      <c r="AY75" s="8" t="str">
        <f t="shared" si="12"/>
        <v/>
      </c>
    </row>
    <row r="76" spans="1:51" ht="16" hidden="1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T76" s="8"/>
      <c r="V76" s="10"/>
      <c r="W76" s="10"/>
      <c r="X76" s="10"/>
      <c r="Y76" s="10"/>
      <c r="AA76" s="8" t="s">
        <v>31</v>
      </c>
      <c r="AB76" s="8" t="s">
        <v>125</v>
      </c>
      <c r="AD76" s="8" t="s">
        <v>183</v>
      </c>
      <c r="AE76" s="8">
        <v>300</v>
      </c>
      <c r="AF76" s="10" t="s">
        <v>34</v>
      </c>
      <c r="AG76" s="8" t="s">
        <v>126</v>
      </c>
      <c r="AH76" s="8" t="str">
        <f t="shared" si="8"/>
        <v>haas/entity/sensor/weewx/roof_wind_run/config</v>
      </c>
      <c r="AI76" s="8" t="str">
        <f t="shared" si="11"/>
        <v>weewx/roof_wind_run</v>
      </c>
      <c r="AJ76" s="8" t="s">
        <v>348</v>
      </c>
      <c r="AK76" s="8">
        <v>1</v>
      </c>
      <c r="AL76" s="35" t="s">
        <v>1063</v>
      </c>
      <c r="AM76" s="8" t="s">
        <v>475</v>
      </c>
      <c r="AN76" s="10">
        <v>3.15</v>
      </c>
      <c r="AO76" s="8" t="s">
        <v>449</v>
      </c>
      <c r="AP76" s="8" t="s">
        <v>36</v>
      </c>
      <c r="AQ76" s="8" t="s">
        <v>37</v>
      </c>
      <c r="AR76" s="8" t="s">
        <v>38</v>
      </c>
      <c r="AU76" s="8"/>
      <c r="AV76" s="8"/>
      <c r="AY76" s="8" t="str">
        <f t="shared" si="12"/>
        <v/>
      </c>
    </row>
    <row r="77" spans="1:51" ht="16" hidden="1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T77" s="8"/>
      <c r="V77" s="10"/>
      <c r="W77" s="10"/>
      <c r="X77" s="10"/>
      <c r="Y77" s="10"/>
      <c r="AA77" s="8" t="s">
        <v>31</v>
      </c>
      <c r="AB77" s="14" t="s">
        <v>175</v>
      </c>
      <c r="AD77" s="8" t="s">
        <v>183</v>
      </c>
      <c r="AE77" s="8">
        <v>300</v>
      </c>
      <c r="AF77" s="10" t="s">
        <v>34</v>
      </c>
      <c r="AG77" s="8" t="s">
        <v>106</v>
      </c>
      <c r="AH77" s="8" t="str">
        <f t="shared" si="8"/>
        <v>haas/entity/sensor/weewx/roof_wind_speed/config</v>
      </c>
      <c r="AI77" s="8" t="str">
        <f t="shared" si="11"/>
        <v>weewx/roof_wind_speed</v>
      </c>
      <c r="AJ77" s="8" t="s">
        <v>348</v>
      </c>
      <c r="AK77" s="8">
        <v>1</v>
      </c>
      <c r="AL77" s="35" t="s">
        <v>1063</v>
      </c>
      <c r="AM77" s="8" t="s">
        <v>475</v>
      </c>
      <c r="AN77" s="10">
        <v>3.15</v>
      </c>
      <c r="AO77" s="8" t="s">
        <v>449</v>
      </c>
      <c r="AP77" s="8" t="s">
        <v>36</v>
      </c>
      <c r="AQ77" s="8" t="s">
        <v>37</v>
      </c>
      <c r="AR77" s="8" t="s">
        <v>38</v>
      </c>
      <c r="AU77" s="8"/>
      <c r="AV77" s="8"/>
      <c r="AY77" s="8" t="str">
        <f t="shared" si="12"/>
        <v/>
      </c>
    </row>
    <row r="78" spans="1:51" ht="16" hidden="1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190</v>
      </c>
      <c r="M78" s="8" t="s">
        <v>90</v>
      </c>
      <c r="T78" s="8"/>
      <c r="V78" s="10"/>
      <c r="W78" s="10"/>
      <c r="X78" s="10"/>
      <c r="Y78" s="10"/>
      <c r="AA78" s="8" t="s">
        <v>31</v>
      </c>
      <c r="AB78" s="8" t="s">
        <v>226</v>
      </c>
      <c r="AD78" s="8" t="s">
        <v>182</v>
      </c>
      <c r="AE78" s="8">
        <v>300</v>
      </c>
      <c r="AF78" s="10" t="s">
        <v>34</v>
      </c>
      <c r="AG78" s="8" t="s">
        <v>73</v>
      </c>
      <c r="AH78" s="8" t="str">
        <f t="shared" si="8"/>
        <v>haas/entity/sensor/weewx/roof_rain_rate/config</v>
      </c>
      <c r="AI78" s="8" t="str">
        <f t="shared" si="11"/>
        <v>weewx/roof_rain_rate</v>
      </c>
      <c r="AJ78" s="8" t="s">
        <v>630</v>
      </c>
      <c r="AK78" s="8">
        <v>1</v>
      </c>
      <c r="AL78" s="35" t="s">
        <v>1063</v>
      </c>
      <c r="AM78" s="8" t="s">
        <v>475</v>
      </c>
      <c r="AN78" s="10">
        <v>3.15</v>
      </c>
      <c r="AO78" s="8" t="s">
        <v>449</v>
      </c>
      <c r="AP78" s="8" t="s">
        <v>36</v>
      </c>
      <c r="AQ78" s="8" t="s">
        <v>37</v>
      </c>
      <c r="AR78" s="8" t="s">
        <v>38</v>
      </c>
      <c r="AU78" s="8"/>
      <c r="AV78" s="8"/>
      <c r="AY78" s="8" t="str">
        <f t="shared" si="12"/>
        <v/>
      </c>
    </row>
    <row r="79" spans="1:51" ht="16" hidden="1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190</v>
      </c>
      <c r="M79" s="8" t="s">
        <v>136</v>
      </c>
      <c r="T79" s="8"/>
      <c r="U79" s="8" t="s">
        <v>634</v>
      </c>
      <c r="V79" s="10"/>
      <c r="W79" s="10"/>
      <c r="X79" s="10"/>
      <c r="Y79" s="10"/>
      <c r="AA79" s="8" t="s">
        <v>60</v>
      </c>
      <c r="AB79" s="8" t="s">
        <v>249</v>
      </c>
      <c r="AD79" s="8" t="s">
        <v>182</v>
      </c>
      <c r="AE79" s="8">
        <v>300</v>
      </c>
      <c r="AF79" s="10" t="s">
        <v>34</v>
      </c>
      <c r="AG79" s="8" t="s">
        <v>65</v>
      </c>
      <c r="AH79" s="8" t="str">
        <f t="shared" si="8"/>
        <v>haas/entity/sensor/weewx/roof_hourly_rain/config</v>
      </c>
      <c r="AI79" s="8" t="str">
        <f t="shared" si="11"/>
        <v>weewx/roof_hourly_rain</v>
      </c>
      <c r="AJ79" s="8" t="s">
        <v>630</v>
      </c>
      <c r="AK79" s="8">
        <v>1</v>
      </c>
      <c r="AL79" s="35" t="s">
        <v>1063</v>
      </c>
      <c r="AM79" s="8" t="s">
        <v>475</v>
      </c>
      <c r="AN79" s="10">
        <v>3.15</v>
      </c>
      <c r="AO79" s="8" t="s">
        <v>449</v>
      </c>
      <c r="AP79" s="8" t="s">
        <v>36</v>
      </c>
      <c r="AQ79" s="8" t="s">
        <v>37</v>
      </c>
      <c r="AR79" s="8" t="s">
        <v>38</v>
      </c>
      <c r="AU79" s="8"/>
      <c r="AV79" s="8"/>
      <c r="AY79" s="8" t="str">
        <f t="shared" si="12"/>
        <v/>
      </c>
    </row>
    <row r="80" spans="1:51" ht="16" hidden="1" customHeight="1" x14ac:dyDescent="0.2">
      <c r="A80" s="8">
        <v>1352</v>
      </c>
      <c r="B80" s="8" t="s">
        <v>26</v>
      </c>
      <c r="C80" s="8" t="s">
        <v>638</v>
      </c>
      <c r="D80" s="8" t="s">
        <v>414</v>
      </c>
      <c r="E80" s="8" t="s">
        <v>636</v>
      </c>
      <c r="F80" s="8" t="str">
        <f>IF(ISBLANK(E80), "", Table2[[#This Row],[unique_id]])</f>
        <v>graph_break</v>
      </c>
      <c r="G80" s="8" t="s">
        <v>637</v>
      </c>
      <c r="H80" s="8" t="s">
        <v>59</v>
      </c>
      <c r="I80" s="8" t="s">
        <v>190</v>
      </c>
      <c r="T80" s="8"/>
      <c r="U80" s="8" t="s">
        <v>634</v>
      </c>
      <c r="V80" s="10"/>
      <c r="W80" s="10"/>
      <c r="X80" s="10"/>
      <c r="Y80" s="10"/>
      <c r="AF80" s="10"/>
      <c r="AH80" s="8" t="str">
        <f t="shared" si="8"/>
        <v/>
      </c>
      <c r="AI80" s="8" t="str">
        <f t="shared" si="11"/>
        <v/>
      </c>
      <c r="AK80" s="8"/>
      <c r="AL80" s="36"/>
      <c r="AM80" s="8"/>
      <c r="AN80" s="10"/>
      <c r="AU80" s="8"/>
      <c r="AV80" s="8"/>
      <c r="AY80" s="8" t="str">
        <f t="shared" si="12"/>
        <v/>
      </c>
    </row>
    <row r="81" spans="1:51" ht="16" hidden="1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190</v>
      </c>
      <c r="M81" s="8" t="s">
        <v>136</v>
      </c>
      <c r="T81" s="8"/>
      <c r="U81" s="8" t="s">
        <v>634</v>
      </c>
      <c r="V81" s="10"/>
      <c r="W81" s="10"/>
      <c r="X81" s="10"/>
      <c r="Y81" s="10"/>
      <c r="AA81" s="8" t="s">
        <v>60</v>
      </c>
      <c r="AB81" s="8" t="s">
        <v>249</v>
      </c>
      <c r="AD81" s="8" t="s">
        <v>182</v>
      </c>
      <c r="AE81" s="8">
        <v>300</v>
      </c>
      <c r="AF81" s="10" t="s">
        <v>34</v>
      </c>
      <c r="AG81" s="8" t="s">
        <v>62</v>
      </c>
      <c r="AH81" s="8" t="str">
        <f t="shared" si="8"/>
        <v>haas/entity/sensor/weewx/roof_daily_rain/config</v>
      </c>
      <c r="AI81" s="8" t="str">
        <f t="shared" si="11"/>
        <v>weewx/roof_daily_rain</v>
      </c>
      <c r="AJ81" s="8" t="s">
        <v>630</v>
      </c>
      <c r="AK81" s="8">
        <v>1</v>
      </c>
      <c r="AL81" s="35" t="s">
        <v>1063</v>
      </c>
      <c r="AM81" s="8" t="s">
        <v>475</v>
      </c>
      <c r="AN81" s="10">
        <v>3.15</v>
      </c>
      <c r="AO81" s="8" t="s">
        <v>449</v>
      </c>
      <c r="AP81" s="8" t="s">
        <v>36</v>
      </c>
      <c r="AQ81" s="8" t="s">
        <v>37</v>
      </c>
      <c r="AR81" s="8" t="s">
        <v>38</v>
      </c>
      <c r="AU81" s="8"/>
      <c r="AV81" s="8"/>
      <c r="AY81" s="8" t="str">
        <f t="shared" si="12"/>
        <v/>
      </c>
    </row>
    <row r="82" spans="1:51" ht="16" hidden="1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179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190</v>
      </c>
      <c r="T82" s="8"/>
      <c r="V82" s="10"/>
      <c r="W82" s="10"/>
      <c r="X82" s="10"/>
      <c r="Y82" s="10"/>
      <c r="AA82" s="8" t="s">
        <v>60</v>
      </c>
      <c r="AB82" s="8" t="s">
        <v>249</v>
      </c>
      <c r="AD82" s="8" t="s">
        <v>182</v>
      </c>
      <c r="AE82" s="8">
        <v>300</v>
      </c>
      <c r="AF82" s="10" t="s">
        <v>34</v>
      </c>
      <c r="AG82" s="8" t="s">
        <v>70</v>
      </c>
      <c r="AH82" s="8" t="str">
        <f t="shared" si="8"/>
        <v>haas/entity/sensor/weewx/roof_24hour_rain/config</v>
      </c>
      <c r="AI82" s="8" t="str">
        <f t="shared" si="11"/>
        <v>weewx/roof_24hour_rain</v>
      </c>
      <c r="AJ82" s="8" t="s">
        <v>630</v>
      </c>
      <c r="AK82" s="8">
        <v>1</v>
      </c>
      <c r="AL82" s="35" t="s">
        <v>1063</v>
      </c>
      <c r="AM82" s="8" t="s">
        <v>475</v>
      </c>
      <c r="AN82" s="10">
        <v>3.15</v>
      </c>
      <c r="AO82" s="8" t="s">
        <v>449</v>
      </c>
      <c r="AP82" s="8" t="s">
        <v>36</v>
      </c>
      <c r="AQ82" s="8" t="s">
        <v>37</v>
      </c>
      <c r="AR82" s="8" t="s">
        <v>38</v>
      </c>
      <c r="AU82" s="8"/>
      <c r="AV82" s="8"/>
      <c r="AY82" s="8" t="str">
        <f t="shared" si="12"/>
        <v/>
      </c>
    </row>
    <row r="83" spans="1:51" ht="16" hidden="1" customHeight="1" x14ac:dyDescent="0.2">
      <c r="A83" s="8">
        <v>1355</v>
      </c>
      <c r="B83" s="8" t="s">
        <v>228</v>
      </c>
      <c r="C83" s="8" t="s">
        <v>151</v>
      </c>
      <c r="D83" s="8" t="s">
        <v>27</v>
      </c>
      <c r="E83" s="8" t="s">
        <v>251</v>
      </c>
      <c r="F83" s="8" t="str">
        <f>IF(ISBLANK(E83), "", Table2[[#This Row],[unique_id]])</f>
        <v>roof_weekly_rain</v>
      </c>
      <c r="G83" s="8" t="s">
        <v>252</v>
      </c>
      <c r="H83" s="8" t="s">
        <v>59</v>
      </c>
      <c r="I83" s="8" t="s">
        <v>190</v>
      </c>
      <c r="M83" s="8" t="s">
        <v>136</v>
      </c>
      <c r="T83" s="8"/>
      <c r="V83" s="10"/>
      <c r="W83" s="10"/>
      <c r="X83" s="10"/>
      <c r="Y83" s="10"/>
      <c r="AF83" s="10"/>
      <c r="AH83" s="8" t="str">
        <f t="shared" si="8"/>
        <v/>
      </c>
      <c r="AI83" s="8" t="str">
        <f t="shared" si="11"/>
        <v/>
      </c>
      <c r="AK83" s="8"/>
      <c r="AL83" s="36"/>
      <c r="AM83" s="8"/>
      <c r="AN83" s="10"/>
      <c r="AU83" s="8"/>
      <c r="AV83" s="8"/>
      <c r="AY83" s="8" t="str">
        <f t="shared" si="12"/>
        <v/>
      </c>
    </row>
    <row r="84" spans="1:51" ht="16" hidden="1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190</v>
      </c>
      <c r="M84" s="8" t="s">
        <v>136</v>
      </c>
      <c r="T84" s="8"/>
      <c r="V84" s="10"/>
      <c r="W84" s="10"/>
      <c r="X84" s="10"/>
      <c r="Y84" s="10"/>
      <c r="AA84" s="8" t="s">
        <v>60</v>
      </c>
      <c r="AB84" s="8" t="s">
        <v>61</v>
      </c>
      <c r="AD84" s="8" t="s">
        <v>182</v>
      </c>
      <c r="AE84" s="8">
        <v>300</v>
      </c>
      <c r="AF84" s="10" t="s">
        <v>34</v>
      </c>
      <c r="AG84" s="8" t="s">
        <v>68</v>
      </c>
      <c r="AH84" s="8" t="str">
        <f t="shared" si="8"/>
        <v>haas/entity/sensor/weewx/roof_monthly_rain/config</v>
      </c>
      <c r="AI84" s="8" t="str">
        <f t="shared" si="11"/>
        <v>weewx/roof_monthly_rain</v>
      </c>
      <c r="AJ84" s="8" t="s">
        <v>351</v>
      </c>
      <c r="AK84" s="8">
        <v>1</v>
      </c>
      <c r="AL84" s="35" t="s">
        <v>1063</v>
      </c>
      <c r="AM84" s="8" t="s">
        <v>475</v>
      </c>
      <c r="AN84" s="10">
        <v>3.15</v>
      </c>
      <c r="AO84" s="8" t="s">
        <v>449</v>
      </c>
      <c r="AP84" s="8" t="s">
        <v>36</v>
      </c>
      <c r="AQ84" s="8" t="s">
        <v>37</v>
      </c>
      <c r="AR84" s="8" t="s">
        <v>38</v>
      </c>
      <c r="AU84" s="8"/>
      <c r="AV84" s="8"/>
      <c r="AY84" s="8" t="str">
        <f t="shared" si="12"/>
        <v/>
      </c>
    </row>
    <row r="85" spans="1:51" ht="16" hidden="1" customHeight="1" x14ac:dyDescent="0.2">
      <c r="A85" s="8">
        <v>1357</v>
      </c>
      <c r="B85" s="8" t="s">
        <v>26</v>
      </c>
      <c r="C85" s="8" t="s">
        <v>638</v>
      </c>
      <c r="D85" s="8" t="s">
        <v>414</v>
      </c>
      <c r="E85" s="8" t="s">
        <v>636</v>
      </c>
      <c r="F85" s="8" t="str">
        <f>IF(ISBLANK(E85), "", Table2[[#This Row],[unique_id]])</f>
        <v>graph_break</v>
      </c>
      <c r="G85" s="8" t="s">
        <v>637</v>
      </c>
      <c r="H85" s="8" t="s">
        <v>59</v>
      </c>
      <c r="I85" s="8" t="s">
        <v>190</v>
      </c>
      <c r="T85" s="8"/>
      <c r="U85" s="8" t="s">
        <v>634</v>
      </c>
      <c r="V85" s="10"/>
      <c r="W85" s="10"/>
      <c r="X85" s="10"/>
      <c r="Y85" s="10"/>
      <c r="AF85" s="10"/>
      <c r="AH85" s="8" t="str">
        <f t="shared" si="8"/>
        <v/>
      </c>
      <c r="AI85" s="8" t="str">
        <f t="shared" si="11"/>
        <v/>
      </c>
      <c r="AK85" s="8"/>
      <c r="AL85" s="36"/>
      <c r="AM85" s="8"/>
      <c r="AN85" s="10"/>
      <c r="AU85" s="8"/>
      <c r="AV85" s="8"/>
      <c r="AY85" s="8" t="str">
        <f t="shared" si="12"/>
        <v/>
      </c>
    </row>
    <row r="86" spans="1:51" ht="16" hidden="1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190</v>
      </c>
      <c r="M86" s="8" t="s">
        <v>136</v>
      </c>
      <c r="T86" s="8"/>
      <c r="U86" s="8" t="s">
        <v>634</v>
      </c>
      <c r="V86" s="10"/>
      <c r="W86" s="10"/>
      <c r="X86" s="10"/>
      <c r="Y86" s="10"/>
      <c r="AA86" s="8" t="s">
        <v>60</v>
      </c>
      <c r="AB86" s="8" t="s">
        <v>61</v>
      </c>
      <c r="AD86" s="8" t="s">
        <v>182</v>
      </c>
      <c r="AE86" s="8">
        <v>300</v>
      </c>
      <c r="AF86" s="10" t="s">
        <v>34</v>
      </c>
      <c r="AG86" s="8" t="s">
        <v>198</v>
      </c>
      <c r="AH86" s="8" t="str">
        <f t="shared" si="8"/>
        <v>haas/entity/sensor/weewx/roof_yearly_rain/config</v>
      </c>
      <c r="AI86" s="8" t="str">
        <f t="shared" si="11"/>
        <v>weewx/roof_yearly_rain</v>
      </c>
      <c r="AJ86" s="8" t="s">
        <v>351</v>
      </c>
      <c r="AK86" s="8">
        <v>1</v>
      </c>
      <c r="AL86" s="35" t="s">
        <v>1063</v>
      </c>
      <c r="AM86" s="8" t="s">
        <v>475</v>
      </c>
      <c r="AN86" s="10">
        <v>3.15</v>
      </c>
      <c r="AO86" s="8" t="s">
        <v>449</v>
      </c>
      <c r="AP86" s="8" t="s">
        <v>36</v>
      </c>
      <c r="AQ86" s="8" t="s">
        <v>37</v>
      </c>
      <c r="AR86" s="8" t="s">
        <v>38</v>
      </c>
      <c r="AU86" s="8"/>
      <c r="AV86" s="8"/>
      <c r="AY86" s="8" t="str">
        <f t="shared" si="12"/>
        <v/>
      </c>
    </row>
    <row r="87" spans="1:51" ht="16" hidden="1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190</v>
      </c>
      <c r="T87" s="8"/>
      <c r="V87" s="10"/>
      <c r="W87" s="10"/>
      <c r="X87" s="10"/>
      <c r="Y87" s="10"/>
      <c r="AA87" s="8" t="s">
        <v>76</v>
      </c>
      <c r="AB87" s="8" t="s">
        <v>61</v>
      </c>
      <c r="AD87" s="8" t="s">
        <v>182</v>
      </c>
      <c r="AE87" s="8">
        <v>300</v>
      </c>
      <c r="AF87" s="10" t="s">
        <v>34</v>
      </c>
      <c r="AG87" s="8" t="s">
        <v>77</v>
      </c>
      <c r="AH87" s="8" t="str">
        <f t="shared" si="8"/>
        <v>haas/entity/sensor/weewx/roof_rain/config</v>
      </c>
      <c r="AI87" s="8" t="str">
        <f t="shared" si="11"/>
        <v>weewx/roof_rain</v>
      </c>
      <c r="AJ87" s="8" t="s">
        <v>351</v>
      </c>
      <c r="AK87" s="8">
        <v>1</v>
      </c>
      <c r="AL87" s="35" t="s">
        <v>1063</v>
      </c>
      <c r="AM87" s="8" t="s">
        <v>475</v>
      </c>
      <c r="AN87" s="10">
        <v>3.15</v>
      </c>
      <c r="AO87" s="8" t="s">
        <v>449</v>
      </c>
      <c r="AP87" s="8" t="s">
        <v>36</v>
      </c>
      <c r="AQ87" s="8" t="s">
        <v>37</v>
      </c>
      <c r="AR87" s="8" t="s">
        <v>38</v>
      </c>
      <c r="AU87" s="8"/>
      <c r="AV87" s="8"/>
      <c r="AY87" s="8" t="str">
        <f t="shared" si="12"/>
        <v/>
      </c>
    </row>
    <row r="88" spans="1:51" ht="16" hidden="1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190</v>
      </c>
      <c r="T88" s="8"/>
      <c r="V88" s="10"/>
      <c r="W88" s="10"/>
      <c r="X88" s="10"/>
      <c r="Y88" s="10"/>
      <c r="AA88" s="8" t="s">
        <v>31</v>
      </c>
      <c r="AB88" s="8" t="s">
        <v>61</v>
      </c>
      <c r="AD88" s="8" t="s">
        <v>182</v>
      </c>
      <c r="AE88" s="8">
        <v>300</v>
      </c>
      <c r="AF88" s="10" t="s">
        <v>34</v>
      </c>
      <c r="AG88" s="8" t="s">
        <v>80</v>
      </c>
      <c r="AH88" s="8" t="str">
        <f t="shared" si="8"/>
        <v>haas/entity/sensor/weewx/roof_storm_rain/config</v>
      </c>
      <c r="AI88" s="8" t="str">
        <f t="shared" si="11"/>
        <v>weewx/roof_storm_rain</v>
      </c>
      <c r="AJ88" s="8" t="s">
        <v>351</v>
      </c>
      <c r="AK88" s="8">
        <v>1</v>
      </c>
      <c r="AL88" s="35" t="s">
        <v>1063</v>
      </c>
      <c r="AM88" s="8" t="s">
        <v>475</v>
      </c>
      <c r="AN88" s="10">
        <v>3.15</v>
      </c>
      <c r="AO88" s="8" t="s">
        <v>449</v>
      </c>
      <c r="AP88" s="8" t="s">
        <v>36</v>
      </c>
      <c r="AQ88" s="8" t="s">
        <v>37</v>
      </c>
      <c r="AR88" s="8" t="s">
        <v>38</v>
      </c>
      <c r="AU88" s="8"/>
      <c r="AV88" s="8"/>
      <c r="AY88" s="8" t="str">
        <f t="shared" si="12"/>
        <v/>
      </c>
    </row>
    <row r="89" spans="1:51" ht="16" hidden="1" customHeight="1" x14ac:dyDescent="0.2">
      <c r="A89" s="8">
        <v>1400</v>
      </c>
      <c r="B89" s="8" t="s">
        <v>26</v>
      </c>
      <c r="C89" s="8" t="s">
        <v>151</v>
      </c>
      <c r="D89" s="8" t="s">
        <v>372</v>
      </c>
      <c r="E89" s="8" t="s">
        <v>997</v>
      </c>
      <c r="F89" s="8" t="str">
        <f>IF(ISBLANK(E89), "", Table2[[#This Row],[unique_id]])</f>
        <v>home_security</v>
      </c>
      <c r="G89" s="8" t="s">
        <v>995</v>
      </c>
      <c r="H89" s="8" t="s">
        <v>373</v>
      </c>
      <c r="I89" s="8" t="s">
        <v>132</v>
      </c>
      <c r="J89" s="8" t="s">
        <v>996</v>
      </c>
      <c r="M89" s="8" t="s">
        <v>292</v>
      </c>
      <c r="T89" s="8"/>
      <c r="V89" s="10"/>
      <c r="W89" s="10"/>
      <c r="X89" s="10"/>
      <c r="Y89" s="10"/>
      <c r="AD89" s="8" t="s">
        <v>1010</v>
      </c>
      <c r="AF89" s="10"/>
      <c r="AH89" s="8" t="str">
        <f t="shared" si="8"/>
        <v/>
      </c>
      <c r="AI89" s="8" t="str">
        <f t="shared" si="11"/>
        <v/>
      </c>
      <c r="AK89" s="8"/>
      <c r="AL89" s="37"/>
      <c r="AM89" s="8"/>
      <c r="AN89" s="10"/>
      <c r="AR89" s="8" t="s">
        <v>172</v>
      </c>
      <c r="AS89" s="8" t="s">
        <v>1049</v>
      </c>
      <c r="AU89" s="15"/>
      <c r="AV89" s="14"/>
      <c r="AW89" s="14"/>
      <c r="AX89" s="14"/>
      <c r="AY89" s="8" t="str">
        <f t="shared" si="12"/>
        <v/>
      </c>
    </row>
    <row r="90" spans="1:51" ht="16" hidden="1" customHeight="1" x14ac:dyDescent="0.2">
      <c r="A90" s="8">
        <v>1401</v>
      </c>
      <c r="B90" s="8" t="s">
        <v>26</v>
      </c>
      <c r="C90" s="8" t="s">
        <v>151</v>
      </c>
      <c r="D90" s="8" t="s">
        <v>372</v>
      </c>
      <c r="E90" s="8" t="s">
        <v>639</v>
      </c>
      <c r="F90" s="8" t="str">
        <f>IF(ISBLANK(E90), "", Table2[[#This Row],[unique_id]])</f>
        <v>home_movie</v>
      </c>
      <c r="G90" s="8" t="s">
        <v>653</v>
      </c>
      <c r="H90" s="8" t="s">
        <v>373</v>
      </c>
      <c r="I90" s="8" t="s">
        <v>132</v>
      </c>
      <c r="J90" s="8" t="s">
        <v>688</v>
      </c>
      <c r="M90" s="8" t="s">
        <v>292</v>
      </c>
      <c r="T90" s="8"/>
      <c r="V90" s="10"/>
      <c r="W90" s="10"/>
      <c r="X90" s="10"/>
      <c r="Y90" s="10"/>
      <c r="AD90" s="8" t="s">
        <v>628</v>
      </c>
      <c r="AF90" s="10"/>
      <c r="AH90" s="8" t="str">
        <f t="shared" si="8"/>
        <v/>
      </c>
      <c r="AI90" s="8" t="str">
        <f t="shared" si="11"/>
        <v/>
      </c>
      <c r="AK90" s="8"/>
      <c r="AL90" s="36"/>
      <c r="AM90" s="8"/>
      <c r="AN90" s="10"/>
      <c r="AR90" s="8" t="s">
        <v>172</v>
      </c>
      <c r="AS90" s="8" t="s">
        <v>1049</v>
      </c>
      <c r="AU90" s="8"/>
      <c r="AV90" s="8"/>
      <c r="AY90" s="8" t="str">
        <f t="shared" si="12"/>
        <v/>
      </c>
    </row>
    <row r="91" spans="1:51" ht="16" hidden="1" customHeight="1" x14ac:dyDescent="0.2">
      <c r="A91" s="8">
        <v>1402</v>
      </c>
      <c r="B91" s="8" t="s">
        <v>26</v>
      </c>
      <c r="C91" s="8" t="s">
        <v>151</v>
      </c>
      <c r="D91" s="8" t="s">
        <v>372</v>
      </c>
      <c r="E91" s="8" t="s">
        <v>371</v>
      </c>
      <c r="F91" s="8" t="str">
        <f>IF(ISBLANK(E91), "", Table2[[#This Row],[unique_id]])</f>
        <v>home_sleep</v>
      </c>
      <c r="G91" s="8" t="s">
        <v>329</v>
      </c>
      <c r="H91" s="8" t="s">
        <v>373</v>
      </c>
      <c r="I91" s="8" t="s">
        <v>132</v>
      </c>
      <c r="J91" s="8" t="s">
        <v>690</v>
      </c>
      <c r="M91" s="8" t="s">
        <v>292</v>
      </c>
      <c r="T91" s="8"/>
      <c r="V91" s="10"/>
      <c r="W91" s="10"/>
      <c r="X91" s="10"/>
      <c r="Y91" s="10"/>
      <c r="AD91" s="8" t="s">
        <v>374</v>
      </c>
      <c r="AF91" s="10"/>
      <c r="AH91" s="8" t="str">
        <f t="shared" si="8"/>
        <v/>
      </c>
      <c r="AI91" s="8" t="str">
        <f t="shared" si="11"/>
        <v/>
      </c>
      <c r="AK91" s="8"/>
      <c r="AL91" s="36"/>
      <c r="AM91" s="8"/>
      <c r="AN91" s="10"/>
      <c r="AR91" s="8" t="s">
        <v>172</v>
      </c>
      <c r="AS91" s="8" t="s">
        <v>1049</v>
      </c>
      <c r="AU91" s="8"/>
      <c r="AV91" s="8"/>
      <c r="AY91" s="8" t="str">
        <f t="shared" si="12"/>
        <v/>
      </c>
    </row>
    <row r="92" spans="1:51" ht="16" hidden="1" customHeight="1" x14ac:dyDescent="0.2">
      <c r="A92" s="8">
        <v>1403</v>
      </c>
      <c r="B92" s="8" t="s">
        <v>26</v>
      </c>
      <c r="C92" s="8" t="s">
        <v>151</v>
      </c>
      <c r="D92" s="8" t="s">
        <v>372</v>
      </c>
      <c r="E92" s="8" t="s">
        <v>627</v>
      </c>
      <c r="F92" s="8" t="str">
        <f>IF(ISBLANK(E92), "", Table2[[#This Row],[unique_id]])</f>
        <v>home_reset</v>
      </c>
      <c r="G92" s="8" t="s">
        <v>654</v>
      </c>
      <c r="H92" s="8" t="s">
        <v>373</v>
      </c>
      <c r="I92" s="8" t="s">
        <v>132</v>
      </c>
      <c r="J92" s="8" t="s">
        <v>689</v>
      </c>
      <c r="M92" s="8" t="s">
        <v>292</v>
      </c>
      <c r="T92" s="8"/>
      <c r="V92" s="10"/>
      <c r="W92" s="10"/>
      <c r="X92" s="10"/>
      <c r="Y92" s="10"/>
      <c r="AD92" s="8" t="s">
        <v>629</v>
      </c>
      <c r="AF92" s="10"/>
      <c r="AH92" s="8" t="str">
        <f t="shared" si="8"/>
        <v/>
      </c>
      <c r="AI92" s="8" t="str">
        <f t="shared" si="11"/>
        <v/>
      </c>
      <c r="AK92" s="8"/>
      <c r="AL92" s="36"/>
      <c r="AM92" s="8"/>
      <c r="AN92" s="10"/>
      <c r="AR92" s="8" t="s">
        <v>172</v>
      </c>
      <c r="AS92" s="8" t="s">
        <v>1049</v>
      </c>
      <c r="AU92" s="8"/>
      <c r="AV92" s="8"/>
      <c r="AY92" s="8" t="str">
        <f t="shared" si="12"/>
        <v/>
      </c>
    </row>
    <row r="93" spans="1:51" ht="16" hidden="1" customHeight="1" x14ac:dyDescent="0.2">
      <c r="A93" s="8">
        <v>1404</v>
      </c>
      <c r="B93" s="8" t="s">
        <v>26</v>
      </c>
      <c r="C93" s="8" t="s">
        <v>1014</v>
      </c>
      <c r="D93" s="8" t="s">
        <v>1015</v>
      </c>
      <c r="E93" s="8" t="s">
        <v>1016</v>
      </c>
      <c r="F93" s="8" t="str">
        <f>IF(ISBLANK(E93), "", Table2[[#This Row],[unique_id]])</f>
        <v>home_secure_back_door_off</v>
      </c>
      <c r="G93" s="8" t="s">
        <v>1017</v>
      </c>
      <c r="H93" s="8" t="s">
        <v>373</v>
      </c>
      <c r="I93" s="8" t="s">
        <v>132</v>
      </c>
      <c r="K93" s="8" t="s">
        <v>1018</v>
      </c>
      <c r="L93" s="8" t="s">
        <v>1024</v>
      </c>
      <c r="T93" s="8"/>
      <c r="V93" s="10"/>
      <c r="W93" s="10"/>
      <c r="X93" s="10"/>
      <c r="Y93" s="10"/>
      <c r="AD93" s="8" t="s">
        <v>1025</v>
      </c>
      <c r="AF93" s="10"/>
      <c r="AH93" s="8" t="str">
        <f t="shared" si="8"/>
        <v/>
      </c>
      <c r="AI93" s="8" t="str">
        <f t="shared" si="11"/>
        <v/>
      </c>
      <c r="AK93" s="8"/>
      <c r="AL93" s="36"/>
      <c r="AM93" s="8"/>
      <c r="AN93" s="10"/>
      <c r="AU93" s="8"/>
      <c r="AV93" s="8"/>
      <c r="AY93" s="8" t="str">
        <f t="shared" si="12"/>
        <v/>
      </c>
    </row>
    <row r="94" spans="1:51" ht="16" hidden="1" customHeight="1" x14ac:dyDescent="0.2">
      <c r="A94" s="8">
        <v>1405</v>
      </c>
      <c r="B94" s="8" t="s">
        <v>26</v>
      </c>
      <c r="C94" s="8" t="s">
        <v>1014</v>
      </c>
      <c r="D94" s="8" t="s">
        <v>1015</v>
      </c>
      <c r="E94" s="8" t="s">
        <v>1026</v>
      </c>
      <c r="F94" s="8" t="str">
        <f>IF(ISBLANK(E94), "", Table2[[#This Row],[unique_id]])</f>
        <v>home_secure_front_door_off</v>
      </c>
      <c r="G94" s="8" t="s">
        <v>1027</v>
      </c>
      <c r="H94" s="8" t="s">
        <v>373</v>
      </c>
      <c r="I94" s="8" t="s">
        <v>132</v>
      </c>
      <c r="K94" s="8" t="s">
        <v>1028</v>
      </c>
      <c r="L94" s="8" t="s">
        <v>1024</v>
      </c>
      <c r="T94" s="8"/>
      <c r="V94" s="10"/>
      <c r="W94" s="10"/>
      <c r="X94" s="10"/>
      <c r="Y94" s="10"/>
      <c r="AD94" s="8" t="s">
        <v>1025</v>
      </c>
      <c r="AF94" s="10"/>
      <c r="AH94" s="8" t="str">
        <f t="shared" si="8"/>
        <v/>
      </c>
      <c r="AI94" s="8" t="str">
        <f t="shared" si="11"/>
        <v/>
      </c>
      <c r="AK94" s="8"/>
      <c r="AL94" s="36"/>
      <c r="AM94" s="8"/>
      <c r="AN94" s="10"/>
      <c r="AU94" s="8"/>
      <c r="AV94" s="8"/>
      <c r="AY94" s="8" t="str">
        <f t="shared" si="12"/>
        <v/>
      </c>
    </row>
    <row r="95" spans="1:51" ht="16" hidden="1" customHeight="1" x14ac:dyDescent="0.2">
      <c r="A95" s="8">
        <v>1406</v>
      </c>
      <c r="B95" s="8" t="s">
        <v>26</v>
      </c>
      <c r="C95" s="8" t="s">
        <v>1014</v>
      </c>
      <c r="D95" s="8" t="s">
        <v>1015</v>
      </c>
      <c r="E95" s="8" t="s">
        <v>1031</v>
      </c>
      <c r="F95" s="8" t="str">
        <f>IF(ISBLANK(E95), "", Table2[[#This Row],[unique_id]])</f>
        <v>home_sleep_on</v>
      </c>
      <c r="G95" s="8" t="s">
        <v>1029</v>
      </c>
      <c r="H95" s="8" t="s">
        <v>373</v>
      </c>
      <c r="I95" s="8" t="s">
        <v>132</v>
      </c>
      <c r="K95" s="8" t="s">
        <v>1033</v>
      </c>
      <c r="L95" s="8" t="s">
        <v>1034</v>
      </c>
      <c r="T95" s="8"/>
      <c r="V95" s="10"/>
      <c r="W95" s="10"/>
      <c r="X95" s="10"/>
      <c r="Y95" s="10"/>
      <c r="AD95" s="8" t="s">
        <v>374</v>
      </c>
      <c r="AF95" s="10"/>
      <c r="AH95" s="8" t="str">
        <f t="shared" si="8"/>
        <v/>
      </c>
      <c r="AI95" s="8" t="str">
        <f t="shared" si="11"/>
        <v/>
      </c>
      <c r="AK95" s="8"/>
      <c r="AL95" s="36"/>
      <c r="AM95" s="8"/>
      <c r="AN95" s="10"/>
      <c r="AU95" s="8"/>
      <c r="AV95" s="8"/>
      <c r="AY95" s="8" t="str">
        <f t="shared" si="12"/>
        <v/>
      </c>
    </row>
    <row r="96" spans="1:51" ht="16" hidden="1" customHeight="1" x14ac:dyDescent="0.2">
      <c r="A96" s="8">
        <v>1407</v>
      </c>
      <c r="B96" s="8" t="s">
        <v>26</v>
      </c>
      <c r="C96" s="8" t="s">
        <v>1014</v>
      </c>
      <c r="D96" s="8" t="s">
        <v>1015</v>
      </c>
      <c r="E96" s="8" t="s">
        <v>1032</v>
      </c>
      <c r="F96" s="8" t="str">
        <f>IF(ISBLANK(E96), "", Table2[[#This Row],[unique_id]])</f>
        <v>home_sleep_off</v>
      </c>
      <c r="G96" s="8" t="s">
        <v>1030</v>
      </c>
      <c r="H96" s="8" t="s">
        <v>373</v>
      </c>
      <c r="I96" s="8" t="s">
        <v>132</v>
      </c>
      <c r="K96" s="8" t="s">
        <v>1033</v>
      </c>
      <c r="L96" s="8" t="s">
        <v>1024</v>
      </c>
      <c r="T96" s="8"/>
      <c r="V96" s="10"/>
      <c r="W96" s="10"/>
      <c r="X96" s="10"/>
      <c r="Y96" s="10"/>
      <c r="AD96" s="8" t="s">
        <v>1035</v>
      </c>
      <c r="AF96" s="10"/>
      <c r="AH96" s="8" t="str">
        <f t="shared" si="8"/>
        <v/>
      </c>
      <c r="AI96" s="8" t="str">
        <f t="shared" si="11"/>
        <v/>
      </c>
      <c r="AK96" s="8"/>
      <c r="AL96" s="36"/>
      <c r="AM96" s="8"/>
      <c r="AN96" s="10"/>
      <c r="AU96" s="8"/>
      <c r="AV96" s="8"/>
      <c r="AY96" s="8" t="str">
        <f t="shared" si="12"/>
        <v/>
      </c>
    </row>
    <row r="97" spans="1:51" ht="16" hidden="1" customHeight="1" x14ac:dyDescent="0.2">
      <c r="A97" s="8">
        <v>1408</v>
      </c>
      <c r="B97" s="8" t="s">
        <v>26</v>
      </c>
      <c r="C97" s="8" t="s">
        <v>638</v>
      </c>
      <c r="D97" s="8" t="s">
        <v>414</v>
      </c>
      <c r="E97" s="8" t="s">
        <v>413</v>
      </c>
      <c r="F97" s="8" t="str">
        <f>IF(ISBLANK(E97), "", Table2[[#This Row],[unique_id]])</f>
        <v>column_break</v>
      </c>
      <c r="G97" s="8" t="s">
        <v>410</v>
      </c>
      <c r="H97" s="8" t="s">
        <v>373</v>
      </c>
      <c r="I97" s="8" t="s">
        <v>132</v>
      </c>
      <c r="M97" s="8" t="s">
        <v>411</v>
      </c>
      <c r="N97" s="8" t="s">
        <v>412</v>
      </c>
      <c r="T97" s="8"/>
      <c r="V97" s="10"/>
      <c r="W97" s="10"/>
      <c r="X97" s="10"/>
      <c r="Y97" s="10"/>
      <c r="AF97" s="10"/>
      <c r="AI97" s="8" t="str">
        <f t="shared" si="11"/>
        <v/>
      </c>
      <c r="AK97" s="8"/>
      <c r="AL97" s="36"/>
      <c r="AM97" s="8"/>
      <c r="AN97" s="10"/>
      <c r="AU97" s="8"/>
      <c r="AV97" s="8"/>
      <c r="AY97" s="8" t="str">
        <f t="shared" si="12"/>
        <v/>
      </c>
    </row>
    <row r="98" spans="1:51" ht="16" customHeight="1" x14ac:dyDescent="0.2">
      <c r="A98" s="8">
        <v>1500</v>
      </c>
      <c r="B98" s="8" t="s">
        <v>26</v>
      </c>
      <c r="C98" s="8" t="s">
        <v>133</v>
      </c>
      <c r="D98" s="8" t="s">
        <v>129</v>
      </c>
      <c r="E98" s="8" t="s">
        <v>587</v>
      </c>
      <c r="F98" s="8" t="str">
        <f>IF(ISBLANK(E98), "", Table2[[#This Row],[unique_id]])</f>
        <v>ada_fan</v>
      </c>
      <c r="G98" s="8" t="s">
        <v>130</v>
      </c>
      <c r="H98" s="8" t="s">
        <v>131</v>
      </c>
      <c r="I98" s="8" t="s">
        <v>132</v>
      </c>
      <c r="J98" s="8" t="s">
        <v>1105</v>
      </c>
      <c r="M98" s="8" t="s">
        <v>136</v>
      </c>
      <c r="O98" s="8" t="b">
        <v>1</v>
      </c>
      <c r="P98" s="8" t="s">
        <v>172</v>
      </c>
      <c r="Q98" s="8" t="s">
        <v>1148</v>
      </c>
      <c r="R98" s="8" t="str">
        <f>Table2[[#This Row],[entity_domain]]</f>
        <v>Fans</v>
      </c>
      <c r="S98" s="8" t="str">
        <f>_xlfn.CONCAT( Table2[[#This Row],[device_suggested_area]], " ",Table2[[#This Row],[powercalc_group_3]])</f>
        <v>Ada Fans</v>
      </c>
      <c r="T98" s="11" t="s">
        <v>1143</v>
      </c>
      <c r="V98" s="10"/>
      <c r="W98" s="10"/>
      <c r="X98" s="10"/>
      <c r="Y98" s="10"/>
      <c r="AD98" s="8" t="s">
        <v>265</v>
      </c>
      <c r="AF98" s="10"/>
      <c r="AH98" s="8" t="str">
        <f>IF(ISBLANK(AG98),  "", _xlfn.CONCAT("haas/entity/sensor/", LOWER(C98), "/", E98, "/config"))</f>
        <v/>
      </c>
      <c r="AI98" s="8" t="str">
        <f t="shared" si="11"/>
        <v/>
      </c>
      <c r="AK98" s="8"/>
      <c r="AL98" s="37"/>
      <c r="AM98" s="8" t="str">
        <f>IF(OR(ISBLANK(AU98), ISBLANK(AV98)), "", LOWER(_xlfn.CONCAT(Table2[[#This Row],[device_manufacturer]], "-",Table2[[#This Row],[device_suggested_area]], "-", Table2[[#This Row],[device_identifiers]])))</f>
        <v>senseme-ada-fan</v>
      </c>
      <c r="AN98" s="10" t="s">
        <v>467</v>
      </c>
      <c r="AO98" s="8" t="s">
        <v>129</v>
      </c>
      <c r="AP98" s="8" t="s">
        <v>468</v>
      </c>
      <c r="AQ98" s="8" t="str">
        <f>IF(OR(ISBLANK(AU98), ISBLANK(AV98)), "", Table2[[#This Row],[device_via_device]])</f>
        <v>SenseMe</v>
      </c>
      <c r="AR98" s="8" t="s">
        <v>130</v>
      </c>
      <c r="AT98" s="8" t="s">
        <v>575</v>
      </c>
      <c r="AU98" s="8" t="s">
        <v>469</v>
      </c>
      <c r="AV98" s="8" t="s">
        <v>578</v>
      </c>
      <c r="AY98" s="8" t="str">
        <f t="shared" si="12"/>
        <v>[["mac", "20:f8:5e:d7:19:e0"], ["ip", "10.0.6.60"]]</v>
      </c>
    </row>
    <row r="99" spans="1:51" ht="16" customHeight="1" x14ac:dyDescent="0.2">
      <c r="A99" s="8">
        <v>1501</v>
      </c>
      <c r="B99" s="8" t="s">
        <v>26</v>
      </c>
      <c r="C99" s="8" t="s">
        <v>133</v>
      </c>
      <c r="D99" s="8" t="s">
        <v>129</v>
      </c>
      <c r="E99" s="8" t="s">
        <v>588</v>
      </c>
      <c r="F99" s="8" t="str">
        <f>IF(ISBLANK(E99), "", Table2[[#This Row],[unique_id]])</f>
        <v>edwin_fan</v>
      </c>
      <c r="G99" s="8" t="s">
        <v>127</v>
      </c>
      <c r="H99" s="8" t="s">
        <v>131</v>
      </c>
      <c r="I99" s="8" t="s">
        <v>132</v>
      </c>
      <c r="J99" s="8" t="s">
        <v>1105</v>
      </c>
      <c r="M99" s="8" t="s">
        <v>136</v>
      </c>
      <c r="O99" s="8" t="b">
        <v>1</v>
      </c>
      <c r="P99" s="8" t="s">
        <v>172</v>
      </c>
      <c r="Q99" s="8" t="s">
        <v>1148</v>
      </c>
      <c r="R99" s="8" t="str">
        <f>Table2[[#This Row],[entity_domain]]</f>
        <v>Fans</v>
      </c>
      <c r="S99" s="8" t="str">
        <f>_xlfn.CONCAT( Table2[[#This Row],[device_suggested_area]], " ",Table2[[#This Row],[powercalc_group_3]])</f>
        <v>Edwin Fans</v>
      </c>
      <c r="T99" s="11" t="s">
        <v>1143</v>
      </c>
      <c r="V99" s="10"/>
      <c r="W99" s="10"/>
      <c r="X99" s="10"/>
      <c r="Y99" s="10"/>
      <c r="AD99" s="8" t="s">
        <v>265</v>
      </c>
      <c r="AF99" s="10"/>
      <c r="AH99" s="8" t="str">
        <f>IF(ISBLANK(AG99),  "", _xlfn.CONCAT("haas/entity/sensor/", LOWER(C99), "/", E99, "/config"))</f>
        <v/>
      </c>
      <c r="AI99" s="8" t="str">
        <f t="shared" si="11"/>
        <v/>
      </c>
      <c r="AK99" s="8"/>
      <c r="AL99" s="37"/>
      <c r="AM99" s="8" t="str">
        <f>IF(OR(ISBLANK(AU99), ISBLANK(AV99)), "", LOWER(_xlfn.CONCAT(Table2[[#This Row],[device_manufacturer]], "-",Table2[[#This Row],[device_suggested_area]], "-", Table2[[#This Row],[device_identifiers]])))</f>
        <v>senseme-edwin-fan</v>
      </c>
      <c r="AN99" s="10" t="s">
        <v>467</v>
      </c>
      <c r="AO99" s="8" t="s">
        <v>129</v>
      </c>
      <c r="AP99" s="8" t="s">
        <v>468</v>
      </c>
      <c r="AQ99" s="8" t="str">
        <f>IF(OR(ISBLANK(AU99), ISBLANK(AV99)), "", Table2[[#This Row],[device_via_device]])</f>
        <v>SenseMe</v>
      </c>
      <c r="AR99" s="8" t="s">
        <v>127</v>
      </c>
      <c r="AT99" s="8" t="s">
        <v>575</v>
      </c>
      <c r="AU99" s="8" t="s">
        <v>470</v>
      </c>
      <c r="AV99" s="8" t="s">
        <v>579</v>
      </c>
      <c r="AY99" s="8" t="str">
        <f t="shared" si="12"/>
        <v>[["mac", "20:f8:5e:d7:26:1c"], ["ip", "10.0.6.61"]]</v>
      </c>
    </row>
    <row r="100" spans="1:51" ht="16" customHeight="1" x14ac:dyDescent="0.2">
      <c r="A100" s="8">
        <v>1502</v>
      </c>
      <c r="B100" s="8" t="s">
        <v>26</v>
      </c>
      <c r="C100" s="8" t="s">
        <v>133</v>
      </c>
      <c r="D100" s="8" t="s">
        <v>129</v>
      </c>
      <c r="E100" s="8" t="s">
        <v>589</v>
      </c>
      <c r="F100" s="8" t="str">
        <f>IF(ISBLANK(E100), "", Table2[[#This Row],[unique_id]])</f>
        <v>parents_fan</v>
      </c>
      <c r="G100" s="8" t="s">
        <v>201</v>
      </c>
      <c r="H100" s="8" t="s">
        <v>131</v>
      </c>
      <c r="I100" s="8" t="s">
        <v>132</v>
      </c>
      <c r="J100" s="8" t="s">
        <v>686</v>
      </c>
      <c r="M100" s="8" t="s">
        <v>136</v>
      </c>
      <c r="O100" s="8" t="b">
        <v>1</v>
      </c>
      <c r="P100" s="8" t="s">
        <v>172</v>
      </c>
      <c r="Q100" s="8" t="s">
        <v>1148</v>
      </c>
      <c r="R100" s="8" t="str">
        <f>Table2[[#This Row],[entity_domain]]</f>
        <v>Fans</v>
      </c>
      <c r="S100" s="8" t="str">
        <f>_xlfn.CONCAT( Table2[[#This Row],[device_suggested_area]], " ",Table2[[#This Row],[powercalc_group_3]])</f>
        <v>Parents Fans</v>
      </c>
      <c r="T100" s="11" t="s">
        <v>1143</v>
      </c>
      <c r="V100" s="10"/>
      <c r="W100" s="10"/>
      <c r="X100" s="10"/>
      <c r="Y100" s="10"/>
      <c r="AD100" s="8" t="s">
        <v>265</v>
      </c>
      <c r="AF100" s="10"/>
      <c r="AH100" s="8" t="str">
        <f>IF(ISBLANK(AG100),  "", _xlfn.CONCAT("haas/entity/sensor/", LOWER(C100), "/", E100, "/config"))</f>
        <v/>
      </c>
      <c r="AI100" s="8" t="str">
        <f t="shared" si="11"/>
        <v/>
      </c>
      <c r="AK100" s="8"/>
      <c r="AL100" s="37"/>
      <c r="AM100" s="8" t="str">
        <f>IF(OR(ISBLANK(AU100), ISBLANK(AV100)), "", LOWER(_xlfn.CONCAT(Table2[[#This Row],[device_manufacturer]], "-",Table2[[#This Row],[device_suggested_area]], "-", Table2[[#This Row],[device_identifiers]])))</f>
        <v>senseme-parents-fan</v>
      </c>
      <c r="AN100" s="10" t="s">
        <v>467</v>
      </c>
      <c r="AO100" s="8" t="s">
        <v>129</v>
      </c>
      <c r="AP100" s="8" t="s">
        <v>468</v>
      </c>
      <c r="AQ100" s="8" t="str">
        <f>IF(OR(ISBLANK(AU100), ISBLANK(AV100)), "", Table2[[#This Row],[device_via_device]])</f>
        <v>SenseMe</v>
      </c>
      <c r="AR100" s="8" t="s">
        <v>201</v>
      </c>
      <c r="AT100" s="8" t="s">
        <v>575</v>
      </c>
      <c r="AU100" s="8" t="s">
        <v>473</v>
      </c>
      <c r="AV100" s="8" t="s">
        <v>580</v>
      </c>
      <c r="AY100" s="8" t="str">
        <f t="shared" si="12"/>
        <v>[["mac", "20:f8:5e:d8:a5:6b"], ["ip", "10.0.6.62"]]</v>
      </c>
    </row>
    <row r="101" spans="1:51" ht="16" customHeight="1" x14ac:dyDescent="0.2">
      <c r="A101" s="8">
        <v>1503</v>
      </c>
      <c r="B101" s="8" t="s">
        <v>26</v>
      </c>
      <c r="C101" s="8" t="s">
        <v>1173</v>
      </c>
      <c r="D101" s="8" t="s">
        <v>149</v>
      </c>
      <c r="E101" s="8" t="s">
        <v>1198</v>
      </c>
      <c r="F101" s="8" t="str">
        <f>IF(ISBLANK(E101), "", Table2[[#This Row],[unique_id]])</f>
        <v>template_kitchen_fan_plug</v>
      </c>
      <c r="G101" s="8" t="s">
        <v>215</v>
      </c>
      <c r="H101" s="8" t="s">
        <v>131</v>
      </c>
      <c r="I101" s="8" t="s">
        <v>132</v>
      </c>
      <c r="O101" s="8" t="b">
        <v>1</v>
      </c>
      <c r="P101" s="8" t="s">
        <v>172</v>
      </c>
      <c r="Q101" s="8" t="s">
        <v>1148</v>
      </c>
      <c r="R101" s="8" t="str">
        <f>Table2[[#This Row],[entity_domain]]</f>
        <v>Fans</v>
      </c>
      <c r="S101" s="8" t="str">
        <f>S102</f>
        <v>Kitchen Fans</v>
      </c>
      <c r="T101" s="11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10"/>
      <c r="W101" s="10"/>
      <c r="X101" s="10"/>
      <c r="Y101" s="10"/>
      <c r="AF101" s="10"/>
      <c r="AK101" s="8"/>
      <c r="AL101" s="37"/>
      <c r="AM101" s="8"/>
      <c r="AN101" s="10"/>
      <c r="AU101" s="9"/>
      <c r="AV101" s="9"/>
      <c r="AW101" s="9"/>
      <c r="AX101" s="9"/>
    </row>
    <row r="102" spans="1:51" ht="16" customHeight="1" x14ac:dyDescent="0.2">
      <c r="A102" s="8">
        <v>1504</v>
      </c>
      <c r="B102" s="8" t="s">
        <v>26</v>
      </c>
      <c r="C102" s="8" t="s">
        <v>246</v>
      </c>
      <c r="D102" s="8" t="s">
        <v>134</v>
      </c>
      <c r="E102" s="8" t="s">
        <v>264</v>
      </c>
      <c r="F102" s="8" t="str">
        <f>IF(ISBLANK(E102), "", Table2[[#This Row],[unique_id]])</f>
        <v>kitchen_fan</v>
      </c>
      <c r="G102" s="8" t="s">
        <v>215</v>
      </c>
      <c r="H102" s="8" t="s">
        <v>131</v>
      </c>
      <c r="I102" s="8" t="s">
        <v>132</v>
      </c>
      <c r="J102" s="8" t="s">
        <v>686</v>
      </c>
      <c r="M102" s="8" t="s">
        <v>136</v>
      </c>
      <c r="O102" s="8" t="b">
        <v>1</v>
      </c>
      <c r="P102" s="8" t="s">
        <v>172</v>
      </c>
      <c r="Q102" s="8" t="s">
        <v>1148</v>
      </c>
      <c r="R102" s="8" t="str">
        <f>Table2[[#This Row],[entity_domain]]</f>
        <v>Fans</v>
      </c>
      <c r="S102" s="8" t="str">
        <f>_xlfn.CONCAT( Table2[[#This Row],[device_suggested_area]], " ",Table2[[#This Row],[powercalc_group_3]])</f>
        <v>Kitchen Fans</v>
      </c>
      <c r="T102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sensor.kitchen_fan_current_consumption
energy_sensor_id: sensor.kitchen_fan_total_consumption
</v>
      </c>
      <c r="V102" s="10"/>
      <c r="W102" s="10"/>
      <c r="X102" s="10"/>
      <c r="Y102" s="10"/>
      <c r="AD102" s="8" t="s">
        <v>265</v>
      </c>
      <c r="AF102" s="10"/>
      <c r="AH102" s="8" t="str">
        <f t="shared" ref="AH102:AH133" si="13">IF(ISBLANK(AG102),  "", _xlfn.CONCAT("haas/entity/sensor/", LOWER(C102), "/", E102, "/config"))</f>
        <v/>
      </c>
      <c r="AI102" s="8" t="str">
        <f t="shared" ref="AI102:AI133" si="14">IF(ISBLANK(AG102),  "", _xlfn.CONCAT(LOWER(C102), "/", E102))</f>
        <v/>
      </c>
      <c r="AK102" s="8"/>
      <c r="AL102" s="37"/>
      <c r="AM102" s="8" t="str">
        <f>IF(OR(ISBLANK(AU102), ISBLANK(AV102)), "", LOWER(_xlfn.CONCAT(Table2[[#This Row],[device_manufacturer]], "-",Table2[[#This Row],[device_suggested_area]], "-", Table2[[#This Row],[device_identifiers]])))</f>
        <v>tplink-kitchen-fan</v>
      </c>
      <c r="AN102" s="10" t="s">
        <v>446</v>
      </c>
      <c r="AO102" s="8" t="s">
        <v>129</v>
      </c>
      <c r="AP102" s="8" t="s">
        <v>443</v>
      </c>
      <c r="AQ102" s="8" t="str">
        <f>IF(OR(ISBLANK(AU102), ISBLANK(AV102)), "", Table2[[#This Row],[device_via_device]])</f>
        <v>TPLink</v>
      </c>
      <c r="AR102" s="8" t="s">
        <v>215</v>
      </c>
      <c r="AT102" s="8" t="s">
        <v>575</v>
      </c>
      <c r="AU102" s="9" t="s">
        <v>447</v>
      </c>
      <c r="AV102" s="9" t="s">
        <v>574</v>
      </c>
      <c r="AW102" s="9"/>
      <c r="AX102" s="9"/>
      <c r="AY102" s="8" t="str">
        <f t="shared" ref="AY102:AY133" si="15">IF(AND(ISBLANK(AU102), ISBLANK(AV102)), "", _xlfn.CONCAT("[", IF(ISBLANK(AU102), "", _xlfn.CONCAT("[""mac"", """, AU102, """]")), IF(ISBLANK(AV102), "", _xlfn.CONCAT(", [""ip"", """, AV102, """]")), "]"))</f>
        <v>[["mac", "ac:84:c6:0d:1b:9c"], ["ip", "10.0.6.87"]]</v>
      </c>
    </row>
    <row r="103" spans="1:51" ht="16" customHeight="1" x14ac:dyDescent="0.2">
      <c r="A103" s="8">
        <v>1505</v>
      </c>
      <c r="B103" s="8" t="s">
        <v>26</v>
      </c>
      <c r="C103" s="8" t="s">
        <v>133</v>
      </c>
      <c r="D103" s="8" t="s">
        <v>129</v>
      </c>
      <c r="E103" s="8" t="s">
        <v>590</v>
      </c>
      <c r="F103" s="8" t="str">
        <f>IF(ISBLANK(E103), "", Table2[[#This Row],[unique_id]])</f>
        <v>lounge_fan</v>
      </c>
      <c r="G103" s="8" t="s">
        <v>203</v>
      </c>
      <c r="H103" s="8" t="s">
        <v>131</v>
      </c>
      <c r="I103" s="8" t="s">
        <v>132</v>
      </c>
      <c r="J103" s="8" t="s">
        <v>686</v>
      </c>
      <c r="M103" s="8" t="s">
        <v>136</v>
      </c>
      <c r="O103" s="8" t="b">
        <v>1</v>
      </c>
      <c r="P103" s="8" t="s">
        <v>172</v>
      </c>
      <c r="Q103" s="8" t="s">
        <v>1148</v>
      </c>
      <c r="R103" s="8" t="str">
        <f>Table2[[#This Row],[entity_domain]]</f>
        <v>Fans</v>
      </c>
      <c r="S103" s="8" t="str">
        <f>_xlfn.CONCAT( Table2[[#This Row],[device_suggested_area]], " ",Table2[[#This Row],[powercalc_group_3]])</f>
        <v>Lounge Fans</v>
      </c>
      <c r="T103" s="11" t="s">
        <v>1143</v>
      </c>
      <c r="V103" s="10"/>
      <c r="W103" s="10"/>
      <c r="X103" s="10"/>
      <c r="Y103" s="10"/>
      <c r="AD103" s="8" t="s">
        <v>265</v>
      </c>
      <c r="AF103" s="10"/>
      <c r="AH103" s="8" t="str">
        <f t="shared" si="13"/>
        <v/>
      </c>
      <c r="AI103" s="8" t="str">
        <f t="shared" si="14"/>
        <v/>
      </c>
      <c r="AK103" s="8"/>
      <c r="AL103" s="37"/>
      <c r="AM103" s="8" t="str">
        <f>IF(OR(ISBLANK(AU103), ISBLANK(AV103)), "", LOWER(_xlfn.CONCAT(Table2[[#This Row],[device_manufacturer]], "-",Table2[[#This Row],[device_suggested_area]], "-", Table2[[#This Row],[device_identifiers]])))</f>
        <v>senseme-lounge-fan</v>
      </c>
      <c r="AN103" s="10" t="s">
        <v>467</v>
      </c>
      <c r="AO103" s="8" t="s">
        <v>129</v>
      </c>
      <c r="AP103" s="8" t="s">
        <v>468</v>
      </c>
      <c r="AQ103" s="8" t="str">
        <f>IF(OR(ISBLANK(AU103), ISBLANK(AV103)), "", Table2[[#This Row],[device_via_device]])</f>
        <v>SenseMe</v>
      </c>
      <c r="AR103" s="8" t="s">
        <v>203</v>
      </c>
      <c r="AT103" s="8" t="s">
        <v>575</v>
      </c>
      <c r="AU103" s="8" t="s">
        <v>474</v>
      </c>
      <c r="AV103" s="8" t="s">
        <v>581</v>
      </c>
      <c r="AY103" s="8" t="str">
        <f t="shared" si="15"/>
        <v>[["mac", "20:f8:5e:d9:11:77"], ["ip", "10.0.6.63"]]</v>
      </c>
    </row>
    <row r="104" spans="1:51" ht="16" hidden="1" customHeight="1" x14ac:dyDescent="0.2">
      <c r="A104" s="8">
        <v>1506</v>
      </c>
      <c r="B104" s="8" t="s">
        <v>26</v>
      </c>
      <c r="C104" s="8" t="s">
        <v>133</v>
      </c>
      <c r="D104" s="8" t="s">
        <v>129</v>
      </c>
      <c r="E104" s="8" t="s">
        <v>591</v>
      </c>
      <c r="F104" s="8" t="str">
        <f>IF(ISBLANK(E104), "", Table2[[#This Row],[unique_id]])</f>
        <v>deck_fan</v>
      </c>
      <c r="G104" s="8" t="s">
        <v>441</v>
      </c>
      <c r="H104" s="8" t="s">
        <v>131</v>
      </c>
      <c r="I104" s="8" t="s">
        <v>132</v>
      </c>
      <c r="J104" s="8" t="s">
        <v>1106</v>
      </c>
      <c r="M104" s="8" t="s">
        <v>136</v>
      </c>
      <c r="T104" s="8"/>
      <c r="V104" s="10"/>
      <c r="W104" s="10"/>
      <c r="X104" s="10"/>
      <c r="Y104" s="10"/>
      <c r="AD104" s="8" t="s">
        <v>265</v>
      </c>
      <c r="AF104" s="10"/>
      <c r="AH104" s="8" t="str">
        <f t="shared" si="13"/>
        <v/>
      </c>
      <c r="AI104" s="8" t="str">
        <f t="shared" si="14"/>
        <v/>
      </c>
      <c r="AK104" s="8"/>
      <c r="AL104" s="37"/>
      <c r="AM104" s="8"/>
      <c r="AN104" s="10"/>
      <c r="AR104" s="8" t="s">
        <v>441</v>
      </c>
      <c r="AU104" s="8"/>
      <c r="AV104" s="12"/>
      <c r="AY104" s="8" t="str">
        <f t="shared" si="15"/>
        <v/>
      </c>
    </row>
    <row r="105" spans="1:51" ht="16" customHeight="1" x14ac:dyDescent="0.2">
      <c r="A105" s="8">
        <v>1507</v>
      </c>
      <c r="B105" s="8" t="s">
        <v>26</v>
      </c>
      <c r="C105" s="8" t="s">
        <v>133</v>
      </c>
      <c r="D105" s="8" t="s">
        <v>129</v>
      </c>
      <c r="E105" s="8" t="s">
        <v>592</v>
      </c>
      <c r="F105" s="8" t="str">
        <f>IF(ISBLANK(E105), "", Table2[[#This Row],[unique_id]])</f>
        <v>deck_east_fan</v>
      </c>
      <c r="G105" s="8" t="s">
        <v>225</v>
      </c>
      <c r="H105" s="8" t="s">
        <v>131</v>
      </c>
      <c r="I105" s="8" t="s">
        <v>132</v>
      </c>
      <c r="O105" s="8" t="b">
        <v>1</v>
      </c>
      <c r="P105" s="8" t="s">
        <v>172</v>
      </c>
      <c r="Q105" s="8" t="s">
        <v>1148</v>
      </c>
      <c r="R105" s="8" t="str">
        <f>Table2[[#This Row],[entity_domain]]</f>
        <v>Fans</v>
      </c>
      <c r="S105" s="8" t="str">
        <f>_xlfn.CONCAT( Table2[[#This Row],[device_suggested_area]], " ",Table2[[#This Row],[powercalc_group_3]])</f>
        <v>Deck Fans</v>
      </c>
      <c r="T105" s="11" t="s">
        <v>1143</v>
      </c>
      <c r="V105" s="10"/>
      <c r="W105" s="10"/>
      <c r="X105" s="10"/>
      <c r="Y105" s="10"/>
      <c r="AD105" s="8" t="s">
        <v>265</v>
      </c>
      <c r="AF105" s="10"/>
      <c r="AH105" s="8" t="str">
        <f t="shared" si="13"/>
        <v/>
      </c>
      <c r="AI105" s="8" t="str">
        <f t="shared" si="14"/>
        <v/>
      </c>
      <c r="AK105" s="8"/>
      <c r="AL105" s="37"/>
      <c r="AM105" s="8" t="str">
        <f>IF(OR(ISBLANK(AU105), ISBLANK(AV105)), "", LOWER(_xlfn.CONCAT(Table2[[#This Row],[device_manufacturer]], "-",Table2[[#This Row],[device_suggested_area]], "-", Table2[[#This Row],[device_identifiers]])))</f>
        <v>senseme-deck-east-fan</v>
      </c>
      <c r="AN105" s="10" t="s">
        <v>467</v>
      </c>
      <c r="AO105" s="8" t="s">
        <v>476</v>
      </c>
      <c r="AP105" s="8" t="s">
        <v>468</v>
      </c>
      <c r="AQ105" s="8" t="str">
        <f>IF(OR(ISBLANK(AU105), ISBLANK(AV105)), "", Table2[[#This Row],[device_via_device]])</f>
        <v>SenseMe</v>
      </c>
      <c r="AR105" s="8" t="s">
        <v>441</v>
      </c>
      <c r="AT105" s="8" t="s">
        <v>575</v>
      </c>
      <c r="AU105" s="8" t="s">
        <v>471</v>
      </c>
      <c r="AV105" s="8" t="s">
        <v>582</v>
      </c>
      <c r="AY105" s="8" t="str">
        <f t="shared" si="15"/>
        <v>[["mac", "20:f8:5e:1e:ea:a0"], ["ip", "10.0.6.64"]]</v>
      </c>
    </row>
    <row r="106" spans="1:51" ht="16" customHeight="1" x14ac:dyDescent="0.2">
      <c r="A106" s="8">
        <v>1508</v>
      </c>
      <c r="B106" s="8" t="s">
        <v>26</v>
      </c>
      <c r="C106" s="8" t="s">
        <v>133</v>
      </c>
      <c r="D106" s="8" t="s">
        <v>129</v>
      </c>
      <c r="E106" s="8" t="s">
        <v>593</v>
      </c>
      <c r="F106" s="8" t="str">
        <f>IF(ISBLANK(E106), "", Table2[[#This Row],[unique_id]])</f>
        <v>deck_west_fan</v>
      </c>
      <c r="G106" s="8" t="s">
        <v>224</v>
      </c>
      <c r="H106" s="8" t="s">
        <v>131</v>
      </c>
      <c r="I106" s="8" t="s">
        <v>132</v>
      </c>
      <c r="O106" s="8" t="b">
        <v>1</v>
      </c>
      <c r="P106" s="8" t="s">
        <v>172</v>
      </c>
      <c r="Q106" s="8" t="s">
        <v>1148</v>
      </c>
      <c r="R106" s="8" t="str">
        <f>Table2[[#This Row],[entity_domain]]</f>
        <v>Fans</v>
      </c>
      <c r="S106" s="8" t="str">
        <f>_xlfn.CONCAT( Table2[[#This Row],[device_suggested_area]], " ",Table2[[#This Row],[powercalc_group_3]])</f>
        <v>Deck Fans</v>
      </c>
      <c r="T106" s="11" t="s">
        <v>1143</v>
      </c>
      <c r="V106" s="10"/>
      <c r="W106" s="10"/>
      <c r="X106" s="10"/>
      <c r="Y106" s="10"/>
      <c r="AD106" s="8" t="s">
        <v>265</v>
      </c>
      <c r="AF106" s="10"/>
      <c r="AH106" s="8" t="str">
        <f t="shared" si="13"/>
        <v/>
      </c>
      <c r="AI106" s="8" t="str">
        <f t="shared" si="14"/>
        <v/>
      </c>
      <c r="AK106" s="8"/>
      <c r="AL106" s="37"/>
      <c r="AM106" s="8" t="str">
        <f>IF(OR(ISBLANK(AU106), ISBLANK(AV106)), "", LOWER(_xlfn.CONCAT(Table2[[#This Row],[device_manufacturer]], "-",Table2[[#This Row],[device_suggested_area]], "-", Table2[[#This Row],[device_identifiers]])))</f>
        <v>senseme-deck-west-fan</v>
      </c>
      <c r="AN106" s="10" t="s">
        <v>467</v>
      </c>
      <c r="AO106" s="8" t="s">
        <v>477</v>
      </c>
      <c r="AP106" s="8" t="s">
        <v>468</v>
      </c>
      <c r="AQ106" s="8" t="str">
        <f>IF(OR(ISBLANK(AU106), ISBLANK(AV106)), "", Table2[[#This Row],[device_via_device]])</f>
        <v>SenseMe</v>
      </c>
      <c r="AR106" s="8" t="s">
        <v>441</v>
      </c>
      <c r="AT106" s="8" t="s">
        <v>575</v>
      </c>
      <c r="AU106" s="8" t="s">
        <v>472</v>
      </c>
      <c r="AV106" s="14" t="s">
        <v>583</v>
      </c>
      <c r="AW106" s="14"/>
      <c r="AX106" s="14"/>
      <c r="AY106" s="8" t="str">
        <f t="shared" si="15"/>
        <v>[["mac", "20:f8:5e:1e:da:35"], ["ip", "10.0.6.65"]]</v>
      </c>
    </row>
    <row r="107" spans="1:51" ht="16" hidden="1" customHeight="1" x14ac:dyDescent="0.2">
      <c r="A107" s="8">
        <v>1509</v>
      </c>
      <c r="B107" s="8" t="s">
        <v>26</v>
      </c>
      <c r="C107" s="8" t="s">
        <v>638</v>
      </c>
      <c r="D107" s="8" t="s">
        <v>414</v>
      </c>
      <c r="E107" s="8" t="s">
        <v>413</v>
      </c>
      <c r="F107" s="8" t="str">
        <f>IF(ISBLANK(E107), "", Table2[[#This Row],[unique_id]])</f>
        <v>column_break</v>
      </c>
      <c r="G107" s="8" t="s">
        <v>410</v>
      </c>
      <c r="H107" s="8" t="s">
        <v>131</v>
      </c>
      <c r="I107" s="8" t="s">
        <v>132</v>
      </c>
      <c r="M107" s="8" t="s">
        <v>411</v>
      </c>
      <c r="N107" s="8" t="s">
        <v>412</v>
      </c>
      <c r="T107" s="8"/>
      <c r="V107" s="10"/>
      <c r="W107" s="10"/>
      <c r="X107" s="10"/>
      <c r="Y107" s="10"/>
      <c r="AF107" s="10"/>
      <c r="AH107" s="8" t="str">
        <f t="shared" si="13"/>
        <v/>
      </c>
      <c r="AI107" s="8" t="str">
        <f t="shared" si="14"/>
        <v/>
      </c>
      <c r="AK107" s="8"/>
      <c r="AL107" s="37"/>
      <c r="AM107" s="8"/>
      <c r="AN107" s="10"/>
      <c r="AU107" s="8"/>
      <c r="AV107" s="14"/>
      <c r="AW107" s="14"/>
      <c r="AX107" s="14"/>
      <c r="AY107" s="8" t="str">
        <f t="shared" si="15"/>
        <v/>
      </c>
    </row>
    <row r="108" spans="1:51" ht="16" customHeight="1" x14ac:dyDescent="0.2">
      <c r="A108" s="8">
        <v>1600</v>
      </c>
      <c r="B108" s="8" t="s">
        <v>26</v>
      </c>
      <c r="C108" s="8" t="s">
        <v>133</v>
      </c>
      <c r="D108" s="8" t="s">
        <v>137</v>
      </c>
      <c r="E108" s="8" t="s">
        <v>587</v>
      </c>
      <c r="F108" s="8" t="str">
        <f>IF(ISBLANK(E108), "", Table2[[#This Row],[unique_id]])</f>
        <v>ada_fan</v>
      </c>
      <c r="G108" s="8" t="s">
        <v>140</v>
      </c>
      <c r="H108" s="8" t="s">
        <v>139</v>
      </c>
      <c r="I108" s="8" t="s">
        <v>132</v>
      </c>
      <c r="J108" s="8" t="s">
        <v>1107</v>
      </c>
      <c r="M108" s="8" t="s">
        <v>136</v>
      </c>
      <c r="O108" s="8" t="b">
        <v>1</v>
      </c>
      <c r="P108" s="8" t="s">
        <v>172</v>
      </c>
      <c r="Q108" s="8" t="s">
        <v>1148</v>
      </c>
      <c r="R108" s="8" t="str">
        <f>Table2[[#This Row],[entity_domain]]</f>
        <v>Lights</v>
      </c>
      <c r="S108" s="8" t="str">
        <f>_xlfn.CONCAT( Table2[[#This Row],[device_suggested_area]], " ",Table2[[#This Row],[powercalc_group_3]])</f>
        <v>Ada Lights</v>
      </c>
      <c r="T108" s="11" t="s">
        <v>1161</v>
      </c>
      <c r="V108" s="10"/>
      <c r="W108" s="10"/>
      <c r="X108" s="10"/>
      <c r="Y108" s="10"/>
      <c r="AD108" s="8" t="s">
        <v>339</v>
      </c>
      <c r="AF108" s="10"/>
      <c r="AH108" s="8" t="str">
        <f t="shared" si="13"/>
        <v/>
      </c>
      <c r="AI108" s="8" t="str">
        <f t="shared" si="14"/>
        <v/>
      </c>
      <c r="AK108" s="8"/>
      <c r="AL108" s="37"/>
      <c r="AM108" s="8"/>
      <c r="AN108" s="10"/>
      <c r="AR108" s="8" t="s">
        <v>130</v>
      </c>
      <c r="AU108" s="8"/>
      <c r="AV108" s="8"/>
      <c r="AY108" s="8" t="str">
        <f t="shared" si="15"/>
        <v/>
      </c>
    </row>
    <row r="109" spans="1:51" ht="16" hidden="1" customHeight="1" x14ac:dyDescent="0.2">
      <c r="A109" s="8">
        <v>1601</v>
      </c>
      <c r="B109" s="8" t="s">
        <v>26</v>
      </c>
      <c r="C109" s="8" t="s">
        <v>484</v>
      </c>
      <c r="D109" s="8" t="s">
        <v>137</v>
      </c>
      <c r="E109" s="8" t="s">
        <v>365</v>
      </c>
      <c r="F109" s="8" t="str">
        <f>IF(ISBLANK(E109), "", Table2[[#This Row],[unique_id]])</f>
        <v>ada_lamp</v>
      </c>
      <c r="G109" s="8" t="s">
        <v>204</v>
      </c>
      <c r="H109" s="8" t="s">
        <v>139</v>
      </c>
      <c r="I109" s="8" t="s">
        <v>132</v>
      </c>
      <c r="J109" s="8" t="s">
        <v>756</v>
      </c>
      <c r="K109" s="8" t="s">
        <v>1019</v>
      </c>
      <c r="M109" s="8" t="s">
        <v>136</v>
      </c>
      <c r="T109" s="8"/>
      <c r="V109" s="10"/>
      <c r="W109" s="10" t="s">
        <v>712</v>
      </c>
      <c r="X109" s="51" t="s">
        <v>729</v>
      </c>
      <c r="Y109" s="16" t="s">
        <v>1146</v>
      </c>
      <c r="Z109" s="16" t="s">
        <v>789</v>
      </c>
      <c r="AD109" s="8" t="s">
        <v>339</v>
      </c>
      <c r="AF109" s="10"/>
      <c r="AH109" s="8" t="str">
        <f t="shared" si="13"/>
        <v/>
      </c>
      <c r="AI109" s="8" t="str">
        <f t="shared" si="14"/>
        <v/>
      </c>
      <c r="AK109" s="8"/>
      <c r="AL10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M109" s="8" t="str">
        <f>LOWER(_xlfn.CONCAT(Table2[[#This Row],[device_suggested_area]], "-",Table2[[#This Row],[device_identifiers]]))</f>
        <v>ada-lamp</v>
      </c>
      <c r="AN109" s="10" t="s">
        <v>810</v>
      </c>
      <c r="AO109" s="8" t="s">
        <v>720</v>
      </c>
      <c r="AP109" s="8" t="s">
        <v>813</v>
      </c>
      <c r="AQ109" s="8" t="s">
        <v>484</v>
      </c>
      <c r="AR109" s="8" t="s">
        <v>130</v>
      </c>
      <c r="AS109" s="8" t="s">
        <v>1038</v>
      </c>
      <c r="AU109" s="8"/>
      <c r="AV109" s="8"/>
      <c r="AY109" s="8" t="str">
        <f t="shared" si="15"/>
        <v/>
      </c>
    </row>
    <row r="110" spans="1:51" ht="16" customHeight="1" x14ac:dyDescent="0.2">
      <c r="A110" s="8">
        <v>1602</v>
      </c>
      <c r="B110" s="8" t="s">
        <v>26</v>
      </c>
      <c r="C110" s="8" t="s">
        <v>484</v>
      </c>
      <c r="D110" s="8" t="s">
        <v>137</v>
      </c>
      <c r="E110" s="8" t="str">
        <f>SUBSTITUTE(Table2[[#This Row],[device_name]], "-", "_")</f>
        <v>ada_lamp_bulb_1</v>
      </c>
      <c r="F110" s="8" t="str">
        <f>IF(ISBLANK(E110), "", Table2[[#This Row],[unique_id]])</f>
        <v>ada_lamp_bulb_1</v>
      </c>
      <c r="H110" s="8" t="s">
        <v>139</v>
      </c>
      <c r="O110" s="8" t="b">
        <v>1</v>
      </c>
      <c r="P110" s="8" t="s">
        <v>172</v>
      </c>
      <c r="Q110" s="8" t="s">
        <v>1148</v>
      </c>
      <c r="R110" s="8" t="str">
        <f>Table2[[#This Row],[entity_domain]]</f>
        <v>Lights</v>
      </c>
      <c r="S110" s="8" t="str">
        <f>_xlfn.CONCAT( Table2[[#This Row],[device_suggested_area]], " ",Table2[[#This Row],[powercalc_group_3]])</f>
        <v>Ada Lights</v>
      </c>
      <c r="T110" s="8"/>
      <c r="V110" s="10"/>
      <c r="W110" s="10" t="s">
        <v>711</v>
      </c>
      <c r="X110" s="51" t="s">
        <v>729</v>
      </c>
      <c r="Y110" s="16" t="s">
        <v>1144</v>
      </c>
      <c r="Z110" s="16" t="s">
        <v>789</v>
      </c>
      <c r="AF110" s="10"/>
      <c r="AH110" s="8" t="str">
        <f t="shared" si="13"/>
        <v/>
      </c>
      <c r="AI110" s="8" t="str">
        <f t="shared" si="14"/>
        <v/>
      </c>
      <c r="AK110" s="8"/>
      <c r="AL11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M110" s="8" t="str">
        <f>LOWER(_xlfn.CONCAT(Table2[[#This Row],[device_suggested_area]], "-",Table2[[#This Row],[device_identifiers]]))</f>
        <v>ada-lamp-bulb-1</v>
      </c>
      <c r="AN110" s="10" t="s">
        <v>810</v>
      </c>
      <c r="AO110" s="8" t="s">
        <v>721</v>
      </c>
      <c r="AP110" s="8" t="s">
        <v>813</v>
      </c>
      <c r="AQ110" s="8" t="s">
        <v>484</v>
      </c>
      <c r="AR110" s="8" t="s">
        <v>130</v>
      </c>
      <c r="AS110" s="8" t="s">
        <v>1038</v>
      </c>
      <c r="AU110" s="8" t="s">
        <v>727</v>
      </c>
      <c r="AV110" s="8"/>
      <c r="AY110" s="8" t="str">
        <f t="shared" si="15"/>
        <v>[["mac", "0x0017880103433075"]]</v>
      </c>
    </row>
    <row r="111" spans="1:51" ht="16" hidden="1" customHeight="1" x14ac:dyDescent="0.2">
      <c r="A111" s="8">
        <v>1603</v>
      </c>
      <c r="B111" s="8" t="s">
        <v>26</v>
      </c>
      <c r="C111" s="8" t="s">
        <v>484</v>
      </c>
      <c r="D111" s="8" t="s">
        <v>137</v>
      </c>
      <c r="E111" s="8" t="s">
        <v>366</v>
      </c>
      <c r="F111" s="8" t="str">
        <f>IF(ISBLANK(E111), "", Table2[[#This Row],[unique_id]])</f>
        <v>edwin_lamp</v>
      </c>
      <c r="G111" s="8" t="s">
        <v>214</v>
      </c>
      <c r="H111" s="8" t="s">
        <v>139</v>
      </c>
      <c r="I111" s="8" t="s">
        <v>132</v>
      </c>
      <c r="J111" s="8" t="s">
        <v>756</v>
      </c>
      <c r="K111" s="8" t="s">
        <v>1020</v>
      </c>
      <c r="M111" s="8" t="s">
        <v>136</v>
      </c>
      <c r="T111" s="8"/>
      <c r="V111" s="10"/>
      <c r="W111" s="10" t="s">
        <v>712</v>
      </c>
      <c r="X111" s="51" t="s">
        <v>730</v>
      </c>
      <c r="Y111" s="16" t="s">
        <v>1146</v>
      </c>
      <c r="Z111" s="16" t="s">
        <v>790</v>
      </c>
      <c r="AD111" s="8" t="s">
        <v>339</v>
      </c>
      <c r="AF111" s="10"/>
      <c r="AH111" s="8" t="str">
        <f t="shared" si="13"/>
        <v/>
      </c>
      <c r="AI111" s="8" t="str">
        <f t="shared" si="14"/>
        <v/>
      </c>
      <c r="AK111" s="8"/>
      <c r="AL11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https://zigbee2mqtt.janeandgraham.com/#/group/200</v>
      </c>
      <c r="AM111" s="8" t="str">
        <f>LOWER(_xlfn.CONCAT(Table2[[#This Row],[device_suggested_area]], "-",Table2[[#This Row],[device_identifiers]]))</f>
        <v>edwin-lamp</v>
      </c>
      <c r="AN111" s="10" t="s">
        <v>810</v>
      </c>
      <c r="AO111" s="8" t="s">
        <v>720</v>
      </c>
      <c r="AP111" s="8" t="s">
        <v>813</v>
      </c>
      <c r="AQ111" s="8" t="s">
        <v>484</v>
      </c>
      <c r="AR111" s="8" t="s">
        <v>127</v>
      </c>
      <c r="AS111" s="8" t="s">
        <v>1038</v>
      </c>
      <c r="AU111" s="8"/>
      <c r="AV111" s="8"/>
      <c r="AY111" s="8" t="str">
        <f t="shared" si="15"/>
        <v/>
      </c>
    </row>
    <row r="112" spans="1:51" ht="16" customHeight="1" x14ac:dyDescent="0.2">
      <c r="A112" s="8">
        <v>1604</v>
      </c>
      <c r="B112" s="8" t="s">
        <v>26</v>
      </c>
      <c r="C112" s="8" t="s">
        <v>484</v>
      </c>
      <c r="D112" s="8" t="s">
        <v>137</v>
      </c>
      <c r="E112" s="8" t="str">
        <f>SUBSTITUTE(Table2[[#This Row],[device_name]], "-", "_")</f>
        <v>edwin_lamp_bulb_1</v>
      </c>
      <c r="F112" s="8" t="str">
        <f>IF(ISBLANK(E112), "", Table2[[#This Row],[unique_id]])</f>
        <v>edwin_lamp_bulb_1</v>
      </c>
      <c r="H112" s="8" t="s">
        <v>139</v>
      </c>
      <c r="O112" s="8" t="b">
        <v>1</v>
      </c>
      <c r="P112" s="8" t="s">
        <v>172</v>
      </c>
      <c r="Q112" s="8" t="s">
        <v>1148</v>
      </c>
      <c r="R112" s="8" t="str">
        <f>Table2[[#This Row],[entity_domain]]</f>
        <v>Lights</v>
      </c>
      <c r="S112" s="8" t="str">
        <f>_xlfn.CONCAT( Table2[[#This Row],[device_suggested_area]], " ",Table2[[#This Row],[powercalc_group_3]])</f>
        <v>Edwin Lights</v>
      </c>
      <c r="T112" s="8"/>
      <c r="V112" s="10"/>
      <c r="W112" s="10" t="s">
        <v>711</v>
      </c>
      <c r="X112" s="51" t="s">
        <v>730</v>
      </c>
      <c r="Y112" s="16" t="s">
        <v>1144</v>
      </c>
      <c r="Z112" s="16" t="s">
        <v>790</v>
      </c>
      <c r="AF112" s="10"/>
      <c r="AH112" s="8" t="str">
        <f t="shared" si="13"/>
        <v/>
      </c>
      <c r="AI112" s="8" t="str">
        <f t="shared" si="14"/>
        <v/>
      </c>
      <c r="AK112" s="8"/>
      <c r="AL11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M112" s="8" t="str">
        <f>LOWER(_xlfn.CONCAT(Table2[[#This Row],[device_suggested_area]], "-",Table2[[#This Row],[device_identifiers]]))</f>
        <v>edwin-lamp-bulb-1</v>
      </c>
      <c r="AN112" s="10" t="s">
        <v>810</v>
      </c>
      <c r="AO112" s="8" t="s">
        <v>721</v>
      </c>
      <c r="AP112" s="8" t="s">
        <v>813</v>
      </c>
      <c r="AQ112" s="8" t="s">
        <v>484</v>
      </c>
      <c r="AR112" s="8" t="s">
        <v>127</v>
      </c>
      <c r="AS112" s="8" t="s">
        <v>1038</v>
      </c>
      <c r="AU112" s="8" t="s">
        <v>754</v>
      </c>
      <c r="AV112" s="8"/>
      <c r="AY112" s="8" t="str">
        <f t="shared" si="15"/>
        <v>[["mac", "0x0017880102b8fd87"]]</v>
      </c>
    </row>
    <row r="113" spans="1:51" ht="16" customHeight="1" x14ac:dyDescent="0.2">
      <c r="A113" s="8">
        <v>1605</v>
      </c>
      <c r="B113" s="8" t="s">
        <v>26</v>
      </c>
      <c r="C113" s="8" t="s">
        <v>133</v>
      </c>
      <c r="D113" s="8" t="s">
        <v>137</v>
      </c>
      <c r="E113" s="8" t="s">
        <v>588</v>
      </c>
      <c r="F113" s="8" t="str">
        <f>IF(ISBLANK(E113), "", Table2[[#This Row],[unique_id]])</f>
        <v>edwin_fan</v>
      </c>
      <c r="G113" s="8" t="s">
        <v>199</v>
      </c>
      <c r="H113" s="8" t="s">
        <v>139</v>
      </c>
      <c r="I113" s="8" t="s">
        <v>132</v>
      </c>
      <c r="J113" s="8" t="s">
        <v>1107</v>
      </c>
      <c r="M113" s="8" t="s">
        <v>136</v>
      </c>
      <c r="O113" s="8" t="b">
        <v>1</v>
      </c>
      <c r="P113" s="8" t="s">
        <v>172</v>
      </c>
      <c r="Q113" s="8" t="s">
        <v>1148</v>
      </c>
      <c r="R113" s="8" t="str">
        <f>Table2[[#This Row],[entity_domain]]</f>
        <v>Lights</v>
      </c>
      <c r="S113" s="8" t="str">
        <f>_xlfn.CONCAT( Table2[[#This Row],[device_suggested_area]], " ",Table2[[#This Row],[powercalc_group_3]])</f>
        <v>Edwin Lights</v>
      </c>
      <c r="T113" s="11" t="s">
        <v>1162</v>
      </c>
      <c r="V113" s="10"/>
      <c r="W113" s="10"/>
      <c r="X113" s="10"/>
      <c r="Y113" s="10"/>
      <c r="AD113" s="8" t="s">
        <v>339</v>
      </c>
      <c r="AF113" s="10"/>
      <c r="AH113" s="8" t="str">
        <f t="shared" si="13"/>
        <v/>
      </c>
      <c r="AI113" s="8" t="str">
        <f t="shared" si="14"/>
        <v/>
      </c>
      <c r="AK113" s="8"/>
      <c r="AL113" s="37"/>
      <c r="AM113" s="8"/>
      <c r="AN113" s="10"/>
      <c r="AR113" s="8" t="s">
        <v>127</v>
      </c>
      <c r="AU113" s="8"/>
      <c r="AV113" s="8"/>
      <c r="AY113" s="8" t="str">
        <f t="shared" si="15"/>
        <v/>
      </c>
    </row>
    <row r="114" spans="1:51" ht="16" hidden="1" customHeight="1" x14ac:dyDescent="0.2">
      <c r="A114" s="8">
        <v>1606</v>
      </c>
      <c r="B114" s="8" t="s">
        <v>26</v>
      </c>
      <c r="C114" s="8" t="s">
        <v>484</v>
      </c>
      <c r="D114" s="8" t="s">
        <v>137</v>
      </c>
      <c r="E114" s="8" t="s">
        <v>577</v>
      </c>
      <c r="F114" s="8" t="str">
        <f>IF(ISBLANK(E114), "", Table2[[#This Row],[unique_id]])</f>
        <v>edwin_night_light</v>
      </c>
      <c r="G114" s="8" t="s">
        <v>576</v>
      </c>
      <c r="H114" s="8" t="s">
        <v>139</v>
      </c>
      <c r="I114" s="8" t="s">
        <v>132</v>
      </c>
      <c r="J114" s="8" t="s">
        <v>757</v>
      </c>
      <c r="K114" s="8" t="s">
        <v>1019</v>
      </c>
      <c r="M114" s="8" t="s">
        <v>136</v>
      </c>
      <c r="T114" s="8"/>
      <c r="V114" s="10"/>
      <c r="W114" s="10" t="s">
        <v>712</v>
      </c>
      <c r="X114" s="51">
        <v>300</v>
      </c>
      <c r="Y114" s="16" t="s">
        <v>1146</v>
      </c>
      <c r="Z114" s="16" t="s">
        <v>789</v>
      </c>
      <c r="AD114" s="8" t="s">
        <v>339</v>
      </c>
      <c r="AF114" s="10"/>
      <c r="AH114" s="8" t="str">
        <f t="shared" si="13"/>
        <v/>
      </c>
      <c r="AI114" s="8" t="str">
        <f t="shared" si="14"/>
        <v/>
      </c>
      <c r="AK114" s="8"/>
      <c r="AL11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https://zigbee2mqtt.janeandgraham.com/#/group/300</v>
      </c>
      <c r="AM114" s="8" t="str">
        <f>LOWER(_xlfn.CONCAT(Table2[[#This Row],[device_suggested_area]], "-",Table2[[#This Row],[device_identifiers]]))</f>
        <v>edwin-night-light</v>
      </c>
      <c r="AN114" s="10" t="s">
        <v>708</v>
      </c>
      <c r="AO114" s="8" t="s">
        <v>725</v>
      </c>
      <c r="AP114" s="8" t="s">
        <v>707</v>
      </c>
      <c r="AQ114" s="8" t="s">
        <v>484</v>
      </c>
      <c r="AR114" s="8" t="s">
        <v>127</v>
      </c>
      <c r="AS114" s="8" t="s">
        <v>1038</v>
      </c>
      <c r="AU114" s="8"/>
      <c r="AV114" s="8"/>
      <c r="AY114" s="8" t="str">
        <f t="shared" si="15"/>
        <v/>
      </c>
    </row>
    <row r="115" spans="1:51" ht="16" customHeight="1" x14ac:dyDescent="0.2">
      <c r="A115" s="8">
        <v>1607</v>
      </c>
      <c r="B115" s="8" t="s">
        <v>26</v>
      </c>
      <c r="C115" s="8" t="s">
        <v>484</v>
      </c>
      <c r="D115" s="8" t="s">
        <v>137</v>
      </c>
      <c r="E115" s="8" t="str">
        <f>SUBSTITUTE(Table2[[#This Row],[device_name]], "-", "_")</f>
        <v>edwin_night_light_bulb_1</v>
      </c>
      <c r="F115" s="8" t="str">
        <f>IF(ISBLANK(E115), "", Table2[[#This Row],[unique_id]])</f>
        <v>edwin_night_light_bulb_1</v>
      </c>
      <c r="H115" s="8" t="s">
        <v>139</v>
      </c>
      <c r="O115" s="8" t="b">
        <v>1</v>
      </c>
      <c r="P115" s="8" t="s">
        <v>172</v>
      </c>
      <c r="Q115" s="8" t="s">
        <v>1148</v>
      </c>
      <c r="R115" s="8" t="str">
        <f>Table2[[#This Row],[entity_domain]]</f>
        <v>Lights</v>
      </c>
      <c r="S115" s="8" t="str">
        <f>_xlfn.CONCAT( Table2[[#This Row],[device_suggested_area]], " ",Table2[[#This Row],[powercalc_group_3]])</f>
        <v>Edwin Lights</v>
      </c>
      <c r="T115" s="8"/>
      <c r="V115" s="10"/>
      <c r="W115" s="10" t="s">
        <v>711</v>
      </c>
      <c r="X115" s="51">
        <v>300</v>
      </c>
      <c r="Y115" s="16" t="s">
        <v>1144</v>
      </c>
      <c r="Z115" s="16" t="s">
        <v>789</v>
      </c>
      <c r="AF115" s="10"/>
      <c r="AH115" s="8" t="str">
        <f t="shared" si="13"/>
        <v/>
      </c>
      <c r="AI115" s="8" t="str">
        <f t="shared" si="14"/>
        <v/>
      </c>
      <c r="AK115" s="8"/>
      <c r="AL11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M115" s="8" t="str">
        <f>LOWER(_xlfn.CONCAT(Table2[[#This Row],[device_suggested_area]], "-",Table2[[#This Row],[device_identifiers]]))</f>
        <v>edwin-night-light-bulb-1</v>
      </c>
      <c r="AN115" s="10" t="s">
        <v>708</v>
      </c>
      <c r="AO115" s="8" t="s">
        <v>726</v>
      </c>
      <c r="AP115" s="8" t="s">
        <v>707</v>
      </c>
      <c r="AQ115" s="8" t="s">
        <v>484</v>
      </c>
      <c r="AR115" s="8" t="s">
        <v>127</v>
      </c>
      <c r="AS115" s="8" t="s">
        <v>1038</v>
      </c>
      <c r="AU115" s="8" t="s">
        <v>728</v>
      </c>
      <c r="AV115" s="8"/>
      <c r="AY115" s="8" t="str">
        <f t="shared" si="15"/>
        <v>[["mac", "0x001788010343c36f"]]</v>
      </c>
    </row>
    <row r="116" spans="1:51" ht="16" hidden="1" customHeight="1" x14ac:dyDescent="0.2">
      <c r="A116" s="8">
        <v>1608</v>
      </c>
      <c r="B116" s="8" t="s">
        <v>26</v>
      </c>
      <c r="C116" s="8" t="s">
        <v>484</v>
      </c>
      <c r="D116" s="8" t="s">
        <v>137</v>
      </c>
      <c r="E116" s="8" t="s">
        <v>354</v>
      </c>
      <c r="F116" s="8" t="str">
        <f>IF(ISBLANK(E116), "", Table2[[#This Row],[unique_id]])</f>
        <v>hallway_main</v>
      </c>
      <c r="G116" s="8" t="s">
        <v>209</v>
      </c>
      <c r="H116" s="8" t="s">
        <v>139</v>
      </c>
      <c r="I116" s="8" t="s">
        <v>132</v>
      </c>
      <c r="J116" s="8" t="s">
        <v>1109</v>
      </c>
      <c r="K116" s="8" t="s">
        <v>1021</v>
      </c>
      <c r="M116" s="8" t="s">
        <v>136</v>
      </c>
      <c r="T116" s="8"/>
      <c r="V116" s="10"/>
      <c r="W116" s="10" t="s">
        <v>712</v>
      </c>
      <c r="X116" s="51">
        <v>400</v>
      </c>
      <c r="Y116" s="16" t="s">
        <v>1146</v>
      </c>
      <c r="Z116" s="16" t="s">
        <v>788</v>
      </c>
      <c r="AD116" s="8" t="s">
        <v>339</v>
      </c>
      <c r="AF116" s="10"/>
      <c r="AH116" s="8" t="str">
        <f t="shared" si="13"/>
        <v/>
      </c>
      <c r="AI116" s="8" t="str">
        <f t="shared" si="14"/>
        <v/>
      </c>
      <c r="AK116" s="8"/>
      <c r="AL11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https://zigbee2mqtt.janeandgraham.com/#/group/400</v>
      </c>
      <c r="AM116" s="8" t="str">
        <f>LOWER(_xlfn.CONCAT(Table2[[#This Row],[device_suggested_area]], "-",Table2[[#This Row],[device_identifiers]]))</f>
        <v>hallway-main</v>
      </c>
      <c r="AN116" s="10" t="s">
        <v>708</v>
      </c>
      <c r="AO116" s="8" t="s">
        <v>709</v>
      </c>
      <c r="AP116" s="8" t="s">
        <v>707</v>
      </c>
      <c r="AQ116" s="8" t="s">
        <v>484</v>
      </c>
      <c r="AR116" s="8" t="s">
        <v>539</v>
      </c>
      <c r="AU116" s="8"/>
      <c r="AV116" s="8"/>
      <c r="AY116" s="8" t="str">
        <f t="shared" si="15"/>
        <v/>
      </c>
    </row>
    <row r="117" spans="1:51" ht="16" customHeight="1" x14ac:dyDescent="0.2">
      <c r="A117" s="8">
        <v>1609</v>
      </c>
      <c r="B117" s="8" t="s">
        <v>26</v>
      </c>
      <c r="C117" s="8" t="s">
        <v>484</v>
      </c>
      <c r="D117" s="8" t="s">
        <v>137</v>
      </c>
      <c r="E117" s="8" t="str">
        <f>SUBSTITUTE(Table2[[#This Row],[device_name]], "-", "_")</f>
        <v>hallway_main_bulb_1</v>
      </c>
      <c r="F117" s="8" t="str">
        <f>IF(ISBLANK(E117), "", Table2[[#This Row],[unique_id]])</f>
        <v>hallway_main_bulb_1</v>
      </c>
      <c r="H117" s="8" t="s">
        <v>139</v>
      </c>
      <c r="O117" s="8" t="b">
        <v>1</v>
      </c>
      <c r="P117" s="8" t="s">
        <v>172</v>
      </c>
      <c r="Q117" s="8" t="s">
        <v>1148</v>
      </c>
      <c r="R117" s="8" t="str">
        <f>Table2[[#This Row],[entity_domain]]</f>
        <v>Lights</v>
      </c>
      <c r="S117" s="8" t="str">
        <f>_xlfn.CONCAT( Table2[[#This Row],[device_suggested_area]], " ",Table2[[#This Row],[powercalc_group_3]])</f>
        <v>Hallway Lights</v>
      </c>
      <c r="T117" s="8"/>
      <c r="V117" s="10"/>
      <c r="W117" s="10" t="s">
        <v>711</v>
      </c>
      <c r="X117" s="51">
        <v>400</v>
      </c>
      <c r="Y117" s="16" t="s">
        <v>1144</v>
      </c>
      <c r="Z117" s="16" t="s">
        <v>788</v>
      </c>
      <c r="AF117" s="10"/>
      <c r="AH117" s="8" t="str">
        <f t="shared" si="13"/>
        <v/>
      </c>
      <c r="AI117" s="8" t="str">
        <f t="shared" si="14"/>
        <v/>
      </c>
      <c r="AK117" s="8"/>
      <c r="AL11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M117" s="8" t="str">
        <f>LOWER(_xlfn.CONCAT(Table2[[#This Row],[device_suggested_area]], "-",Table2[[#This Row],[device_identifiers]]))</f>
        <v>hallway-main-bulb-1</v>
      </c>
      <c r="AN117" s="10" t="s">
        <v>708</v>
      </c>
      <c r="AO117" s="8" t="s">
        <v>710</v>
      </c>
      <c r="AP117" s="8" t="s">
        <v>707</v>
      </c>
      <c r="AQ117" s="8" t="s">
        <v>484</v>
      </c>
      <c r="AR117" s="8" t="s">
        <v>539</v>
      </c>
      <c r="AU117" s="8" t="s">
        <v>731</v>
      </c>
      <c r="AV117" s="8"/>
      <c r="AY117" s="8" t="str">
        <f t="shared" si="15"/>
        <v>[["mac", "0x00178801043283b0"]]</v>
      </c>
    </row>
    <row r="118" spans="1:51" ht="16" customHeight="1" x14ac:dyDescent="0.2">
      <c r="A118" s="8">
        <v>1610</v>
      </c>
      <c r="B118" s="8" t="s">
        <v>26</v>
      </c>
      <c r="C118" s="8" t="s">
        <v>484</v>
      </c>
      <c r="D118" s="8" t="s">
        <v>137</v>
      </c>
      <c r="E118" s="8" t="str">
        <f>SUBSTITUTE(Table2[[#This Row],[device_name]], "-", "_")</f>
        <v>hallway_main_bulb_2</v>
      </c>
      <c r="F118" s="8" t="str">
        <f>IF(ISBLANK(E118), "", Table2[[#This Row],[unique_id]])</f>
        <v>hallway_main_bulb_2</v>
      </c>
      <c r="H118" s="8" t="s">
        <v>139</v>
      </c>
      <c r="O118" s="8" t="b">
        <v>1</v>
      </c>
      <c r="P118" s="8" t="s">
        <v>172</v>
      </c>
      <c r="Q118" s="8" t="s">
        <v>1148</v>
      </c>
      <c r="R118" s="8" t="str">
        <f>Table2[[#This Row],[entity_domain]]</f>
        <v>Lights</v>
      </c>
      <c r="S118" s="8" t="str">
        <f>_xlfn.CONCAT( Table2[[#This Row],[device_suggested_area]], " ",Table2[[#This Row],[powercalc_group_3]])</f>
        <v>Hallway Lights</v>
      </c>
      <c r="T118" s="8"/>
      <c r="V118" s="10"/>
      <c r="W118" s="10" t="s">
        <v>711</v>
      </c>
      <c r="X118" s="51">
        <v>400</v>
      </c>
      <c r="Y118" s="16" t="s">
        <v>1144</v>
      </c>
      <c r="Z118" s="16" t="s">
        <v>788</v>
      </c>
      <c r="AF118" s="10"/>
      <c r="AH118" s="8" t="str">
        <f t="shared" si="13"/>
        <v/>
      </c>
      <c r="AI118" s="8" t="str">
        <f t="shared" si="14"/>
        <v/>
      </c>
      <c r="AK118" s="8"/>
      <c r="AL11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M118" s="8" t="str">
        <f>LOWER(_xlfn.CONCAT(Table2[[#This Row],[device_suggested_area]], "-",Table2[[#This Row],[device_identifiers]]))</f>
        <v>hallway-main-bulb-2</v>
      </c>
      <c r="AN118" s="10" t="s">
        <v>708</v>
      </c>
      <c r="AO118" s="8" t="s">
        <v>717</v>
      </c>
      <c r="AP118" s="8" t="s">
        <v>707</v>
      </c>
      <c r="AQ118" s="8" t="s">
        <v>484</v>
      </c>
      <c r="AR118" s="8" t="s">
        <v>539</v>
      </c>
      <c r="AU118" s="8" t="s">
        <v>732</v>
      </c>
      <c r="AV118" s="8"/>
      <c r="AY118" s="8" t="str">
        <f t="shared" si="15"/>
        <v>[["mac", "0x0017880104329975"]]</v>
      </c>
    </row>
    <row r="119" spans="1:51" ht="16" customHeight="1" x14ac:dyDescent="0.2">
      <c r="A119" s="8">
        <v>1611</v>
      </c>
      <c r="B119" s="8" t="s">
        <v>26</v>
      </c>
      <c r="C119" s="8" t="s">
        <v>484</v>
      </c>
      <c r="D119" s="8" t="s">
        <v>137</v>
      </c>
      <c r="E119" s="8" t="str">
        <f>SUBSTITUTE(Table2[[#This Row],[device_name]], "-", "_")</f>
        <v>hallway_main_bulb_3</v>
      </c>
      <c r="F119" s="8" t="str">
        <f>IF(ISBLANK(E119), "", Table2[[#This Row],[unique_id]])</f>
        <v>hallway_main_bulb_3</v>
      </c>
      <c r="H119" s="8" t="s">
        <v>139</v>
      </c>
      <c r="O119" s="8" t="b">
        <v>1</v>
      </c>
      <c r="P119" s="8" t="s">
        <v>172</v>
      </c>
      <c r="Q119" s="8" t="s">
        <v>1148</v>
      </c>
      <c r="R119" s="8" t="str">
        <f>Table2[[#This Row],[entity_domain]]</f>
        <v>Lights</v>
      </c>
      <c r="S119" s="8" t="str">
        <f>_xlfn.CONCAT( Table2[[#This Row],[device_suggested_area]], " ",Table2[[#This Row],[powercalc_group_3]])</f>
        <v>Hallway Lights</v>
      </c>
      <c r="T119" s="8"/>
      <c r="V119" s="10"/>
      <c r="W119" s="10" t="s">
        <v>711</v>
      </c>
      <c r="X119" s="51">
        <v>400</v>
      </c>
      <c r="Y119" s="16" t="s">
        <v>1144</v>
      </c>
      <c r="Z119" s="16" t="s">
        <v>788</v>
      </c>
      <c r="AF119" s="10"/>
      <c r="AH119" s="8" t="str">
        <f t="shared" si="13"/>
        <v/>
      </c>
      <c r="AI119" s="8" t="str">
        <f t="shared" si="14"/>
        <v/>
      </c>
      <c r="AK119" s="8"/>
      <c r="AL11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M119" s="8" t="str">
        <f>LOWER(_xlfn.CONCAT(Table2[[#This Row],[device_suggested_area]], "-",Table2[[#This Row],[device_identifiers]]))</f>
        <v>hallway-main-bulb-3</v>
      </c>
      <c r="AN119" s="10" t="s">
        <v>708</v>
      </c>
      <c r="AO119" s="8" t="s">
        <v>718</v>
      </c>
      <c r="AP119" s="8" t="s">
        <v>707</v>
      </c>
      <c r="AQ119" s="8" t="s">
        <v>484</v>
      </c>
      <c r="AR119" s="8" t="s">
        <v>539</v>
      </c>
      <c r="AU119" s="8" t="s">
        <v>733</v>
      </c>
      <c r="AV119" s="8"/>
      <c r="AY119" s="8" t="str">
        <f t="shared" si="15"/>
        <v>[["mac", "0x001788010432996f"]]</v>
      </c>
    </row>
    <row r="120" spans="1:51" ht="16" customHeight="1" x14ac:dyDescent="0.2">
      <c r="A120" s="8">
        <v>1612</v>
      </c>
      <c r="B120" s="8" t="s">
        <v>26</v>
      </c>
      <c r="C120" s="8" t="s">
        <v>484</v>
      </c>
      <c r="D120" s="8" t="s">
        <v>137</v>
      </c>
      <c r="E120" s="8" t="str">
        <f>SUBSTITUTE(Table2[[#This Row],[device_name]], "-", "_")</f>
        <v>hallway_main_bulb_4</v>
      </c>
      <c r="F120" s="8" t="str">
        <f>IF(ISBLANK(E120), "", Table2[[#This Row],[unique_id]])</f>
        <v>hallway_main_bulb_4</v>
      </c>
      <c r="H120" s="8" t="s">
        <v>139</v>
      </c>
      <c r="O120" s="8" t="b">
        <v>1</v>
      </c>
      <c r="P120" s="8" t="s">
        <v>172</v>
      </c>
      <c r="Q120" s="8" t="s">
        <v>1148</v>
      </c>
      <c r="R120" s="8" t="str">
        <f>Table2[[#This Row],[entity_domain]]</f>
        <v>Lights</v>
      </c>
      <c r="S120" s="8" t="str">
        <f>_xlfn.CONCAT( Table2[[#This Row],[device_suggested_area]], " ",Table2[[#This Row],[powercalc_group_3]])</f>
        <v>Hallway Lights</v>
      </c>
      <c r="T120" s="8"/>
      <c r="V120" s="10"/>
      <c r="W120" s="10" t="s">
        <v>711</v>
      </c>
      <c r="X120" s="51">
        <v>400</v>
      </c>
      <c r="Y120" s="16" t="s">
        <v>1144</v>
      </c>
      <c r="Z120" s="16" t="s">
        <v>788</v>
      </c>
      <c r="AF120" s="10"/>
      <c r="AH120" s="8" t="str">
        <f t="shared" si="13"/>
        <v/>
      </c>
      <c r="AI120" s="8" t="str">
        <f t="shared" si="14"/>
        <v/>
      </c>
      <c r="AK120" s="8"/>
      <c r="AL12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M120" s="8" t="str">
        <f>LOWER(_xlfn.CONCAT(Table2[[#This Row],[device_suggested_area]], "-",Table2[[#This Row],[device_identifiers]]))</f>
        <v>hallway-main-bulb-4</v>
      </c>
      <c r="AN120" s="10" t="s">
        <v>708</v>
      </c>
      <c r="AO120" s="8" t="s">
        <v>722</v>
      </c>
      <c r="AP120" s="8" t="s">
        <v>707</v>
      </c>
      <c r="AQ120" s="8" t="s">
        <v>484</v>
      </c>
      <c r="AR120" s="8" t="s">
        <v>539</v>
      </c>
      <c r="AU120" s="8" t="s">
        <v>734</v>
      </c>
      <c r="AV120" s="8"/>
      <c r="AY120" s="8" t="str">
        <f t="shared" si="15"/>
        <v>[["mac", "0x001788010444db4e"]]</v>
      </c>
    </row>
    <row r="121" spans="1:51" ht="16" hidden="1" customHeight="1" x14ac:dyDescent="0.2">
      <c r="A121" s="8">
        <v>1613</v>
      </c>
      <c r="B121" s="8" t="s">
        <v>26</v>
      </c>
      <c r="C121" s="8" t="s">
        <v>484</v>
      </c>
      <c r="D121" s="8" t="s">
        <v>137</v>
      </c>
      <c r="E121" s="8" t="s">
        <v>355</v>
      </c>
      <c r="F121" s="8" t="str">
        <f>IF(ISBLANK(E121), "", Table2[[#This Row],[unique_id]])</f>
        <v>dining_main</v>
      </c>
      <c r="G121" s="8" t="s">
        <v>138</v>
      </c>
      <c r="H121" s="8" t="s">
        <v>139</v>
      </c>
      <c r="I121" s="8" t="s">
        <v>132</v>
      </c>
      <c r="J121" s="8" t="s">
        <v>1109</v>
      </c>
      <c r="K121" s="8" t="s">
        <v>1020</v>
      </c>
      <c r="M121" s="8" t="s">
        <v>136</v>
      </c>
      <c r="T121" s="8"/>
      <c r="V121" s="10"/>
      <c r="W121" s="10" t="s">
        <v>712</v>
      </c>
      <c r="X121" s="51">
        <v>500</v>
      </c>
      <c r="Y121" s="16" t="s">
        <v>1146</v>
      </c>
      <c r="Z121" s="16" t="s">
        <v>790</v>
      </c>
      <c r="AD121" s="8" t="s">
        <v>339</v>
      </c>
      <c r="AF121" s="10"/>
      <c r="AH121" s="8" t="str">
        <f t="shared" si="13"/>
        <v/>
      </c>
      <c r="AI121" s="8" t="str">
        <f t="shared" si="14"/>
        <v/>
      </c>
      <c r="AK121" s="8"/>
      <c r="AL12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https://zigbee2mqtt.janeandgraham.com/#/group/500</v>
      </c>
      <c r="AM121" s="8" t="str">
        <f>LOWER(_xlfn.CONCAT(Table2[[#This Row],[device_suggested_area]], "-",Table2[[#This Row],[device_identifiers]]))</f>
        <v>dining-main</v>
      </c>
      <c r="AN121" s="10" t="s">
        <v>708</v>
      </c>
      <c r="AO121" s="8" t="s">
        <v>709</v>
      </c>
      <c r="AP121" s="8" t="s">
        <v>707</v>
      </c>
      <c r="AQ121" s="8" t="s">
        <v>484</v>
      </c>
      <c r="AR121" s="8" t="s">
        <v>202</v>
      </c>
      <c r="AU121" s="8"/>
      <c r="AV121" s="8"/>
      <c r="AY121" s="8" t="str">
        <f t="shared" si="15"/>
        <v/>
      </c>
    </row>
    <row r="122" spans="1:51" ht="16" customHeight="1" x14ac:dyDescent="0.2">
      <c r="A122" s="8">
        <v>1614</v>
      </c>
      <c r="B122" s="8" t="s">
        <v>26</v>
      </c>
      <c r="C122" s="8" t="s">
        <v>484</v>
      </c>
      <c r="D122" s="8" t="s">
        <v>137</v>
      </c>
      <c r="E122" s="8" t="str">
        <f>SUBSTITUTE(Table2[[#This Row],[device_name]], "-", "_")</f>
        <v>dining_main_bulb_1</v>
      </c>
      <c r="F122" s="8" t="str">
        <f>IF(ISBLANK(E122), "", Table2[[#This Row],[unique_id]])</f>
        <v>dining_main_bulb_1</v>
      </c>
      <c r="H122" s="8" t="s">
        <v>139</v>
      </c>
      <c r="O122" s="8" t="b">
        <v>1</v>
      </c>
      <c r="P122" s="8" t="s">
        <v>172</v>
      </c>
      <c r="Q122" s="8" t="s">
        <v>1148</v>
      </c>
      <c r="R122" s="8" t="str">
        <f>Table2[[#This Row],[entity_domain]]</f>
        <v>Lights</v>
      </c>
      <c r="S122" s="8" t="str">
        <f>_xlfn.CONCAT( Table2[[#This Row],[device_suggested_area]], " ",Table2[[#This Row],[powercalc_group_3]])</f>
        <v>Dining Lights</v>
      </c>
      <c r="T122" s="8"/>
      <c r="V122" s="10"/>
      <c r="W122" s="10" t="s">
        <v>711</v>
      </c>
      <c r="X122" s="51">
        <v>500</v>
      </c>
      <c r="Y122" s="16" t="s">
        <v>1144</v>
      </c>
      <c r="Z122" s="16" t="s">
        <v>790</v>
      </c>
      <c r="AF122" s="10"/>
      <c r="AH122" s="8" t="str">
        <f t="shared" si="13"/>
        <v/>
      </c>
      <c r="AI122" s="8" t="str">
        <f t="shared" si="14"/>
        <v/>
      </c>
      <c r="AK122" s="8"/>
      <c r="AL12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M122" s="8" t="str">
        <f>LOWER(_xlfn.CONCAT(Table2[[#This Row],[device_suggested_area]], "-",Table2[[#This Row],[device_identifiers]]))</f>
        <v>dining-main-bulb-1</v>
      </c>
      <c r="AN122" s="10" t="s">
        <v>708</v>
      </c>
      <c r="AO122" s="8" t="s">
        <v>710</v>
      </c>
      <c r="AP122" s="8" t="s">
        <v>707</v>
      </c>
      <c r="AQ122" s="8" t="s">
        <v>484</v>
      </c>
      <c r="AR122" s="8" t="s">
        <v>202</v>
      </c>
      <c r="AU122" s="8" t="s">
        <v>735</v>
      </c>
      <c r="AV122" s="8"/>
      <c r="AY122" s="8" t="str">
        <f t="shared" si="15"/>
        <v>[["mac", "0x00178801039f69d5"]]</v>
      </c>
    </row>
    <row r="123" spans="1:51" ht="16" customHeight="1" x14ac:dyDescent="0.2">
      <c r="A123" s="8">
        <v>1615</v>
      </c>
      <c r="B123" s="8" t="s">
        <v>26</v>
      </c>
      <c r="C123" s="8" t="s">
        <v>484</v>
      </c>
      <c r="D123" s="8" t="s">
        <v>137</v>
      </c>
      <c r="E123" s="8" t="str">
        <f>SUBSTITUTE(Table2[[#This Row],[device_name]], "-", "_")</f>
        <v>dining_main_bulb_2</v>
      </c>
      <c r="F123" s="8" t="str">
        <f>IF(ISBLANK(E123), "", Table2[[#This Row],[unique_id]])</f>
        <v>dining_main_bulb_2</v>
      </c>
      <c r="H123" s="8" t="s">
        <v>139</v>
      </c>
      <c r="O123" s="8" t="b">
        <v>1</v>
      </c>
      <c r="P123" s="8" t="s">
        <v>172</v>
      </c>
      <c r="Q123" s="8" t="s">
        <v>1148</v>
      </c>
      <c r="R123" s="8" t="str">
        <f>Table2[[#This Row],[entity_domain]]</f>
        <v>Lights</v>
      </c>
      <c r="S123" s="8" t="str">
        <f>_xlfn.CONCAT( Table2[[#This Row],[device_suggested_area]], " ",Table2[[#This Row],[powercalc_group_3]])</f>
        <v>Dining Lights</v>
      </c>
      <c r="T123" s="8"/>
      <c r="V123" s="10"/>
      <c r="W123" s="10" t="s">
        <v>711</v>
      </c>
      <c r="X123" s="51">
        <v>500</v>
      </c>
      <c r="Y123" s="16" t="s">
        <v>1144</v>
      </c>
      <c r="Z123" s="16" t="s">
        <v>790</v>
      </c>
      <c r="AF123" s="10"/>
      <c r="AH123" s="8" t="str">
        <f t="shared" si="13"/>
        <v/>
      </c>
      <c r="AI123" s="8" t="str">
        <f t="shared" si="14"/>
        <v/>
      </c>
      <c r="AK123" s="8"/>
      <c r="AL12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M123" s="8" t="str">
        <f>LOWER(_xlfn.CONCAT(Table2[[#This Row],[device_suggested_area]], "-",Table2[[#This Row],[device_identifiers]]))</f>
        <v>dining-main-bulb-2</v>
      </c>
      <c r="AN123" s="10" t="s">
        <v>708</v>
      </c>
      <c r="AO123" s="8" t="s">
        <v>717</v>
      </c>
      <c r="AP123" s="8" t="s">
        <v>707</v>
      </c>
      <c r="AQ123" s="8" t="s">
        <v>484</v>
      </c>
      <c r="AR123" s="8" t="s">
        <v>202</v>
      </c>
      <c r="AU123" s="8" t="s">
        <v>736</v>
      </c>
      <c r="AV123" s="8"/>
      <c r="AY123" s="8" t="str">
        <f t="shared" si="15"/>
        <v>[["mac", "0x00178801039f56c4"]]</v>
      </c>
    </row>
    <row r="124" spans="1:51" ht="16" customHeight="1" x14ac:dyDescent="0.2">
      <c r="A124" s="8">
        <v>1616</v>
      </c>
      <c r="B124" s="8" t="s">
        <v>26</v>
      </c>
      <c r="C124" s="8" t="s">
        <v>484</v>
      </c>
      <c r="D124" s="8" t="s">
        <v>137</v>
      </c>
      <c r="E124" s="8" t="str">
        <f>SUBSTITUTE(Table2[[#This Row],[device_name]], "-", "_")</f>
        <v>dining_main_bulb_3</v>
      </c>
      <c r="F124" s="8" t="str">
        <f>IF(ISBLANK(E124), "", Table2[[#This Row],[unique_id]])</f>
        <v>dining_main_bulb_3</v>
      </c>
      <c r="H124" s="8" t="s">
        <v>139</v>
      </c>
      <c r="O124" s="8" t="b">
        <v>1</v>
      </c>
      <c r="P124" s="8" t="s">
        <v>172</v>
      </c>
      <c r="Q124" s="8" t="s">
        <v>1148</v>
      </c>
      <c r="R124" s="8" t="str">
        <f>Table2[[#This Row],[entity_domain]]</f>
        <v>Lights</v>
      </c>
      <c r="S124" s="8" t="str">
        <f>_xlfn.CONCAT( Table2[[#This Row],[device_suggested_area]], " ",Table2[[#This Row],[powercalc_group_3]])</f>
        <v>Dining Lights</v>
      </c>
      <c r="T124" s="8"/>
      <c r="V124" s="10"/>
      <c r="W124" s="10" t="s">
        <v>711</v>
      </c>
      <c r="X124" s="51">
        <v>500</v>
      </c>
      <c r="Y124" s="16" t="s">
        <v>1144</v>
      </c>
      <c r="Z124" s="16" t="s">
        <v>790</v>
      </c>
      <c r="AF124" s="10"/>
      <c r="AH124" s="8" t="str">
        <f t="shared" si="13"/>
        <v/>
      </c>
      <c r="AI124" s="8" t="str">
        <f t="shared" si="14"/>
        <v/>
      </c>
      <c r="AK124" s="8"/>
      <c r="AL12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M124" s="8" t="str">
        <f>LOWER(_xlfn.CONCAT(Table2[[#This Row],[device_suggested_area]], "-",Table2[[#This Row],[device_identifiers]]))</f>
        <v>dining-main-bulb-3</v>
      </c>
      <c r="AN124" s="10" t="s">
        <v>708</v>
      </c>
      <c r="AO124" s="8" t="s">
        <v>718</v>
      </c>
      <c r="AP124" s="8" t="s">
        <v>707</v>
      </c>
      <c r="AQ124" s="8" t="s">
        <v>484</v>
      </c>
      <c r="AR124" s="8" t="s">
        <v>202</v>
      </c>
      <c r="AU124" s="8" t="s">
        <v>737</v>
      </c>
      <c r="AV124" s="8"/>
      <c r="AY124" s="8" t="str">
        <f t="shared" si="15"/>
        <v>[["mac", "0x00178801039f584a"]]</v>
      </c>
    </row>
    <row r="125" spans="1:51" ht="16" customHeight="1" x14ac:dyDescent="0.2">
      <c r="A125" s="8">
        <v>1617</v>
      </c>
      <c r="B125" s="8" t="s">
        <v>26</v>
      </c>
      <c r="C125" s="8" t="s">
        <v>484</v>
      </c>
      <c r="D125" s="8" t="s">
        <v>137</v>
      </c>
      <c r="E125" s="8" t="str">
        <f>SUBSTITUTE(Table2[[#This Row],[device_name]], "-", "_")</f>
        <v>dining_main_bulb_4</v>
      </c>
      <c r="F125" s="8" t="str">
        <f>IF(ISBLANK(E125), "", Table2[[#This Row],[unique_id]])</f>
        <v>dining_main_bulb_4</v>
      </c>
      <c r="H125" s="8" t="s">
        <v>139</v>
      </c>
      <c r="O125" s="8" t="b">
        <v>1</v>
      </c>
      <c r="P125" s="8" t="s">
        <v>172</v>
      </c>
      <c r="Q125" s="8" t="s">
        <v>1148</v>
      </c>
      <c r="R125" s="8" t="str">
        <f>Table2[[#This Row],[entity_domain]]</f>
        <v>Lights</v>
      </c>
      <c r="S125" s="8" t="str">
        <f>_xlfn.CONCAT( Table2[[#This Row],[device_suggested_area]], " ",Table2[[#This Row],[powercalc_group_3]])</f>
        <v>Dining Lights</v>
      </c>
      <c r="T125" s="8"/>
      <c r="V125" s="10"/>
      <c r="W125" s="10" t="s">
        <v>711</v>
      </c>
      <c r="X125" s="51">
        <v>500</v>
      </c>
      <c r="Y125" s="16" t="s">
        <v>1144</v>
      </c>
      <c r="Z125" s="16" t="s">
        <v>790</v>
      </c>
      <c r="AF125" s="10"/>
      <c r="AH125" s="8" t="str">
        <f t="shared" si="13"/>
        <v/>
      </c>
      <c r="AI125" s="8" t="str">
        <f t="shared" si="14"/>
        <v/>
      </c>
      <c r="AK125" s="8"/>
      <c r="AL12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M125" s="8" t="str">
        <f>LOWER(_xlfn.CONCAT(Table2[[#This Row],[device_suggested_area]], "-",Table2[[#This Row],[device_identifiers]]))</f>
        <v>dining-main-bulb-4</v>
      </c>
      <c r="AN125" s="10" t="s">
        <v>708</v>
      </c>
      <c r="AO125" s="8" t="s">
        <v>722</v>
      </c>
      <c r="AP125" s="8" t="s">
        <v>707</v>
      </c>
      <c r="AQ125" s="8" t="s">
        <v>484</v>
      </c>
      <c r="AR125" s="8" t="s">
        <v>202</v>
      </c>
      <c r="AU125" s="8" t="s">
        <v>738</v>
      </c>
      <c r="AV125" s="8"/>
      <c r="AY125" s="8" t="str">
        <f t="shared" si="15"/>
        <v>[["mac", "0x00178801039f69d4"]]</v>
      </c>
    </row>
    <row r="126" spans="1:51" ht="16" customHeight="1" x14ac:dyDescent="0.2">
      <c r="A126" s="8">
        <v>1618</v>
      </c>
      <c r="B126" s="8" t="s">
        <v>26</v>
      </c>
      <c r="C126" s="8" t="s">
        <v>484</v>
      </c>
      <c r="D126" s="8" t="s">
        <v>137</v>
      </c>
      <c r="E126" s="8" t="str">
        <f>SUBSTITUTE(Table2[[#This Row],[device_name]], "-", "_")</f>
        <v>dining_main_bulb_5</v>
      </c>
      <c r="F126" s="8" t="str">
        <f>IF(ISBLANK(E126), "", Table2[[#This Row],[unique_id]])</f>
        <v>dining_main_bulb_5</v>
      </c>
      <c r="H126" s="8" t="s">
        <v>139</v>
      </c>
      <c r="O126" s="8" t="b">
        <v>1</v>
      </c>
      <c r="P126" s="8" t="s">
        <v>172</v>
      </c>
      <c r="Q126" s="8" t="s">
        <v>1148</v>
      </c>
      <c r="R126" s="8" t="str">
        <f>Table2[[#This Row],[entity_domain]]</f>
        <v>Lights</v>
      </c>
      <c r="S126" s="8" t="str">
        <f>_xlfn.CONCAT( Table2[[#This Row],[device_suggested_area]], " ",Table2[[#This Row],[powercalc_group_3]])</f>
        <v>Dining Lights</v>
      </c>
      <c r="T126" s="8"/>
      <c r="V126" s="10"/>
      <c r="W126" s="10" t="s">
        <v>711</v>
      </c>
      <c r="X126" s="51">
        <v>500</v>
      </c>
      <c r="Y126" s="16" t="s">
        <v>1144</v>
      </c>
      <c r="Z126" s="16" t="s">
        <v>790</v>
      </c>
      <c r="AF126" s="10"/>
      <c r="AH126" s="8" t="str">
        <f t="shared" si="13"/>
        <v/>
      </c>
      <c r="AI126" s="8" t="str">
        <f t="shared" si="14"/>
        <v/>
      </c>
      <c r="AK126" s="8"/>
      <c r="AL12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M126" s="8" t="str">
        <f>LOWER(_xlfn.CONCAT(Table2[[#This Row],[device_suggested_area]], "-",Table2[[#This Row],[device_identifiers]]))</f>
        <v>dining-main-bulb-5</v>
      </c>
      <c r="AN126" s="10" t="s">
        <v>708</v>
      </c>
      <c r="AO126" s="8" t="s">
        <v>723</v>
      </c>
      <c r="AP126" s="8" t="s">
        <v>707</v>
      </c>
      <c r="AQ126" s="8" t="s">
        <v>484</v>
      </c>
      <c r="AR126" s="8" t="s">
        <v>202</v>
      </c>
      <c r="AU126" s="8" t="s">
        <v>739</v>
      </c>
      <c r="AV126" s="8"/>
      <c r="AY126" s="8" t="str">
        <f t="shared" si="15"/>
        <v>[["mac", "0x00178801039f574e"]]</v>
      </c>
    </row>
    <row r="127" spans="1:51" ht="16" customHeight="1" x14ac:dyDescent="0.2">
      <c r="A127" s="8">
        <v>1619</v>
      </c>
      <c r="B127" s="8" t="s">
        <v>26</v>
      </c>
      <c r="C127" s="8" t="s">
        <v>484</v>
      </c>
      <c r="D127" s="8" t="s">
        <v>137</v>
      </c>
      <c r="E127" s="8" t="str">
        <f>SUBSTITUTE(Table2[[#This Row],[device_name]], "-", "_")</f>
        <v>dining_main_bulb_6</v>
      </c>
      <c r="F127" s="8" t="str">
        <f>IF(ISBLANK(E127), "", Table2[[#This Row],[unique_id]])</f>
        <v>dining_main_bulb_6</v>
      </c>
      <c r="H127" s="8" t="s">
        <v>139</v>
      </c>
      <c r="O127" s="8" t="b">
        <v>1</v>
      </c>
      <c r="P127" s="8" t="s">
        <v>172</v>
      </c>
      <c r="Q127" s="8" t="s">
        <v>1148</v>
      </c>
      <c r="R127" s="8" t="str">
        <f>Table2[[#This Row],[entity_domain]]</f>
        <v>Lights</v>
      </c>
      <c r="S127" s="8" t="str">
        <f>_xlfn.CONCAT( Table2[[#This Row],[device_suggested_area]], " ",Table2[[#This Row],[powercalc_group_3]])</f>
        <v>Dining Lights</v>
      </c>
      <c r="T127" s="8"/>
      <c r="V127" s="10"/>
      <c r="W127" s="10" t="s">
        <v>711</v>
      </c>
      <c r="X127" s="51">
        <v>500</v>
      </c>
      <c r="Y127" s="16" t="s">
        <v>1144</v>
      </c>
      <c r="Z127" s="16" t="s">
        <v>790</v>
      </c>
      <c r="AF127" s="10"/>
      <c r="AH127" s="8" t="str">
        <f t="shared" si="13"/>
        <v/>
      </c>
      <c r="AI127" s="8" t="str">
        <f t="shared" si="14"/>
        <v/>
      </c>
      <c r="AK127" s="8"/>
      <c r="AL12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M127" s="8" t="str">
        <f>LOWER(_xlfn.CONCAT(Table2[[#This Row],[device_suggested_area]], "-",Table2[[#This Row],[device_identifiers]]))</f>
        <v>dining-main-bulb-6</v>
      </c>
      <c r="AN127" s="10" t="s">
        <v>708</v>
      </c>
      <c r="AO127" s="8" t="s">
        <v>724</v>
      </c>
      <c r="AP127" s="8" t="s">
        <v>707</v>
      </c>
      <c r="AQ127" s="8" t="s">
        <v>484</v>
      </c>
      <c r="AR127" s="8" t="s">
        <v>202</v>
      </c>
      <c r="AU127" s="8" t="s">
        <v>740</v>
      </c>
      <c r="AV127" s="8"/>
      <c r="AY127" s="8" t="str">
        <f t="shared" si="15"/>
        <v>[["mac", "0x00178801039f4eed"]]</v>
      </c>
    </row>
    <row r="128" spans="1:51" ht="16" hidden="1" customHeight="1" x14ac:dyDescent="0.2">
      <c r="A128" s="8">
        <v>1620</v>
      </c>
      <c r="B128" s="8" t="s">
        <v>26</v>
      </c>
      <c r="C128" s="8" t="s">
        <v>484</v>
      </c>
      <c r="D128" s="8" t="s">
        <v>137</v>
      </c>
      <c r="E128" s="8" t="s">
        <v>356</v>
      </c>
      <c r="F128" s="8" t="str">
        <f>IF(ISBLANK(E128), "", Table2[[#This Row],[unique_id]])</f>
        <v>lounge_main</v>
      </c>
      <c r="G128" s="8" t="s">
        <v>216</v>
      </c>
      <c r="H128" s="8" t="s">
        <v>139</v>
      </c>
      <c r="I128" s="8" t="s">
        <v>132</v>
      </c>
      <c r="J128" s="8" t="s">
        <v>1109</v>
      </c>
      <c r="K128" s="8" t="s">
        <v>1020</v>
      </c>
      <c r="M128" s="8" t="s">
        <v>136</v>
      </c>
      <c r="T128" s="8"/>
      <c r="V128" s="10"/>
      <c r="W128" s="10" t="s">
        <v>712</v>
      </c>
      <c r="X128" s="51">
        <v>600</v>
      </c>
      <c r="Y128" s="16" t="s">
        <v>1146</v>
      </c>
      <c r="Z128" s="16" t="s">
        <v>790</v>
      </c>
      <c r="AD128" s="8" t="s">
        <v>339</v>
      </c>
      <c r="AF128" s="10"/>
      <c r="AH128" s="8" t="str">
        <f t="shared" si="13"/>
        <v/>
      </c>
      <c r="AI128" s="8" t="str">
        <f t="shared" si="14"/>
        <v/>
      </c>
      <c r="AK128" s="8"/>
      <c r="AL12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https://zigbee2mqtt.janeandgraham.com/#/group/600</v>
      </c>
      <c r="AM128" s="8" t="str">
        <f>LOWER(_xlfn.CONCAT(Table2[[#This Row],[device_suggested_area]], "-",Table2[[#This Row],[device_identifiers]]))</f>
        <v>lounge-main</v>
      </c>
      <c r="AN128" s="10" t="s">
        <v>708</v>
      </c>
      <c r="AO128" s="8" t="s">
        <v>709</v>
      </c>
      <c r="AP128" s="8" t="s">
        <v>707</v>
      </c>
      <c r="AQ128" s="8" t="s">
        <v>484</v>
      </c>
      <c r="AR128" s="8" t="s">
        <v>203</v>
      </c>
      <c r="AU128" s="8"/>
      <c r="AV128" s="8"/>
      <c r="AY128" s="8" t="str">
        <f t="shared" si="15"/>
        <v/>
      </c>
    </row>
    <row r="129" spans="1:51" ht="16" customHeight="1" x14ac:dyDescent="0.2">
      <c r="A129" s="8">
        <v>1621</v>
      </c>
      <c r="B129" s="8" t="s">
        <v>26</v>
      </c>
      <c r="C129" s="8" t="s">
        <v>484</v>
      </c>
      <c r="D129" s="8" t="s">
        <v>137</v>
      </c>
      <c r="E129" s="8" t="str">
        <f>SUBSTITUTE(Table2[[#This Row],[device_name]], "-", "_")</f>
        <v>lounge_main_bulb_1</v>
      </c>
      <c r="F129" s="8" t="str">
        <f>IF(ISBLANK(E129), "", Table2[[#This Row],[unique_id]])</f>
        <v>lounge_main_bulb_1</v>
      </c>
      <c r="H129" s="8" t="s">
        <v>139</v>
      </c>
      <c r="O129" s="8" t="b">
        <v>1</v>
      </c>
      <c r="P129" s="8" t="s">
        <v>172</v>
      </c>
      <c r="Q129" s="8" t="s">
        <v>1148</v>
      </c>
      <c r="R129" s="8" t="str">
        <f>Table2[[#This Row],[entity_domain]]</f>
        <v>Lights</v>
      </c>
      <c r="S129" s="8" t="str">
        <f>_xlfn.CONCAT( Table2[[#This Row],[device_suggested_area]], " ",Table2[[#This Row],[powercalc_group_3]])</f>
        <v>Lounge Lights</v>
      </c>
      <c r="T129" s="8"/>
      <c r="V129" s="10"/>
      <c r="W129" s="10" t="s">
        <v>711</v>
      </c>
      <c r="X129" s="51">
        <v>600</v>
      </c>
      <c r="Y129" s="16" t="s">
        <v>1144</v>
      </c>
      <c r="Z129" s="16" t="s">
        <v>790</v>
      </c>
      <c r="AF129" s="10"/>
      <c r="AH129" s="8" t="str">
        <f t="shared" si="13"/>
        <v/>
      </c>
      <c r="AI129" s="8" t="str">
        <f t="shared" si="14"/>
        <v/>
      </c>
      <c r="AK129" s="8"/>
      <c r="AL12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M129" s="8" t="str">
        <f>LOWER(_xlfn.CONCAT(Table2[[#This Row],[device_suggested_area]], "-",Table2[[#This Row],[device_identifiers]]))</f>
        <v>lounge-main-bulb-1</v>
      </c>
      <c r="AN129" s="10" t="s">
        <v>708</v>
      </c>
      <c r="AO129" s="8" t="s">
        <v>710</v>
      </c>
      <c r="AP129" s="8" t="s">
        <v>707</v>
      </c>
      <c r="AQ129" s="8" t="s">
        <v>484</v>
      </c>
      <c r="AR129" s="8" t="s">
        <v>203</v>
      </c>
      <c r="AU129" s="8" t="s">
        <v>741</v>
      </c>
      <c r="AV129" s="8"/>
      <c r="AY129" s="8" t="str">
        <f t="shared" si="15"/>
        <v>[["mac", "0x00178801039f6b78"]]</v>
      </c>
    </row>
    <row r="130" spans="1:51" ht="16" customHeight="1" x14ac:dyDescent="0.2">
      <c r="A130" s="8">
        <v>1622</v>
      </c>
      <c r="B130" s="8" t="s">
        <v>26</v>
      </c>
      <c r="C130" s="8" t="s">
        <v>484</v>
      </c>
      <c r="D130" s="8" t="s">
        <v>137</v>
      </c>
      <c r="E130" s="8" t="str">
        <f>SUBSTITUTE(Table2[[#This Row],[device_name]], "-", "_")</f>
        <v>lounge_main_bulb_2</v>
      </c>
      <c r="F130" s="8" t="str">
        <f>IF(ISBLANK(E130), "", Table2[[#This Row],[unique_id]])</f>
        <v>lounge_main_bulb_2</v>
      </c>
      <c r="H130" s="8" t="s">
        <v>139</v>
      </c>
      <c r="O130" s="8" t="b">
        <v>1</v>
      </c>
      <c r="P130" s="8" t="s">
        <v>172</v>
      </c>
      <c r="Q130" s="8" t="s">
        <v>1148</v>
      </c>
      <c r="R130" s="8" t="str">
        <f>Table2[[#This Row],[entity_domain]]</f>
        <v>Lights</v>
      </c>
      <c r="S130" s="8" t="str">
        <f>_xlfn.CONCAT( Table2[[#This Row],[device_suggested_area]], " ",Table2[[#This Row],[powercalc_group_3]])</f>
        <v>Lounge Lights</v>
      </c>
      <c r="T130" s="8"/>
      <c r="V130" s="10"/>
      <c r="W130" s="10" t="s">
        <v>711</v>
      </c>
      <c r="X130" s="51">
        <v>600</v>
      </c>
      <c r="Y130" s="16" t="s">
        <v>1144</v>
      </c>
      <c r="Z130" s="16" t="s">
        <v>790</v>
      </c>
      <c r="AF130" s="10"/>
      <c r="AH130" s="8" t="str">
        <f t="shared" si="13"/>
        <v/>
      </c>
      <c r="AI130" s="8" t="str">
        <f t="shared" si="14"/>
        <v/>
      </c>
      <c r="AK130" s="8"/>
      <c r="AL13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M130" s="8" t="str">
        <f>LOWER(_xlfn.CONCAT(Table2[[#This Row],[device_suggested_area]], "-",Table2[[#This Row],[device_identifiers]]))</f>
        <v>lounge-main-bulb-2</v>
      </c>
      <c r="AN130" s="10" t="s">
        <v>708</v>
      </c>
      <c r="AO130" s="8" t="s">
        <v>717</v>
      </c>
      <c r="AP130" s="8" t="s">
        <v>707</v>
      </c>
      <c r="AQ130" s="8" t="s">
        <v>484</v>
      </c>
      <c r="AR130" s="8" t="s">
        <v>203</v>
      </c>
      <c r="AU130" s="8" t="s">
        <v>742</v>
      </c>
      <c r="AV130" s="8"/>
      <c r="AY130" s="8" t="str">
        <f t="shared" si="15"/>
        <v>[["mac", "0x001788010444ef85"]]</v>
      </c>
    </row>
    <row r="131" spans="1:51" ht="16" customHeight="1" x14ac:dyDescent="0.2">
      <c r="A131" s="8">
        <v>1623</v>
      </c>
      <c r="B131" s="8" t="s">
        <v>26</v>
      </c>
      <c r="C131" s="8" t="s">
        <v>484</v>
      </c>
      <c r="D131" s="8" t="s">
        <v>137</v>
      </c>
      <c r="E131" s="8" t="str">
        <f>SUBSTITUTE(Table2[[#This Row],[device_name]], "-", "_")</f>
        <v>lounge_main_bulb_3</v>
      </c>
      <c r="F131" s="8" t="str">
        <f>IF(ISBLANK(E131), "", Table2[[#This Row],[unique_id]])</f>
        <v>lounge_main_bulb_3</v>
      </c>
      <c r="H131" s="8" t="s">
        <v>139</v>
      </c>
      <c r="O131" s="8" t="b">
        <v>1</v>
      </c>
      <c r="P131" s="8" t="s">
        <v>172</v>
      </c>
      <c r="Q131" s="8" t="s">
        <v>1148</v>
      </c>
      <c r="R131" s="8" t="str">
        <f>Table2[[#This Row],[entity_domain]]</f>
        <v>Lights</v>
      </c>
      <c r="S131" s="8" t="str">
        <f>_xlfn.CONCAT( Table2[[#This Row],[device_suggested_area]], " ",Table2[[#This Row],[powercalc_group_3]])</f>
        <v>Lounge Lights</v>
      </c>
      <c r="T131" s="8"/>
      <c r="V131" s="10"/>
      <c r="W131" s="10" t="s">
        <v>711</v>
      </c>
      <c r="X131" s="51">
        <v>600</v>
      </c>
      <c r="Y131" s="16" t="s">
        <v>1144</v>
      </c>
      <c r="Z131" s="16" t="s">
        <v>790</v>
      </c>
      <c r="AF131" s="10"/>
      <c r="AH131" s="8" t="str">
        <f t="shared" si="13"/>
        <v/>
      </c>
      <c r="AI131" s="8" t="str">
        <f t="shared" si="14"/>
        <v/>
      </c>
      <c r="AK131" s="8"/>
      <c r="AL13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M131" s="8" t="str">
        <f>LOWER(_xlfn.CONCAT(Table2[[#This Row],[device_suggested_area]], "-",Table2[[#This Row],[device_identifiers]]))</f>
        <v>lounge-main-bulb-3</v>
      </c>
      <c r="AN131" s="10" t="s">
        <v>708</v>
      </c>
      <c r="AO131" s="8" t="s">
        <v>718</v>
      </c>
      <c r="AP131" s="8" t="s">
        <v>707</v>
      </c>
      <c r="AQ131" s="8" t="s">
        <v>484</v>
      </c>
      <c r="AR131" s="8" t="s">
        <v>203</v>
      </c>
      <c r="AU131" s="8" t="s">
        <v>743</v>
      </c>
      <c r="AV131" s="8"/>
      <c r="AY131" s="8" t="str">
        <f t="shared" si="15"/>
        <v>[["mac", "0x00178801039f6b4a"]]</v>
      </c>
    </row>
    <row r="132" spans="1:51" ht="16" customHeight="1" x14ac:dyDescent="0.2">
      <c r="A132" s="8">
        <v>1624</v>
      </c>
      <c r="B132" s="8" t="s">
        <v>26</v>
      </c>
      <c r="C132" s="8" t="s">
        <v>133</v>
      </c>
      <c r="D132" s="8" t="s">
        <v>137</v>
      </c>
      <c r="E132" s="8" t="s">
        <v>590</v>
      </c>
      <c r="F132" s="8" t="str">
        <f>IF(ISBLANK(E132), "", Table2[[#This Row],[unique_id]])</f>
        <v>lounge_fan</v>
      </c>
      <c r="G132" s="8" t="s">
        <v>200</v>
      </c>
      <c r="H132" s="8" t="s">
        <v>139</v>
      </c>
      <c r="I132" s="8" t="s">
        <v>132</v>
      </c>
      <c r="J132" s="8" t="s">
        <v>1110</v>
      </c>
      <c r="M132" s="8" t="s">
        <v>136</v>
      </c>
      <c r="O132" s="8" t="b">
        <v>1</v>
      </c>
      <c r="P132" s="8" t="s">
        <v>172</v>
      </c>
      <c r="Q132" s="8" t="s">
        <v>1148</v>
      </c>
      <c r="R132" s="8" t="str">
        <f>Table2[[#This Row],[entity_domain]]</f>
        <v>Lights</v>
      </c>
      <c r="S132" s="8" t="str">
        <f>_xlfn.CONCAT( Table2[[#This Row],[device_suggested_area]], " ",Table2[[#This Row],[powercalc_group_3]])</f>
        <v>Lounge Lights</v>
      </c>
      <c r="T132" s="11" t="s">
        <v>1163</v>
      </c>
      <c r="V132" s="10"/>
      <c r="W132" s="10"/>
      <c r="X132" s="10"/>
      <c r="Y132" s="10"/>
      <c r="AD132" s="8" t="s">
        <v>339</v>
      </c>
      <c r="AF132" s="10"/>
      <c r="AH132" s="8" t="str">
        <f t="shared" si="13"/>
        <v/>
      </c>
      <c r="AI132" s="8" t="str">
        <f t="shared" si="14"/>
        <v/>
      </c>
      <c r="AK132" s="8"/>
      <c r="AL132" s="37"/>
      <c r="AM132" s="8"/>
      <c r="AN132" s="10"/>
      <c r="AR132" s="8" t="s">
        <v>203</v>
      </c>
      <c r="AS132" s="8" t="s">
        <v>1038</v>
      </c>
      <c r="AU132" s="8"/>
      <c r="AV132" s="8"/>
      <c r="AY132" s="8" t="str">
        <f t="shared" si="15"/>
        <v/>
      </c>
    </row>
    <row r="133" spans="1:51" ht="16" hidden="1" customHeight="1" x14ac:dyDescent="0.2">
      <c r="A133" s="8">
        <v>1625</v>
      </c>
      <c r="B133" s="8" t="s">
        <v>26</v>
      </c>
      <c r="C133" s="8" t="s">
        <v>484</v>
      </c>
      <c r="D133" s="8" t="s">
        <v>137</v>
      </c>
      <c r="E133" s="8" t="s">
        <v>799</v>
      </c>
      <c r="F133" s="8" t="str">
        <f>IF(ISBLANK(E133), "", Table2[[#This Row],[unique_id]])</f>
        <v>lounge_lamp</v>
      </c>
      <c r="G133" s="8" t="s">
        <v>800</v>
      </c>
      <c r="H133" s="8" t="s">
        <v>139</v>
      </c>
      <c r="I133" s="8" t="s">
        <v>132</v>
      </c>
      <c r="J133" s="8" t="s">
        <v>756</v>
      </c>
      <c r="K133" s="8" t="s">
        <v>1020</v>
      </c>
      <c r="M133" s="8" t="s">
        <v>136</v>
      </c>
      <c r="T133" s="8"/>
      <c r="V133" s="10"/>
      <c r="W133" s="10" t="s">
        <v>712</v>
      </c>
      <c r="X133" s="51" t="s">
        <v>802</v>
      </c>
      <c r="Y133" s="16" t="s">
        <v>1146</v>
      </c>
      <c r="Z133" s="16" t="s">
        <v>790</v>
      </c>
      <c r="AD133" s="8" t="s">
        <v>339</v>
      </c>
      <c r="AF133" s="10"/>
      <c r="AH133" s="8" t="str">
        <f t="shared" si="13"/>
        <v/>
      </c>
      <c r="AI133" s="8" t="str">
        <f t="shared" si="14"/>
        <v/>
      </c>
      <c r="AK133" s="8"/>
      <c r="AL13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https://zigbee2mqtt.janeandgraham.com/#/group/1500</v>
      </c>
      <c r="AM133" s="8" t="str">
        <f>LOWER(_xlfn.CONCAT(Table2[[#This Row],[device_suggested_area]], "-",Table2[[#This Row],[device_identifiers]]))</f>
        <v>lounge-lamp</v>
      </c>
      <c r="AN133" s="10" t="s">
        <v>708</v>
      </c>
      <c r="AO133" s="8" t="s">
        <v>720</v>
      </c>
      <c r="AP133" s="8" t="s">
        <v>707</v>
      </c>
      <c r="AQ133" s="8" t="s">
        <v>484</v>
      </c>
      <c r="AR133" s="8" t="s">
        <v>203</v>
      </c>
      <c r="AS133" s="8" t="s">
        <v>1038</v>
      </c>
      <c r="AU133" s="8"/>
      <c r="AV133" s="8"/>
      <c r="AY133" s="8" t="str">
        <f t="shared" si="15"/>
        <v/>
      </c>
    </row>
    <row r="134" spans="1:51" ht="16" customHeight="1" x14ac:dyDescent="0.2">
      <c r="A134" s="8">
        <v>1626</v>
      </c>
      <c r="B134" s="8" t="s">
        <v>26</v>
      </c>
      <c r="C134" s="8" t="s">
        <v>484</v>
      </c>
      <c r="D134" s="8" t="s">
        <v>137</v>
      </c>
      <c r="E134" s="8" t="str">
        <f>SUBSTITUTE(Table2[[#This Row],[device_name]], "-", "_")</f>
        <v>lounge_lamp_bulb_1</v>
      </c>
      <c r="F134" s="8" t="str">
        <f>IF(ISBLANK(E134), "", Table2[[#This Row],[unique_id]])</f>
        <v>lounge_lamp_bulb_1</v>
      </c>
      <c r="H134" s="8" t="s">
        <v>139</v>
      </c>
      <c r="O134" s="8" t="b">
        <v>1</v>
      </c>
      <c r="P134" s="8" t="s">
        <v>172</v>
      </c>
      <c r="Q134" s="8" t="s">
        <v>1148</v>
      </c>
      <c r="R134" s="8" t="str">
        <f>Table2[[#This Row],[entity_domain]]</f>
        <v>Lights</v>
      </c>
      <c r="S134" s="8" t="str">
        <f>_xlfn.CONCAT( Table2[[#This Row],[device_suggested_area]], " ",Table2[[#This Row],[powercalc_group_3]])</f>
        <v>Lounge Lights</v>
      </c>
      <c r="T134" s="8"/>
      <c r="V134" s="10"/>
      <c r="W134" s="10" t="s">
        <v>711</v>
      </c>
      <c r="X134" s="51" t="s">
        <v>802</v>
      </c>
      <c r="Y134" s="16" t="s">
        <v>1144</v>
      </c>
      <c r="Z134" s="16" t="s">
        <v>789</v>
      </c>
      <c r="AF134" s="10"/>
      <c r="AH134" s="8" t="str">
        <f t="shared" ref="AH134:AH165" si="16">IF(ISBLANK(AG134),  "", _xlfn.CONCAT("haas/entity/sensor/", LOWER(C134), "/", E134, "/config"))</f>
        <v/>
      </c>
      <c r="AI134" s="8" t="str">
        <f t="shared" ref="AI134:AI165" si="17">IF(ISBLANK(AG134),  "", _xlfn.CONCAT(LOWER(C134), "/", E134))</f>
        <v/>
      </c>
      <c r="AK134" s="8"/>
      <c r="AL13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M134" s="8" t="str">
        <f>LOWER(_xlfn.CONCAT(Table2[[#This Row],[device_suggested_area]], "-",Table2[[#This Row],[device_identifiers]]))</f>
        <v>lounge-lamp-bulb-1</v>
      </c>
      <c r="AN134" s="10" t="s">
        <v>708</v>
      </c>
      <c r="AO134" s="8" t="s">
        <v>721</v>
      </c>
      <c r="AP134" s="8" t="s">
        <v>707</v>
      </c>
      <c r="AQ134" s="8" t="s">
        <v>484</v>
      </c>
      <c r="AR134" s="8" t="s">
        <v>203</v>
      </c>
      <c r="AS134" s="8" t="s">
        <v>1038</v>
      </c>
      <c r="AU134" s="8" t="s">
        <v>801</v>
      </c>
      <c r="AV134" s="8"/>
      <c r="AY134" s="8" t="str">
        <f t="shared" ref="AY134:AY165" si="18">IF(AND(ISBLANK(AU134), ISBLANK(AV134)), "", _xlfn.CONCAT("[", IF(ISBLANK(AU134), "", _xlfn.CONCAT("[""mac"", """, AU134, """]")), IF(ISBLANK(AV134), "", _xlfn.CONCAT(", [""ip"", """, AV134, """]")), "]"))</f>
        <v>[["mac", "0x0017880106bc4f2d"]]</v>
      </c>
    </row>
    <row r="135" spans="1:51" ht="16" hidden="1" customHeight="1" x14ac:dyDescent="0.2">
      <c r="A135" s="8">
        <v>1627</v>
      </c>
      <c r="B135" s="8" t="s">
        <v>26</v>
      </c>
      <c r="C135" s="8" t="s">
        <v>484</v>
      </c>
      <c r="D135" s="8" t="s">
        <v>137</v>
      </c>
      <c r="E135" s="8" t="s">
        <v>357</v>
      </c>
      <c r="F135" s="8" t="str">
        <f>IF(ISBLANK(E135), "", Table2[[#This Row],[unique_id]])</f>
        <v>parents_main</v>
      </c>
      <c r="G135" s="8" t="s">
        <v>205</v>
      </c>
      <c r="H135" s="8" t="s">
        <v>139</v>
      </c>
      <c r="I135" s="8" t="s">
        <v>132</v>
      </c>
      <c r="J135" s="13" t="s">
        <v>1109</v>
      </c>
      <c r="K135" s="8" t="s">
        <v>1021</v>
      </c>
      <c r="M135" s="8" t="s">
        <v>136</v>
      </c>
      <c r="T135" s="8"/>
      <c r="V135" s="10"/>
      <c r="W135" s="10" t="s">
        <v>712</v>
      </c>
      <c r="X135" s="10">
        <v>700</v>
      </c>
      <c r="Y135" s="16" t="s">
        <v>1146</v>
      </c>
      <c r="Z135" s="16" t="s">
        <v>788</v>
      </c>
      <c r="AD135" s="8" t="s">
        <v>339</v>
      </c>
      <c r="AF135" s="10"/>
      <c r="AH135" s="8" t="str">
        <f t="shared" si="16"/>
        <v/>
      </c>
      <c r="AI135" s="8" t="str">
        <f t="shared" si="17"/>
        <v/>
      </c>
      <c r="AK135" s="8"/>
      <c r="AL13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https://zigbee2mqtt.janeandgraham.com/#/group/700</v>
      </c>
      <c r="AM135" s="8" t="str">
        <f>LOWER(_xlfn.CONCAT(Table2[[#This Row],[device_suggested_area]], "-",Table2[[#This Row],[device_identifiers]]))</f>
        <v>parents-main</v>
      </c>
      <c r="AN135" s="10" t="s">
        <v>708</v>
      </c>
      <c r="AO135" s="8" t="s">
        <v>709</v>
      </c>
      <c r="AP135" s="8" t="s">
        <v>707</v>
      </c>
      <c r="AQ135" s="8" t="s">
        <v>484</v>
      </c>
      <c r="AR135" s="8" t="s">
        <v>201</v>
      </c>
      <c r="AU135" s="8"/>
      <c r="AV135" s="8"/>
      <c r="AY135" s="8" t="str">
        <f t="shared" si="18"/>
        <v/>
      </c>
    </row>
    <row r="136" spans="1:51" ht="16" customHeight="1" x14ac:dyDescent="0.2">
      <c r="A136" s="8">
        <v>1628</v>
      </c>
      <c r="B136" s="8" t="s">
        <v>26</v>
      </c>
      <c r="C136" s="8" t="s">
        <v>484</v>
      </c>
      <c r="D136" s="8" t="s">
        <v>137</v>
      </c>
      <c r="E136" s="8" t="str">
        <f>SUBSTITUTE(Table2[[#This Row],[device_name]], "-", "_")</f>
        <v>parents_main_bulb_1</v>
      </c>
      <c r="F136" s="8" t="str">
        <f>IF(ISBLANK(E136), "", Table2[[#This Row],[unique_id]])</f>
        <v>parents_main_bulb_1</v>
      </c>
      <c r="H136" s="8" t="s">
        <v>139</v>
      </c>
      <c r="O136" s="8" t="b">
        <v>1</v>
      </c>
      <c r="P136" s="8" t="s">
        <v>172</v>
      </c>
      <c r="Q136" s="8" t="s">
        <v>1148</v>
      </c>
      <c r="R136" s="8" t="str">
        <f>Table2[[#This Row],[entity_domain]]</f>
        <v>Lights</v>
      </c>
      <c r="S136" s="8" t="str">
        <f>_xlfn.CONCAT( Table2[[#This Row],[device_suggested_area]], " ",Table2[[#This Row],[powercalc_group_3]])</f>
        <v>Parents Lights</v>
      </c>
      <c r="T136" s="8"/>
      <c r="V136" s="10"/>
      <c r="W136" s="10" t="s">
        <v>711</v>
      </c>
      <c r="X136" s="10">
        <v>700</v>
      </c>
      <c r="Y136" s="16" t="s">
        <v>1144</v>
      </c>
      <c r="Z136" s="16" t="s">
        <v>788</v>
      </c>
      <c r="AF136" s="10"/>
      <c r="AH136" s="8" t="str">
        <f t="shared" si="16"/>
        <v/>
      </c>
      <c r="AI136" s="8" t="str">
        <f t="shared" si="17"/>
        <v/>
      </c>
      <c r="AK136" s="8"/>
      <c r="AL13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M136" s="8" t="str">
        <f>LOWER(_xlfn.CONCAT(Table2[[#This Row],[device_suggested_area]], "-",Table2[[#This Row],[device_identifiers]]))</f>
        <v>parents-main-bulb-1</v>
      </c>
      <c r="AN136" s="10" t="s">
        <v>708</v>
      </c>
      <c r="AO136" s="8" t="s">
        <v>710</v>
      </c>
      <c r="AP136" s="8" t="s">
        <v>707</v>
      </c>
      <c r="AQ136" s="8" t="s">
        <v>484</v>
      </c>
      <c r="AR136" s="8" t="s">
        <v>201</v>
      </c>
      <c r="AU136" s="8" t="s">
        <v>706</v>
      </c>
      <c r="AV136" s="8"/>
      <c r="AY136" s="8" t="str">
        <f t="shared" si="18"/>
        <v>[["mac", "0x00178801039f585a"]]</v>
      </c>
    </row>
    <row r="137" spans="1:51" ht="16" customHeight="1" x14ac:dyDescent="0.2">
      <c r="A137" s="8">
        <v>1629</v>
      </c>
      <c r="B137" s="8" t="s">
        <v>26</v>
      </c>
      <c r="C137" s="8" t="s">
        <v>484</v>
      </c>
      <c r="D137" s="8" t="s">
        <v>137</v>
      </c>
      <c r="E137" s="8" t="str">
        <f>SUBSTITUTE(Table2[[#This Row],[device_name]], "-", "_")</f>
        <v>parents_main_bulb_2</v>
      </c>
      <c r="F137" s="8" t="str">
        <f>IF(ISBLANK(E137), "", Table2[[#This Row],[unique_id]])</f>
        <v>parents_main_bulb_2</v>
      </c>
      <c r="H137" s="8" t="s">
        <v>139</v>
      </c>
      <c r="O137" s="8" t="b">
        <v>1</v>
      </c>
      <c r="P137" s="8" t="s">
        <v>172</v>
      </c>
      <c r="Q137" s="8" t="s">
        <v>1148</v>
      </c>
      <c r="R137" s="8" t="str">
        <f>Table2[[#This Row],[entity_domain]]</f>
        <v>Lights</v>
      </c>
      <c r="S137" s="8" t="str">
        <f>_xlfn.CONCAT( Table2[[#This Row],[device_suggested_area]], " ",Table2[[#This Row],[powercalc_group_3]])</f>
        <v>Parents Lights</v>
      </c>
      <c r="T137" s="8"/>
      <c r="V137" s="10"/>
      <c r="W137" s="10" t="s">
        <v>711</v>
      </c>
      <c r="X137" s="10">
        <v>700</v>
      </c>
      <c r="Y137" s="16" t="s">
        <v>1144</v>
      </c>
      <c r="Z137" s="16" t="s">
        <v>788</v>
      </c>
      <c r="AF137" s="10"/>
      <c r="AH137" s="8" t="str">
        <f t="shared" si="16"/>
        <v/>
      </c>
      <c r="AI137" s="8" t="str">
        <f t="shared" si="17"/>
        <v/>
      </c>
      <c r="AK137" s="8"/>
      <c r="AL13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M137" s="8" t="str">
        <f>LOWER(_xlfn.CONCAT(Table2[[#This Row],[device_suggested_area]], "-",Table2[[#This Row],[device_identifiers]]))</f>
        <v>parents-main-bulb-2</v>
      </c>
      <c r="AN137" s="10" t="s">
        <v>708</v>
      </c>
      <c r="AO137" s="8" t="s">
        <v>717</v>
      </c>
      <c r="AP137" s="8" t="s">
        <v>707</v>
      </c>
      <c r="AQ137" s="8" t="s">
        <v>484</v>
      </c>
      <c r="AR137" s="8" t="s">
        <v>201</v>
      </c>
      <c r="AU137" s="8" t="s">
        <v>715</v>
      </c>
      <c r="AV137" s="8"/>
      <c r="AY137" s="8" t="str">
        <f t="shared" si="18"/>
        <v>[["mac", "0x00178801039f69d1"]]</v>
      </c>
    </row>
    <row r="138" spans="1:51" ht="16" customHeight="1" x14ac:dyDescent="0.2">
      <c r="A138" s="8">
        <v>1630</v>
      </c>
      <c r="B138" s="8" t="s">
        <v>26</v>
      </c>
      <c r="C138" s="8" t="s">
        <v>484</v>
      </c>
      <c r="D138" s="8" t="s">
        <v>137</v>
      </c>
      <c r="E138" s="8" t="str">
        <f>SUBSTITUTE(Table2[[#This Row],[device_name]], "-", "_")</f>
        <v>parents_main_bulb_3</v>
      </c>
      <c r="F138" s="8" t="str">
        <f>IF(ISBLANK(E138), "", Table2[[#This Row],[unique_id]])</f>
        <v>parents_main_bulb_3</v>
      </c>
      <c r="H138" s="8" t="s">
        <v>139</v>
      </c>
      <c r="O138" s="8" t="b">
        <v>1</v>
      </c>
      <c r="P138" s="8" t="s">
        <v>172</v>
      </c>
      <c r="Q138" s="8" t="s">
        <v>1148</v>
      </c>
      <c r="R138" s="8" t="str">
        <f>Table2[[#This Row],[entity_domain]]</f>
        <v>Lights</v>
      </c>
      <c r="S138" s="8" t="str">
        <f>_xlfn.CONCAT( Table2[[#This Row],[device_suggested_area]], " ",Table2[[#This Row],[powercalc_group_3]])</f>
        <v>Parents Lights</v>
      </c>
      <c r="T138" s="8"/>
      <c r="V138" s="10"/>
      <c r="W138" s="10" t="s">
        <v>711</v>
      </c>
      <c r="X138" s="10">
        <v>700</v>
      </c>
      <c r="Y138" s="16" t="s">
        <v>1144</v>
      </c>
      <c r="Z138" s="16" t="s">
        <v>788</v>
      </c>
      <c r="AF138" s="10"/>
      <c r="AH138" s="8" t="str">
        <f t="shared" si="16"/>
        <v/>
      </c>
      <c r="AI138" s="8" t="str">
        <f t="shared" si="17"/>
        <v/>
      </c>
      <c r="AK138" s="8"/>
      <c r="AL13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M138" s="8" t="str">
        <f>LOWER(_xlfn.CONCAT(Table2[[#This Row],[device_suggested_area]], "-",Table2[[#This Row],[device_identifiers]]))</f>
        <v>parents-main-bulb-3</v>
      </c>
      <c r="AN138" s="10" t="s">
        <v>708</v>
      </c>
      <c r="AO138" s="8" t="s">
        <v>718</v>
      </c>
      <c r="AP138" s="8" t="s">
        <v>707</v>
      </c>
      <c r="AQ138" s="8" t="s">
        <v>484</v>
      </c>
      <c r="AR138" s="8" t="s">
        <v>201</v>
      </c>
      <c r="AU138" s="8" t="s">
        <v>716</v>
      </c>
      <c r="AV138" s="8"/>
      <c r="AY138" s="8" t="str">
        <f t="shared" si="18"/>
        <v>[["mac", "0x001788010432a064"]]</v>
      </c>
    </row>
    <row r="139" spans="1:51" ht="16" hidden="1" customHeight="1" x14ac:dyDescent="0.2">
      <c r="A139" s="8">
        <v>1631</v>
      </c>
      <c r="B139" s="8" t="s">
        <v>26</v>
      </c>
      <c r="C139" s="8" t="s">
        <v>484</v>
      </c>
      <c r="D139" s="8" t="s">
        <v>137</v>
      </c>
      <c r="E139" s="8" t="s">
        <v>1128</v>
      </c>
      <c r="F139" s="8" t="str">
        <f>IF(ISBLANK(E139), "", Table2[[#This Row],[unique_id]])</f>
        <v>study_lamp</v>
      </c>
      <c r="G139" s="8" t="s">
        <v>1129</v>
      </c>
      <c r="H139" s="8" t="s">
        <v>139</v>
      </c>
      <c r="I139" s="8" t="s">
        <v>132</v>
      </c>
      <c r="J139" s="8" t="s">
        <v>756</v>
      </c>
      <c r="K139" s="8" t="s">
        <v>1020</v>
      </c>
      <c r="M139" s="8" t="s">
        <v>136</v>
      </c>
      <c r="T139" s="8"/>
      <c r="V139" s="10"/>
      <c r="W139" s="10" t="s">
        <v>712</v>
      </c>
      <c r="X139" s="51" t="s">
        <v>1130</v>
      </c>
      <c r="Y139" s="16" t="s">
        <v>1146</v>
      </c>
      <c r="Z139" s="16" t="s">
        <v>790</v>
      </c>
      <c r="AD139" s="8" t="s">
        <v>339</v>
      </c>
      <c r="AF139" s="10"/>
      <c r="AH139" s="8" t="str">
        <f t="shared" si="16"/>
        <v/>
      </c>
      <c r="AI139" s="8" t="str">
        <f t="shared" si="17"/>
        <v/>
      </c>
      <c r="AK139" s="8"/>
      <c r="AL13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https://zigbee2mqtt.janeandgraham.com/#/group/1800</v>
      </c>
      <c r="AM139" s="8" t="str">
        <f>LOWER(_xlfn.CONCAT(Table2[[#This Row],[device_suggested_area]], "-",Table2[[#This Row],[device_identifiers]]))</f>
        <v>study-lamp</v>
      </c>
      <c r="AN139" s="10" t="s">
        <v>708</v>
      </c>
      <c r="AO139" s="8" t="s">
        <v>720</v>
      </c>
      <c r="AP139" s="8" t="s">
        <v>707</v>
      </c>
      <c r="AQ139" s="8" t="s">
        <v>484</v>
      </c>
      <c r="AR139" s="8" t="s">
        <v>440</v>
      </c>
      <c r="AS139" s="8" t="s">
        <v>1038</v>
      </c>
      <c r="AU139" s="8"/>
      <c r="AV139" s="8"/>
      <c r="AY139" s="8" t="str">
        <f t="shared" si="18"/>
        <v/>
      </c>
    </row>
    <row r="140" spans="1:51" ht="16" customHeight="1" x14ac:dyDescent="0.2">
      <c r="A140" s="8">
        <v>1632</v>
      </c>
      <c r="B140" s="8" t="s">
        <v>26</v>
      </c>
      <c r="C140" s="8" t="s">
        <v>484</v>
      </c>
      <c r="D140" s="8" t="s">
        <v>137</v>
      </c>
      <c r="E140" s="8" t="str">
        <f>SUBSTITUTE(Table2[[#This Row],[device_name]], "-", "_")</f>
        <v>study_lamp_bulb_1</v>
      </c>
      <c r="F140" s="8" t="str">
        <f>IF(ISBLANK(E140), "", Table2[[#This Row],[unique_id]])</f>
        <v>study_lamp_bulb_1</v>
      </c>
      <c r="H140" s="8" t="s">
        <v>139</v>
      </c>
      <c r="O140" s="8" t="b">
        <v>1</v>
      </c>
      <c r="P140" s="8" t="s">
        <v>172</v>
      </c>
      <c r="Q140" s="8" t="s">
        <v>1148</v>
      </c>
      <c r="R140" s="8" t="str">
        <f>Table2[[#This Row],[entity_domain]]</f>
        <v>Lights</v>
      </c>
      <c r="S140" s="8" t="str">
        <f>_xlfn.CONCAT( Table2[[#This Row],[device_suggested_area]], " ",Table2[[#This Row],[powercalc_group_3]])</f>
        <v>Study Lights</v>
      </c>
      <c r="T140" s="8"/>
      <c r="V140" s="10"/>
      <c r="W140" s="10" t="s">
        <v>711</v>
      </c>
      <c r="X140" s="51" t="s">
        <v>1130</v>
      </c>
      <c r="Y140" s="16" t="s">
        <v>1144</v>
      </c>
      <c r="Z140" s="16" t="s">
        <v>789</v>
      </c>
      <c r="AF140" s="10"/>
      <c r="AH140" s="8" t="str">
        <f t="shared" si="16"/>
        <v/>
      </c>
      <c r="AI140" s="8" t="str">
        <f t="shared" si="17"/>
        <v/>
      </c>
      <c r="AK140" s="8"/>
      <c r="AL14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M140" s="8" t="str">
        <f>LOWER(_xlfn.CONCAT(Table2[[#This Row],[device_suggested_area]], "-",Table2[[#This Row],[device_identifiers]]))</f>
        <v>study-lamp-bulb-1</v>
      </c>
      <c r="AN140" s="10" t="s">
        <v>708</v>
      </c>
      <c r="AO140" s="8" t="s">
        <v>721</v>
      </c>
      <c r="AP140" s="8" t="s">
        <v>707</v>
      </c>
      <c r="AQ140" s="8" t="s">
        <v>484</v>
      </c>
      <c r="AR140" s="8" t="s">
        <v>440</v>
      </c>
      <c r="AS140" s="8" t="s">
        <v>1038</v>
      </c>
      <c r="AU140" s="8" t="s">
        <v>1131</v>
      </c>
      <c r="AV140" s="8"/>
      <c r="AY140" s="8" t="str">
        <f t="shared" si="18"/>
        <v>[["mac", "0x00178801040e2034"]]</v>
      </c>
    </row>
    <row r="141" spans="1:51" ht="16" hidden="1" customHeight="1" x14ac:dyDescent="0.2">
      <c r="A141" s="8">
        <v>1633</v>
      </c>
      <c r="B141" s="8" t="s">
        <v>26</v>
      </c>
      <c r="C141" s="8" t="s">
        <v>484</v>
      </c>
      <c r="D141" s="8" t="s">
        <v>137</v>
      </c>
      <c r="E141" s="8" t="s">
        <v>358</v>
      </c>
      <c r="F141" s="8" t="str">
        <f>IF(ISBLANK(E141), "", Table2[[#This Row],[unique_id]])</f>
        <v>kitchen_main</v>
      </c>
      <c r="G141" s="8" t="s">
        <v>211</v>
      </c>
      <c r="H141" s="8" t="s">
        <v>139</v>
      </c>
      <c r="I141" s="8" t="s">
        <v>132</v>
      </c>
      <c r="J141" s="13" t="s">
        <v>1109</v>
      </c>
      <c r="K141" s="8" t="s">
        <v>1020</v>
      </c>
      <c r="M141" s="8" t="s">
        <v>136</v>
      </c>
      <c r="T141" s="8"/>
      <c r="V141" s="10"/>
      <c r="W141" s="10" t="s">
        <v>712</v>
      </c>
      <c r="X141" s="10">
        <v>800</v>
      </c>
      <c r="Y141" s="16" t="s">
        <v>1146</v>
      </c>
      <c r="Z141" s="16" t="s">
        <v>790</v>
      </c>
      <c r="AD141" s="8" t="s">
        <v>339</v>
      </c>
      <c r="AF141" s="10"/>
      <c r="AH141" s="8" t="str">
        <f t="shared" si="16"/>
        <v/>
      </c>
      <c r="AI141" s="8" t="str">
        <f t="shared" si="17"/>
        <v/>
      </c>
      <c r="AK141" s="8"/>
      <c r="AL14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https://zigbee2mqtt.janeandgraham.com/#/group/800</v>
      </c>
      <c r="AM141" s="8" t="str">
        <f>LOWER(_xlfn.CONCAT(Table2[[#This Row],[device_suggested_area]], "-",Table2[[#This Row],[device_identifiers]]))</f>
        <v>kitchen-main</v>
      </c>
      <c r="AN141" s="10" t="s">
        <v>810</v>
      </c>
      <c r="AO141" s="8" t="s">
        <v>709</v>
      </c>
      <c r="AP141" s="8" t="s">
        <v>813</v>
      </c>
      <c r="AQ141" s="8" t="s">
        <v>484</v>
      </c>
      <c r="AR141" s="8" t="s">
        <v>215</v>
      </c>
      <c r="AU141" s="8"/>
      <c r="AV141" s="8"/>
      <c r="AY141" s="8" t="str">
        <f t="shared" si="18"/>
        <v/>
      </c>
    </row>
    <row r="142" spans="1:51" ht="16" customHeight="1" x14ac:dyDescent="0.2">
      <c r="A142" s="8">
        <v>1634</v>
      </c>
      <c r="B142" s="8" t="s">
        <v>26</v>
      </c>
      <c r="C142" s="8" t="s">
        <v>484</v>
      </c>
      <c r="D142" s="8" t="s">
        <v>137</v>
      </c>
      <c r="E142" s="8" t="str">
        <f>SUBSTITUTE(Table2[[#This Row],[device_name]], "-", "_")</f>
        <v>kitchen_main_bulb_1</v>
      </c>
      <c r="F142" s="8" t="str">
        <f>IF(ISBLANK(E142), "", Table2[[#This Row],[unique_id]])</f>
        <v>kitchen_main_bulb_1</v>
      </c>
      <c r="H142" s="8" t="s">
        <v>139</v>
      </c>
      <c r="O142" s="8" t="b">
        <v>1</v>
      </c>
      <c r="P142" s="8" t="s">
        <v>172</v>
      </c>
      <c r="Q142" s="8" t="s">
        <v>1148</v>
      </c>
      <c r="R142" s="8" t="str">
        <f>Table2[[#This Row],[entity_domain]]</f>
        <v>Lights</v>
      </c>
      <c r="S142" s="8" t="str">
        <f>_xlfn.CONCAT( Table2[[#This Row],[device_suggested_area]], " ",Table2[[#This Row],[powercalc_group_3]])</f>
        <v>Kitchen Lights</v>
      </c>
      <c r="T142" s="8"/>
      <c r="V142" s="10"/>
      <c r="W142" s="10" t="s">
        <v>711</v>
      </c>
      <c r="X142" s="10">
        <v>800</v>
      </c>
      <c r="Y142" s="16" t="s">
        <v>1144</v>
      </c>
      <c r="Z142" s="16" t="s">
        <v>790</v>
      </c>
      <c r="AF142" s="10"/>
      <c r="AH142" s="8" t="str">
        <f t="shared" si="16"/>
        <v/>
      </c>
      <c r="AI142" s="8" t="str">
        <f t="shared" si="17"/>
        <v/>
      </c>
      <c r="AK142" s="8"/>
      <c r="AL14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M142" s="8" t="str">
        <f>LOWER(_xlfn.CONCAT(Table2[[#This Row],[device_suggested_area]], "-",Table2[[#This Row],[device_identifiers]]))</f>
        <v>kitchen-main-bulb-1</v>
      </c>
      <c r="AN142" s="10" t="s">
        <v>810</v>
      </c>
      <c r="AO142" s="8" t="s">
        <v>710</v>
      </c>
      <c r="AP142" s="8" t="s">
        <v>813</v>
      </c>
      <c r="AQ142" s="8" t="s">
        <v>484</v>
      </c>
      <c r="AR142" s="8" t="s">
        <v>215</v>
      </c>
      <c r="AU142" s="8" t="s">
        <v>744</v>
      </c>
      <c r="AV142" s="8"/>
      <c r="AY142" s="8" t="str">
        <f t="shared" si="18"/>
        <v>[["mac", "0x00178801040f8db2"]]</v>
      </c>
    </row>
    <row r="143" spans="1:51" ht="16" customHeight="1" x14ac:dyDescent="0.2">
      <c r="A143" s="8">
        <v>1635</v>
      </c>
      <c r="B143" s="8" t="s">
        <v>26</v>
      </c>
      <c r="C143" s="8" t="s">
        <v>484</v>
      </c>
      <c r="D143" s="8" t="s">
        <v>137</v>
      </c>
      <c r="E143" s="8" t="str">
        <f>SUBSTITUTE(Table2[[#This Row],[device_name]], "-", "_")</f>
        <v>kitchen_main_bulb_2</v>
      </c>
      <c r="F143" s="8" t="str">
        <f>IF(ISBLANK(E143), "", Table2[[#This Row],[unique_id]])</f>
        <v>kitchen_main_bulb_2</v>
      </c>
      <c r="H143" s="8" t="s">
        <v>139</v>
      </c>
      <c r="O143" s="8" t="b">
        <v>1</v>
      </c>
      <c r="P143" s="8" t="s">
        <v>172</v>
      </c>
      <c r="Q143" s="8" t="s">
        <v>1148</v>
      </c>
      <c r="R143" s="8" t="str">
        <f>Table2[[#This Row],[entity_domain]]</f>
        <v>Lights</v>
      </c>
      <c r="S143" s="8" t="str">
        <f>_xlfn.CONCAT( Table2[[#This Row],[device_suggested_area]], " ",Table2[[#This Row],[powercalc_group_3]])</f>
        <v>Kitchen Lights</v>
      </c>
      <c r="T143" s="8"/>
      <c r="V143" s="10"/>
      <c r="W143" s="10" t="s">
        <v>711</v>
      </c>
      <c r="X143" s="10">
        <v>800</v>
      </c>
      <c r="Y143" s="16" t="s">
        <v>1144</v>
      </c>
      <c r="Z143" s="16" t="s">
        <v>790</v>
      </c>
      <c r="AF143" s="10"/>
      <c r="AH143" s="8" t="str">
        <f t="shared" si="16"/>
        <v/>
      </c>
      <c r="AI143" s="8" t="str">
        <f t="shared" si="17"/>
        <v/>
      </c>
      <c r="AK143" s="8"/>
      <c r="AL14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M143" s="8" t="str">
        <f>LOWER(_xlfn.CONCAT(Table2[[#This Row],[device_suggested_area]], "-",Table2[[#This Row],[device_identifiers]]))</f>
        <v>kitchen-main-bulb-2</v>
      </c>
      <c r="AN143" s="10" t="s">
        <v>810</v>
      </c>
      <c r="AO143" s="8" t="s">
        <v>717</v>
      </c>
      <c r="AP143" s="8" t="s">
        <v>813</v>
      </c>
      <c r="AQ143" s="8" t="s">
        <v>484</v>
      </c>
      <c r="AR143" s="8" t="s">
        <v>215</v>
      </c>
      <c r="AU143" s="8" t="s">
        <v>745</v>
      </c>
      <c r="AV143" s="8"/>
      <c r="AY143" s="8" t="str">
        <f t="shared" si="18"/>
        <v>[["mac", "0x001788010343c34f"]]</v>
      </c>
    </row>
    <row r="144" spans="1:51" ht="16" customHeight="1" x14ac:dyDescent="0.2">
      <c r="A144" s="8">
        <v>1636</v>
      </c>
      <c r="B144" s="8" t="s">
        <v>26</v>
      </c>
      <c r="C144" s="8" t="s">
        <v>484</v>
      </c>
      <c r="D144" s="8" t="s">
        <v>137</v>
      </c>
      <c r="E144" s="8" t="str">
        <f>SUBSTITUTE(Table2[[#This Row],[device_name]], "-", "_")</f>
        <v>kitchen_main_bulb_3</v>
      </c>
      <c r="F144" s="8" t="str">
        <f>IF(ISBLANK(E144), "", Table2[[#This Row],[unique_id]])</f>
        <v>kitchen_main_bulb_3</v>
      </c>
      <c r="H144" s="8" t="s">
        <v>139</v>
      </c>
      <c r="O144" s="8" t="b">
        <v>1</v>
      </c>
      <c r="P144" s="8" t="s">
        <v>172</v>
      </c>
      <c r="Q144" s="8" t="s">
        <v>1148</v>
      </c>
      <c r="R144" s="8" t="str">
        <f>Table2[[#This Row],[entity_domain]]</f>
        <v>Lights</v>
      </c>
      <c r="S144" s="8" t="str">
        <f>_xlfn.CONCAT( Table2[[#This Row],[device_suggested_area]], " ",Table2[[#This Row],[powercalc_group_3]])</f>
        <v>Kitchen Lights</v>
      </c>
      <c r="T144" s="8"/>
      <c r="V144" s="10"/>
      <c r="W144" s="10" t="s">
        <v>711</v>
      </c>
      <c r="X144" s="10">
        <v>800</v>
      </c>
      <c r="Y144" s="16" t="s">
        <v>1144</v>
      </c>
      <c r="Z144" s="16" t="s">
        <v>790</v>
      </c>
      <c r="AB144" s="12"/>
      <c r="AF144" s="10"/>
      <c r="AH144" s="8" t="str">
        <f t="shared" si="16"/>
        <v/>
      </c>
      <c r="AI144" s="8" t="str">
        <f t="shared" si="17"/>
        <v/>
      </c>
      <c r="AK144" s="8"/>
      <c r="AL14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M144" s="8" t="str">
        <f>LOWER(_xlfn.CONCAT(Table2[[#This Row],[device_suggested_area]], "-",Table2[[#This Row],[device_identifiers]]))</f>
        <v>kitchen-main-bulb-3</v>
      </c>
      <c r="AN144" s="10" t="s">
        <v>810</v>
      </c>
      <c r="AO144" s="8" t="s">
        <v>718</v>
      </c>
      <c r="AP144" s="8" t="s">
        <v>813</v>
      </c>
      <c r="AQ144" s="8" t="s">
        <v>484</v>
      </c>
      <c r="AR144" s="8" t="s">
        <v>215</v>
      </c>
      <c r="AU144" s="8" t="s">
        <v>746</v>
      </c>
      <c r="AV144" s="8"/>
      <c r="AY144" s="8" t="str">
        <f t="shared" si="18"/>
        <v>[["mac", "0x001788010343c147"]]</v>
      </c>
    </row>
    <row r="145" spans="1:51" ht="16" customHeight="1" x14ac:dyDescent="0.2">
      <c r="A145" s="8">
        <v>1637</v>
      </c>
      <c r="B145" s="8" t="s">
        <v>26</v>
      </c>
      <c r="C145" s="8" t="s">
        <v>484</v>
      </c>
      <c r="D145" s="8" t="s">
        <v>137</v>
      </c>
      <c r="E145" s="8" t="str">
        <f>SUBSTITUTE(Table2[[#This Row],[device_name]], "-", "_")</f>
        <v>kitchen_main_bulb_4</v>
      </c>
      <c r="F145" s="8" t="str">
        <f>IF(ISBLANK(E145), "", Table2[[#This Row],[unique_id]])</f>
        <v>kitchen_main_bulb_4</v>
      </c>
      <c r="H145" s="8" t="s">
        <v>139</v>
      </c>
      <c r="O145" s="8" t="b">
        <v>1</v>
      </c>
      <c r="P145" s="8" t="s">
        <v>172</v>
      </c>
      <c r="Q145" s="8" t="s">
        <v>1148</v>
      </c>
      <c r="R145" s="8" t="str">
        <f>Table2[[#This Row],[entity_domain]]</f>
        <v>Lights</v>
      </c>
      <c r="S145" s="8" t="str">
        <f>_xlfn.CONCAT( Table2[[#This Row],[device_suggested_area]], " ",Table2[[#This Row],[powercalc_group_3]])</f>
        <v>Kitchen Lights</v>
      </c>
      <c r="T145" s="8"/>
      <c r="V145" s="10"/>
      <c r="W145" s="10" t="s">
        <v>711</v>
      </c>
      <c r="X145" s="10">
        <v>800</v>
      </c>
      <c r="Y145" s="16" t="s">
        <v>1144</v>
      </c>
      <c r="Z145" s="16" t="s">
        <v>790</v>
      </c>
      <c r="AF145" s="10"/>
      <c r="AH145" s="8" t="str">
        <f t="shared" si="16"/>
        <v/>
      </c>
      <c r="AI145" s="8" t="str">
        <f t="shared" si="17"/>
        <v/>
      </c>
      <c r="AK145" s="8"/>
      <c r="AL14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M145" s="8" t="str">
        <f>LOWER(_xlfn.CONCAT(Table2[[#This Row],[device_suggested_area]], "-",Table2[[#This Row],[device_identifiers]]))</f>
        <v>kitchen-main-bulb-4</v>
      </c>
      <c r="AN145" s="10" t="s">
        <v>810</v>
      </c>
      <c r="AO145" s="8" t="s">
        <v>722</v>
      </c>
      <c r="AP145" s="8" t="s">
        <v>813</v>
      </c>
      <c r="AQ145" s="8" t="s">
        <v>484</v>
      </c>
      <c r="AR145" s="8" t="s">
        <v>215</v>
      </c>
      <c r="AU145" s="8" t="s">
        <v>747</v>
      </c>
      <c r="AV145" s="8"/>
      <c r="AY145" s="8" t="str">
        <f t="shared" si="18"/>
        <v>[["mac", "0x001788010343b9d8"]]</v>
      </c>
    </row>
    <row r="146" spans="1:51" ht="16" customHeight="1" x14ac:dyDescent="0.2">
      <c r="A146" s="8">
        <v>1638</v>
      </c>
      <c r="B146" s="8" t="s">
        <v>26</v>
      </c>
      <c r="C146" s="8" t="s">
        <v>1173</v>
      </c>
      <c r="D146" s="8" t="s">
        <v>149</v>
      </c>
      <c r="E146" s="8" t="s">
        <v>1199</v>
      </c>
      <c r="F146" s="8" t="str">
        <f>IF(ISBLANK(E146), "", Table2[[#This Row],[unique_id]])</f>
        <v>template_kitchen_downlights_plug</v>
      </c>
      <c r="G146" s="8" t="s">
        <v>837</v>
      </c>
      <c r="H146" s="8" t="s">
        <v>139</v>
      </c>
      <c r="I146" s="8" t="s">
        <v>132</v>
      </c>
      <c r="O146" s="8" t="b">
        <v>1</v>
      </c>
      <c r="P146" s="8" t="s">
        <v>172</v>
      </c>
      <c r="Q146" s="8" t="s">
        <v>1148</v>
      </c>
      <c r="R146" s="8" t="str">
        <f>Table2[[#This Row],[entity_domain]]</f>
        <v>Lights</v>
      </c>
      <c r="S146" s="8" t="str">
        <f>S147</f>
        <v>Kitchen Lights</v>
      </c>
      <c r="T146" s="11" t="str">
        <f>_xlfn.CONCAT("standby_power: 1.54", CHAR(10), "unavailable_power: 0", CHAR(10), "fixed:", CHAR(10), "  power: 2.19", CHAR(10))</f>
        <v xml:space="preserve">standby_power: 1.54
unavailable_power: 0
fixed:
  power: 2.19
</v>
      </c>
      <c r="V146" s="10"/>
      <c r="W146" s="10"/>
      <c r="X146" s="10"/>
      <c r="Y146" s="10"/>
      <c r="AF146" s="10"/>
      <c r="AH146" s="8" t="str">
        <f t="shared" si="16"/>
        <v/>
      </c>
      <c r="AI146" s="8" t="str">
        <f t="shared" si="17"/>
        <v/>
      </c>
      <c r="AK146" s="8"/>
      <c r="AL146" s="37"/>
      <c r="AM146" s="8"/>
      <c r="AN146" s="10"/>
      <c r="AU146" s="8"/>
      <c r="AV146" s="8"/>
      <c r="AY146" s="8" t="str">
        <f t="shared" si="18"/>
        <v/>
      </c>
    </row>
    <row r="147" spans="1:51" ht="16" customHeight="1" x14ac:dyDescent="0.2">
      <c r="A147" s="8">
        <v>1639</v>
      </c>
      <c r="B147" s="8" t="s">
        <v>26</v>
      </c>
      <c r="C147" s="8" t="s">
        <v>246</v>
      </c>
      <c r="D147" s="8" t="s">
        <v>134</v>
      </c>
      <c r="E147" s="8" t="s">
        <v>836</v>
      </c>
      <c r="F147" s="8" t="str">
        <f>IF(ISBLANK(E147), "", Table2[[#This Row],[unique_id]])</f>
        <v>kitchen_downlights</v>
      </c>
      <c r="G147" s="8" t="s">
        <v>837</v>
      </c>
      <c r="H147" s="8" t="s">
        <v>139</v>
      </c>
      <c r="I147" s="8" t="s">
        <v>132</v>
      </c>
      <c r="J147" s="8" t="s">
        <v>1111</v>
      </c>
      <c r="M147" s="8" t="s">
        <v>136</v>
      </c>
      <c r="O147" s="8" t="b">
        <v>1</v>
      </c>
      <c r="P147" s="8" t="s">
        <v>172</v>
      </c>
      <c r="Q147" s="8" t="s">
        <v>1148</v>
      </c>
      <c r="R147" s="8" t="str">
        <f>Table2[[#This Row],[entity_domain]]</f>
        <v>Lights</v>
      </c>
      <c r="S147" s="8" t="str">
        <f>_xlfn.CONCAT( Table2[[#This Row],[device_suggested_area]], " ",Table2[[#This Row],[powercalc_group_3]])</f>
        <v>Kitchen Lights</v>
      </c>
      <c r="T147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sensor.kitchen_downlights_current_consumption
energy_sensor_id: sensor.kitchen_downlights_total_consumption
</v>
      </c>
      <c r="V147" s="10"/>
      <c r="W147" s="10"/>
      <c r="X147" s="10"/>
      <c r="Y147" s="10"/>
      <c r="AD147" s="8" t="s">
        <v>339</v>
      </c>
      <c r="AF147" s="10"/>
      <c r="AH147" s="8" t="str">
        <f t="shared" si="16"/>
        <v/>
      </c>
      <c r="AI147" s="8" t="str">
        <f t="shared" si="17"/>
        <v/>
      </c>
      <c r="AK147" s="8"/>
      <c r="AL147" s="37"/>
      <c r="AM147" s="8" t="str">
        <f>IF(OR(ISBLANK(AU147), ISBLANK(AV147)), "", LOWER(_xlfn.CONCAT(Table2[[#This Row],[device_manufacturer]], "-",Table2[[#This Row],[device_suggested_area]], "-", Table2[[#This Row],[device_identifiers]])))</f>
        <v>tplink-kitchen-downlights</v>
      </c>
      <c r="AN147" s="10" t="s">
        <v>446</v>
      </c>
      <c r="AO147" s="8" t="s">
        <v>838</v>
      </c>
      <c r="AP147" s="8" t="s">
        <v>443</v>
      </c>
      <c r="AQ147" s="8" t="str">
        <f>IF(OR(ISBLANK(AU147), ISBLANK(AV147)), "", Table2[[#This Row],[device_via_device]])</f>
        <v>TPLink</v>
      </c>
      <c r="AR147" s="8" t="s">
        <v>215</v>
      </c>
      <c r="AT147" s="8" t="s">
        <v>575</v>
      </c>
      <c r="AU147" s="8" t="s">
        <v>432</v>
      </c>
      <c r="AV147" s="8" t="s">
        <v>566</v>
      </c>
      <c r="AY147" s="8" t="str">
        <f t="shared" si="18"/>
        <v>[["mac", "ac:84:c6:54:a3:96"], ["ip", "10.0.6.79"]]</v>
      </c>
    </row>
    <row r="148" spans="1:51" ht="16" hidden="1" customHeight="1" x14ac:dyDescent="0.2">
      <c r="A148" s="8">
        <v>1640</v>
      </c>
      <c r="B148" s="8" t="s">
        <v>26</v>
      </c>
      <c r="C148" s="8" t="s">
        <v>484</v>
      </c>
      <c r="D148" s="8" t="s">
        <v>137</v>
      </c>
      <c r="E148" s="8" t="s">
        <v>359</v>
      </c>
      <c r="F148" s="8" t="str">
        <f>IF(ISBLANK(E148), "", Table2[[#This Row],[unique_id]])</f>
        <v>laundry_main</v>
      </c>
      <c r="G148" s="8" t="s">
        <v>213</v>
      </c>
      <c r="H148" s="8" t="s">
        <v>139</v>
      </c>
      <c r="I148" s="8" t="s">
        <v>132</v>
      </c>
      <c r="J148" s="8" t="s">
        <v>1108</v>
      </c>
      <c r="K148" s="8" t="s">
        <v>1020</v>
      </c>
      <c r="M148" s="8" t="s">
        <v>136</v>
      </c>
      <c r="T148" s="8"/>
      <c r="V148" s="10"/>
      <c r="W148" s="10" t="s">
        <v>712</v>
      </c>
      <c r="X148" s="10">
        <v>900</v>
      </c>
      <c r="Y148" s="16" t="s">
        <v>1146</v>
      </c>
      <c r="Z148" s="16" t="s">
        <v>790</v>
      </c>
      <c r="AD148" s="8" t="s">
        <v>339</v>
      </c>
      <c r="AF148" s="10"/>
      <c r="AH148" s="8" t="str">
        <f t="shared" si="16"/>
        <v/>
      </c>
      <c r="AI148" s="8" t="str">
        <f t="shared" si="17"/>
        <v/>
      </c>
      <c r="AK148" s="8"/>
      <c r="AL14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https://zigbee2mqtt.janeandgraham.com/#/group/900</v>
      </c>
      <c r="AM148" s="8" t="str">
        <f>LOWER(_xlfn.CONCAT(Table2[[#This Row],[device_suggested_area]], "-",Table2[[#This Row],[device_identifiers]]))</f>
        <v>laundry-main</v>
      </c>
      <c r="AN148" s="10" t="s">
        <v>708</v>
      </c>
      <c r="AO148" s="8" t="s">
        <v>709</v>
      </c>
      <c r="AP148" s="8" t="s">
        <v>707</v>
      </c>
      <c r="AQ148" s="8" t="s">
        <v>484</v>
      </c>
      <c r="AR148" s="8" t="s">
        <v>223</v>
      </c>
      <c r="AU148" s="8"/>
      <c r="AV148" s="8"/>
      <c r="AY148" s="8" t="str">
        <f t="shared" si="18"/>
        <v/>
      </c>
    </row>
    <row r="149" spans="1:51" ht="16" customHeight="1" x14ac:dyDescent="0.2">
      <c r="A149" s="8">
        <v>1641</v>
      </c>
      <c r="B149" s="8" t="s">
        <v>26</v>
      </c>
      <c r="C149" s="8" t="s">
        <v>484</v>
      </c>
      <c r="D149" s="8" t="s">
        <v>137</v>
      </c>
      <c r="E149" s="8" t="str">
        <f>SUBSTITUTE(Table2[[#This Row],[device_name]], "-", "_")</f>
        <v>laundry_main_bulb_1</v>
      </c>
      <c r="F149" s="8" t="str">
        <f>IF(ISBLANK(E149), "", Table2[[#This Row],[unique_id]])</f>
        <v>laundry_main_bulb_1</v>
      </c>
      <c r="H149" s="8" t="s">
        <v>139</v>
      </c>
      <c r="O149" s="8" t="b">
        <v>1</v>
      </c>
      <c r="P149" s="8" t="s">
        <v>172</v>
      </c>
      <c r="Q149" s="8" t="s">
        <v>1148</v>
      </c>
      <c r="R149" s="8" t="str">
        <f>Table2[[#This Row],[entity_domain]]</f>
        <v>Lights</v>
      </c>
      <c r="S149" s="8" t="str">
        <f>_xlfn.CONCAT( Table2[[#This Row],[device_suggested_area]], " ",Table2[[#This Row],[powercalc_group_3]])</f>
        <v>Laundry Lights</v>
      </c>
      <c r="T149" s="8"/>
      <c r="V149" s="10"/>
      <c r="W149" s="10" t="s">
        <v>711</v>
      </c>
      <c r="X149" s="10">
        <v>900</v>
      </c>
      <c r="Y149" s="16" t="s">
        <v>1144</v>
      </c>
      <c r="Z149" s="16" t="s">
        <v>790</v>
      </c>
      <c r="AF149" s="10"/>
      <c r="AH149" s="8" t="str">
        <f t="shared" si="16"/>
        <v/>
      </c>
      <c r="AI149" s="8" t="str">
        <f t="shared" si="17"/>
        <v/>
      </c>
      <c r="AK149" s="8"/>
      <c r="AL14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M149" s="8" t="str">
        <f>LOWER(_xlfn.CONCAT(Table2[[#This Row],[device_suggested_area]], "-",Table2[[#This Row],[device_identifiers]]))</f>
        <v>laundry-main-bulb-1</v>
      </c>
      <c r="AN149" s="10" t="s">
        <v>708</v>
      </c>
      <c r="AO149" s="8" t="s">
        <v>710</v>
      </c>
      <c r="AP149" s="8" t="s">
        <v>707</v>
      </c>
      <c r="AQ149" s="8" t="s">
        <v>484</v>
      </c>
      <c r="AR149" s="8" t="s">
        <v>223</v>
      </c>
      <c r="AU149" s="8" t="s">
        <v>748</v>
      </c>
      <c r="AV149" s="8"/>
      <c r="AY149" s="8" t="str">
        <f t="shared" si="18"/>
        <v>[["mac", "0x0017880104eaa288"]]</v>
      </c>
    </row>
    <row r="150" spans="1:51" ht="16" hidden="1" customHeight="1" x14ac:dyDescent="0.2">
      <c r="A150" s="8">
        <v>1642</v>
      </c>
      <c r="B150" s="8" t="s">
        <v>26</v>
      </c>
      <c r="C150" s="8" t="s">
        <v>484</v>
      </c>
      <c r="D150" s="8" t="s">
        <v>137</v>
      </c>
      <c r="E150" s="8" t="s">
        <v>360</v>
      </c>
      <c r="F150" s="8" t="str">
        <f>IF(ISBLANK(E150), "", Table2[[#This Row],[unique_id]])</f>
        <v>pantry_main</v>
      </c>
      <c r="G150" s="8" t="s">
        <v>212</v>
      </c>
      <c r="H150" s="8" t="s">
        <v>139</v>
      </c>
      <c r="I150" s="8" t="s">
        <v>132</v>
      </c>
      <c r="J150" s="8" t="s">
        <v>1108</v>
      </c>
      <c r="K150" s="8" t="s">
        <v>1020</v>
      </c>
      <c r="M150" s="8" t="s">
        <v>136</v>
      </c>
      <c r="T150" s="8"/>
      <c r="V150" s="10"/>
      <c r="W150" s="10" t="s">
        <v>712</v>
      </c>
      <c r="X150" s="10">
        <v>1000</v>
      </c>
      <c r="Y150" s="16" t="s">
        <v>1146</v>
      </c>
      <c r="Z150" s="16" t="s">
        <v>790</v>
      </c>
      <c r="AD150" s="8" t="s">
        <v>339</v>
      </c>
      <c r="AF150" s="10"/>
      <c r="AH150" s="8" t="str">
        <f t="shared" si="16"/>
        <v/>
      </c>
      <c r="AI150" s="8" t="str">
        <f t="shared" si="17"/>
        <v/>
      </c>
      <c r="AK150" s="8"/>
      <c r="AL15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https://zigbee2mqtt.janeandgraham.com/#/group/1000</v>
      </c>
      <c r="AM150" s="8" t="str">
        <f>LOWER(_xlfn.CONCAT(Table2[[#This Row],[device_suggested_area]], "-",Table2[[#This Row],[device_identifiers]]))</f>
        <v>pantry-main</v>
      </c>
      <c r="AN150" s="10" t="s">
        <v>708</v>
      </c>
      <c r="AO150" s="8" t="s">
        <v>709</v>
      </c>
      <c r="AP150" s="8" t="s">
        <v>707</v>
      </c>
      <c r="AQ150" s="8" t="s">
        <v>484</v>
      </c>
      <c r="AR150" s="8" t="s">
        <v>221</v>
      </c>
      <c r="AU150" s="8"/>
      <c r="AV150" s="8"/>
      <c r="AY150" s="8" t="str">
        <f t="shared" si="18"/>
        <v/>
      </c>
    </row>
    <row r="151" spans="1:51" ht="16" customHeight="1" x14ac:dyDescent="0.2">
      <c r="A151" s="8">
        <v>1643</v>
      </c>
      <c r="B151" s="8" t="s">
        <v>26</v>
      </c>
      <c r="C151" s="8" t="s">
        <v>484</v>
      </c>
      <c r="D151" s="8" t="s">
        <v>137</v>
      </c>
      <c r="E151" s="8" t="str">
        <f>SUBSTITUTE(Table2[[#This Row],[device_name]], "-", "_")</f>
        <v>pantry_main_bulb_1</v>
      </c>
      <c r="F151" s="8" t="str">
        <f>IF(ISBLANK(E151), "", Table2[[#This Row],[unique_id]])</f>
        <v>pantry_main_bulb_1</v>
      </c>
      <c r="H151" s="8" t="s">
        <v>139</v>
      </c>
      <c r="O151" s="8" t="b">
        <v>1</v>
      </c>
      <c r="P151" s="8" t="s">
        <v>172</v>
      </c>
      <c r="Q151" s="8" t="s">
        <v>1148</v>
      </c>
      <c r="R151" s="8" t="str">
        <f>Table2[[#This Row],[entity_domain]]</f>
        <v>Lights</v>
      </c>
      <c r="S151" s="8" t="str">
        <f>_xlfn.CONCAT( Table2[[#This Row],[device_suggested_area]], " ",Table2[[#This Row],[powercalc_group_3]])</f>
        <v>Pantry Lights</v>
      </c>
      <c r="T151" s="8"/>
      <c r="V151" s="10"/>
      <c r="W151" s="10" t="s">
        <v>711</v>
      </c>
      <c r="X151" s="10">
        <v>1000</v>
      </c>
      <c r="Y151" s="16" t="s">
        <v>1144</v>
      </c>
      <c r="Z151" s="16" t="s">
        <v>790</v>
      </c>
      <c r="AF151" s="10"/>
      <c r="AH151" s="8" t="str">
        <f t="shared" si="16"/>
        <v/>
      </c>
      <c r="AI151" s="8" t="str">
        <f t="shared" si="17"/>
        <v/>
      </c>
      <c r="AK151" s="8"/>
      <c r="AL15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M151" s="8" t="str">
        <f>LOWER(_xlfn.CONCAT(Table2[[#This Row],[device_suggested_area]], "-",Table2[[#This Row],[device_identifiers]]))</f>
        <v>pantry-main-bulb-1</v>
      </c>
      <c r="AN151" s="10" t="s">
        <v>708</v>
      </c>
      <c r="AO151" s="8" t="s">
        <v>710</v>
      </c>
      <c r="AP151" s="8" t="s">
        <v>707</v>
      </c>
      <c r="AQ151" s="8" t="s">
        <v>484</v>
      </c>
      <c r="AR151" s="8" t="s">
        <v>221</v>
      </c>
      <c r="AU151" s="8" t="s">
        <v>749</v>
      </c>
      <c r="AV151" s="8"/>
      <c r="AY151" s="8" t="str">
        <f t="shared" si="18"/>
        <v>[["mac", "0x0017880104eaa272"]]</v>
      </c>
    </row>
    <row r="152" spans="1:51" ht="16" hidden="1" customHeight="1" x14ac:dyDescent="0.2">
      <c r="A152" s="8">
        <v>1644</v>
      </c>
      <c r="B152" s="8" t="s">
        <v>26</v>
      </c>
      <c r="C152" s="8" t="s">
        <v>484</v>
      </c>
      <c r="D152" s="8" t="s">
        <v>137</v>
      </c>
      <c r="E152" s="8" t="s">
        <v>361</v>
      </c>
      <c r="F152" s="8" t="str">
        <f>IF(ISBLANK(E152), "", Table2[[#This Row],[unique_id]])</f>
        <v>office_main</v>
      </c>
      <c r="G152" s="8" t="s">
        <v>208</v>
      </c>
      <c r="H152" s="8" t="s">
        <v>139</v>
      </c>
      <c r="I152" s="8" t="s">
        <v>132</v>
      </c>
      <c r="J152" s="8" t="s">
        <v>1108</v>
      </c>
      <c r="M152" s="8" t="s">
        <v>136</v>
      </c>
      <c r="T152" s="8"/>
      <c r="V152" s="10"/>
      <c r="W152" s="10" t="s">
        <v>712</v>
      </c>
      <c r="X152" s="10">
        <v>1100</v>
      </c>
      <c r="Y152" s="16" t="s">
        <v>1146</v>
      </c>
      <c r="Z152" s="16" t="s">
        <v>791</v>
      </c>
      <c r="AD152" s="8" t="s">
        <v>339</v>
      </c>
      <c r="AF152" s="10"/>
      <c r="AH152" s="8" t="str">
        <f t="shared" si="16"/>
        <v/>
      </c>
      <c r="AI152" s="8" t="str">
        <f t="shared" si="17"/>
        <v/>
      </c>
      <c r="AK152" s="8"/>
      <c r="AL15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https://zigbee2mqtt.janeandgraham.com/#/group/1100</v>
      </c>
      <c r="AM152" s="8" t="str">
        <f>LOWER(_xlfn.CONCAT(Table2[[#This Row],[device_suggested_area]], "-",Table2[[#This Row],[device_identifiers]]))</f>
        <v>office-main</v>
      </c>
      <c r="AN152" s="10" t="s">
        <v>810</v>
      </c>
      <c r="AO152" s="8" t="s">
        <v>709</v>
      </c>
      <c r="AP152" s="8" t="s">
        <v>813</v>
      </c>
      <c r="AQ152" s="8" t="s">
        <v>484</v>
      </c>
      <c r="AR152" s="8" t="s">
        <v>222</v>
      </c>
      <c r="AU152" s="8"/>
      <c r="AV152" s="8"/>
      <c r="AY152" s="8" t="str">
        <f t="shared" si="18"/>
        <v/>
      </c>
    </row>
    <row r="153" spans="1:51" ht="16" customHeight="1" x14ac:dyDescent="0.2">
      <c r="A153" s="8">
        <v>1645</v>
      </c>
      <c r="B153" s="8" t="s">
        <v>26</v>
      </c>
      <c r="C153" s="8" t="s">
        <v>484</v>
      </c>
      <c r="D153" s="8" t="s">
        <v>137</v>
      </c>
      <c r="E153" s="8" t="str">
        <f>SUBSTITUTE(Table2[[#This Row],[device_name]], "-", "_")</f>
        <v>office_main_bulb_1</v>
      </c>
      <c r="F153" s="8" t="str">
        <f>IF(ISBLANK(E153), "", Table2[[#This Row],[unique_id]])</f>
        <v>office_main_bulb_1</v>
      </c>
      <c r="H153" s="8" t="s">
        <v>139</v>
      </c>
      <c r="O153" s="8" t="b">
        <v>1</v>
      </c>
      <c r="P153" s="8" t="s">
        <v>172</v>
      </c>
      <c r="Q153" s="8" t="s">
        <v>1148</v>
      </c>
      <c r="R153" s="8" t="str">
        <f>Table2[[#This Row],[entity_domain]]</f>
        <v>Lights</v>
      </c>
      <c r="S153" s="8" t="str">
        <f>_xlfn.CONCAT( Table2[[#This Row],[device_suggested_area]], " ",Table2[[#This Row],[powercalc_group_3]])</f>
        <v>Office Lights</v>
      </c>
      <c r="T153" s="8"/>
      <c r="V153" s="10"/>
      <c r="W153" s="10" t="s">
        <v>711</v>
      </c>
      <c r="X153" s="10">
        <v>1100</v>
      </c>
      <c r="Y153" s="16" t="s">
        <v>1144</v>
      </c>
      <c r="Z153" s="16" t="s">
        <v>791</v>
      </c>
      <c r="AF153" s="10"/>
      <c r="AH153" s="8" t="str">
        <f t="shared" si="16"/>
        <v/>
      </c>
      <c r="AI153" s="8" t="str">
        <f t="shared" si="17"/>
        <v/>
      </c>
      <c r="AK153" s="8"/>
      <c r="AL15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M153" s="8" t="str">
        <f>LOWER(_xlfn.CONCAT(Table2[[#This Row],[device_suggested_area]], "-",Table2[[#This Row],[device_identifiers]]))</f>
        <v>office-main-bulb-1</v>
      </c>
      <c r="AN153" s="10" t="s">
        <v>810</v>
      </c>
      <c r="AO153" s="8" t="s">
        <v>710</v>
      </c>
      <c r="AP153" s="8" t="s">
        <v>813</v>
      </c>
      <c r="AQ153" s="8" t="s">
        <v>484</v>
      </c>
      <c r="AR153" s="8" t="s">
        <v>222</v>
      </c>
      <c r="AU153" s="8" t="s">
        <v>750</v>
      </c>
      <c r="AV153" s="8"/>
      <c r="AY153" s="8" t="str">
        <f t="shared" si="18"/>
        <v>[["mac", "0x00178801040edfae"]]</v>
      </c>
    </row>
    <row r="154" spans="1:51" ht="16" hidden="1" customHeight="1" x14ac:dyDescent="0.2">
      <c r="A154" s="8">
        <v>1646</v>
      </c>
      <c r="B154" s="8" t="s">
        <v>26</v>
      </c>
      <c r="C154" s="8" t="s">
        <v>484</v>
      </c>
      <c r="D154" s="8" t="s">
        <v>137</v>
      </c>
      <c r="E154" s="8" t="s">
        <v>362</v>
      </c>
      <c r="F154" s="8" t="str">
        <f>IF(ISBLANK(E154), "", Table2[[#This Row],[unique_id]])</f>
        <v>bathroom_main</v>
      </c>
      <c r="G154" s="8" t="s">
        <v>207</v>
      </c>
      <c r="H154" s="8" t="s">
        <v>139</v>
      </c>
      <c r="I154" s="8" t="s">
        <v>132</v>
      </c>
      <c r="J154" s="8" t="s">
        <v>1108</v>
      </c>
      <c r="K154" s="8" t="s">
        <v>1021</v>
      </c>
      <c r="M154" s="8" t="s">
        <v>136</v>
      </c>
      <c r="T154" s="8"/>
      <c r="V154" s="10"/>
      <c r="W154" s="10" t="s">
        <v>712</v>
      </c>
      <c r="X154" s="10">
        <v>1200</v>
      </c>
      <c r="Y154" s="16" t="s">
        <v>1146</v>
      </c>
      <c r="Z154" s="16" t="s">
        <v>788</v>
      </c>
      <c r="AD154" s="8" t="s">
        <v>339</v>
      </c>
      <c r="AF154" s="10"/>
      <c r="AH154" s="8" t="str">
        <f t="shared" si="16"/>
        <v/>
      </c>
      <c r="AI154" s="8" t="str">
        <f t="shared" si="17"/>
        <v/>
      </c>
      <c r="AK154" s="8"/>
      <c r="AL15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https://zigbee2mqtt.janeandgraham.com/#/group/1200</v>
      </c>
      <c r="AM154" s="8" t="str">
        <f>LOWER(_xlfn.CONCAT(Table2[[#This Row],[device_suggested_area]], "-",Table2[[#This Row],[device_identifiers]]))</f>
        <v>bathroom-main</v>
      </c>
      <c r="AN154" s="10" t="s">
        <v>708</v>
      </c>
      <c r="AO154" s="8" t="s">
        <v>709</v>
      </c>
      <c r="AP154" s="8" t="s">
        <v>707</v>
      </c>
      <c r="AQ154" s="8" t="s">
        <v>484</v>
      </c>
      <c r="AR154" s="8" t="s">
        <v>442</v>
      </c>
      <c r="AU154" s="8"/>
      <c r="AV154" s="8"/>
      <c r="AY154" s="8" t="str">
        <f t="shared" si="18"/>
        <v/>
      </c>
    </row>
    <row r="155" spans="1:51" ht="16" customHeight="1" x14ac:dyDescent="0.2">
      <c r="A155" s="8">
        <v>1647</v>
      </c>
      <c r="B155" s="8" t="s">
        <v>26</v>
      </c>
      <c r="C155" s="8" t="s">
        <v>484</v>
      </c>
      <c r="D155" s="8" t="s">
        <v>137</v>
      </c>
      <c r="E155" s="8" t="str">
        <f>SUBSTITUTE(Table2[[#This Row],[device_name]], "-", "_")</f>
        <v>bathroom_main_bulb_1</v>
      </c>
      <c r="F155" s="8" t="str">
        <f>IF(ISBLANK(E155), "", Table2[[#This Row],[unique_id]])</f>
        <v>bathroom_main_bulb_1</v>
      </c>
      <c r="H155" s="8" t="s">
        <v>139</v>
      </c>
      <c r="O155" s="8" t="b">
        <v>1</v>
      </c>
      <c r="P155" s="8" t="s">
        <v>172</v>
      </c>
      <c r="Q155" s="8" t="s">
        <v>1148</v>
      </c>
      <c r="R155" s="8" t="str">
        <f>Table2[[#This Row],[entity_domain]]</f>
        <v>Lights</v>
      </c>
      <c r="S155" s="8" t="str">
        <f>_xlfn.CONCAT( Table2[[#This Row],[device_suggested_area]], " ",Table2[[#This Row],[powercalc_group_3]])</f>
        <v>Bathroom Lights</v>
      </c>
      <c r="T155" s="8"/>
      <c r="V155" s="10"/>
      <c r="W155" s="10" t="s">
        <v>711</v>
      </c>
      <c r="X155" s="10">
        <v>1200</v>
      </c>
      <c r="Y155" s="16" t="s">
        <v>1144</v>
      </c>
      <c r="Z155" s="16" t="s">
        <v>788</v>
      </c>
      <c r="AF155" s="10"/>
      <c r="AH155" s="8" t="str">
        <f t="shared" si="16"/>
        <v/>
      </c>
      <c r="AI155" s="8" t="str">
        <f t="shared" si="17"/>
        <v/>
      </c>
      <c r="AK155" s="8"/>
      <c r="AL15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M155" s="8" t="str">
        <f>LOWER(_xlfn.CONCAT(Table2[[#This Row],[device_suggested_area]], "-",Table2[[#This Row],[device_identifiers]]))</f>
        <v>bathroom-main-bulb-1</v>
      </c>
      <c r="AN155" s="10" t="s">
        <v>708</v>
      </c>
      <c r="AO155" s="8" t="s">
        <v>710</v>
      </c>
      <c r="AP155" s="8" t="s">
        <v>707</v>
      </c>
      <c r="AQ155" s="8" t="s">
        <v>484</v>
      </c>
      <c r="AR155" s="8" t="s">
        <v>442</v>
      </c>
      <c r="AU155" s="8" t="s">
        <v>751</v>
      </c>
      <c r="AV155" s="8"/>
      <c r="AY155" s="8" t="str">
        <f t="shared" si="18"/>
        <v>[["mac", "0x00178801040edcad"]]</v>
      </c>
    </row>
    <row r="156" spans="1:51" ht="16" hidden="1" customHeight="1" x14ac:dyDescent="0.2">
      <c r="A156" s="8">
        <v>1648</v>
      </c>
      <c r="B156" s="8" t="s">
        <v>26</v>
      </c>
      <c r="C156" s="8" t="s">
        <v>484</v>
      </c>
      <c r="D156" s="8" t="s">
        <v>137</v>
      </c>
      <c r="E156" s="8" t="s">
        <v>363</v>
      </c>
      <c r="F156" s="8" t="str">
        <f>IF(ISBLANK(E156), "", Table2[[#This Row],[unique_id]])</f>
        <v>ensuite_main</v>
      </c>
      <c r="G156" s="8" t="s">
        <v>206</v>
      </c>
      <c r="H156" s="8" t="s">
        <v>139</v>
      </c>
      <c r="I156" s="8" t="s">
        <v>132</v>
      </c>
      <c r="J156" s="8" t="s">
        <v>1108</v>
      </c>
      <c r="K156" s="8" t="s">
        <v>1021</v>
      </c>
      <c r="M156" s="8" t="s">
        <v>136</v>
      </c>
      <c r="T156" s="8"/>
      <c r="V156" s="10"/>
      <c r="W156" s="10" t="s">
        <v>712</v>
      </c>
      <c r="X156" s="10">
        <v>1300</v>
      </c>
      <c r="Y156" s="16" t="s">
        <v>1146</v>
      </c>
      <c r="Z156" s="16" t="s">
        <v>788</v>
      </c>
      <c r="AD156" s="8" t="s">
        <v>339</v>
      </c>
      <c r="AF156" s="10"/>
      <c r="AH156" s="8" t="str">
        <f t="shared" si="16"/>
        <v/>
      </c>
      <c r="AI156" s="8" t="str">
        <f t="shared" si="17"/>
        <v/>
      </c>
      <c r="AK156" s="8"/>
      <c r="AL15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https://zigbee2mqtt.janeandgraham.com/#/group/1300</v>
      </c>
      <c r="AM156" s="8" t="str">
        <f>LOWER(_xlfn.CONCAT(Table2[[#This Row],[device_suggested_area]], "-",Table2[[#This Row],[device_identifiers]]))</f>
        <v>ensuite-main</v>
      </c>
      <c r="AN156" s="10" t="s">
        <v>810</v>
      </c>
      <c r="AO156" s="8" t="s">
        <v>709</v>
      </c>
      <c r="AP156" s="8" t="s">
        <v>813</v>
      </c>
      <c r="AQ156" s="8" t="s">
        <v>484</v>
      </c>
      <c r="AR156" s="8" t="s">
        <v>518</v>
      </c>
      <c r="AU156" s="8"/>
      <c r="AV156" s="8"/>
      <c r="AY156" s="8" t="str">
        <f t="shared" si="18"/>
        <v/>
      </c>
    </row>
    <row r="157" spans="1:51" ht="16" customHeight="1" x14ac:dyDescent="0.2">
      <c r="A157" s="8">
        <v>1649</v>
      </c>
      <c r="B157" s="8" t="s">
        <v>26</v>
      </c>
      <c r="C157" s="8" t="s">
        <v>484</v>
      </c>
      <c r="D157" s="8" t="s">
        <v>137</v>
      </c>
      <c r="E157" s="8" t="str">
        <f>SUBSTITUTE(Table2[[#This Row],[device_name]], "-", "_")</f>
        <v>ensuite_main_bulb_1</v>
      </c>
      <c r="F157" s="8" t="str">
        <f>IF(ISBLANK(E157), "", Table2[[#This Row],[unique_id]])</f>
        <v>ensuite_main_bulb_1</v>
      </c>
      <c r="H157" s="8" t="s">
        <v>139</v>
      </c>
      <c r="O157" s="8" t="b">
        <v>1</v>
      </c>
      <c r="P157" s="8" t="s">
        <v>172</v>
      </c>
      <c r="Q157" s="8" t="s">
        <v>1148</v>
      </c>
      <c r="R157" s="8" t="str">
        <f>Table2[[#This Row],[entity_domain]]</f>
        <v>Lights</v>
      </c>
      <c r="S157" s="8" t="str">
        <f>_xlfn.CONCAT( Table2[[#This Row],[device_suggested_area]], " ",Table2[[#This Row],[powercalc_group_3]])</f>
        <v>Ensuite Lights</v>
      </c>
      <c r="T157" s="8"/>
      <c r="V157" s="10"/>
      <c r="W157" s="10" t="s">
        <v>711</v>
      </c>
      <c r="X157" s="10">
        <v>1300</v>
      </c>
      <c r="Y157" s="16" t="s">
        <v>1144</v>
      </c>
      <c r="Z157" s="16" t="s">
        <v>788</v>
      </c>
      <c r="AF157" s="10"/>
      <c r="AH157" s="8" t="str">
        <f t="shared" si="16"/>
        <v/>
      </c>
      <c r="AI157" s="8" t="str">
        <f t="shared" si="17"/>
        <v/>
      </c>
      <c r="AK157" s="8"/>
      <c r="AL15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M157" s="8" t="str">
        <f>LOWER(_xlfn.CONCAT(Table2[[#This Row],[device_suggested_area]], "-",Table2[[#This Row],[device_identifiers]]))</f>
        <v>ensuite-main-bulb-1</v>
      </c>
      <c r="AN157" s="10" t="s">
        <v>810</v>
      </c>
      <c r="AO157" s="8" t="s">
        <v>710</v>
      </c>
      <c r="AP157" s="8" t="s">
        <v>813</v>
      </c>
      <c r="AQ157" s="8" t="s">
        <v>484</v>
      </c>
      <c r="AR157" s="8" t="s">
        <v>518</v>
      </c>
      <c r="AU157" s="8" t="s">
        <v>752</v>
      </c>
      <c r="AV157" s="8"/>
      <c r="AY157" s="8" t="str">
        <f t="shared" si="18"/>
        <v>[["mac", "0x00178801040eddb2"]]</v>
      </c>
    </row>
    <row r="158" spans="1:51" ht="16" hidden="1" customHeight="1" x14ac:dyDescent="0.2">
      <c r="A158" s="8">
        <v>1650</v>
      </c>
      <c r="B158" s="8" t="s">
        <v>26</v>
      </c>
      <c r="C158" s="8" t="s">
        <v>484</v>
      </c>
      <c r="D158" s="8" t="s">
        <v>137</v>
      </c>
      <c r="E158" s="8" t="s">
        <v>364</v>
      </c>
      <c r="F158" s="8" t="str">
        <f>IF(ISBLANK(E158), "", Table2[[#This Row],[unique_id]])</f>
        <v>wardrobe_main</v>
      </c>
      <c r="G158" s="8" t="s">
        <v>210</v>
      </c>
      <c r="H158" s="8" t="s">
        <v>139</v>
      </c>
      <c r="I158" s="8" t="s">
        <v>132</v>
      </c>
      <c r="J158" s="8" t="s">
        <v>1108</v>
      </c>
      <c r="K158" s="8" t="s">
        <v>1021</v>
      </c>
      <c r="M158" s="8" t="s">
        <v>136</v>
      </c>
      <c r="T158" s="8"/>
      <c r="V158" s="10"/>
      <c r="W158" s="10" t="s">
        <v>712</v>
      </c>
      <c r="X158" s="10">
        <v>1400</v>
      </c>
      <c r="Y158" s="16" t="s">
        <v>1146</v>
      </c>
      <c r="Z158" s="16" t="s">
        <v>788</v>
      </c>
      <c r="AD158" s="8" t="s">
        <v>339</v>
      </c>
      <c r="AF158" s="10"/>
      <c r="AH158" s="8" t="str">
        <f t="shared" si="16"/>
        <v/>
      </c>
      <c r="AI158" s="8" t="str">
        <f t="shared" si="17"/>
        <v/>
      </c>
      <c r="AK158" s="8"/>
      <c r="AL15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https://zigbee2mqtt.janeandgraham.com/#/group/1400</v>
      </c>
      <c r="AM158" s="8" t="str">
        <f>LOWER(_xlfn.CONCAT(Table2[[#This Row],[device_suggested_area]], "-",Table2[[#This Row],[device_identifiers]]))</f>
        <v>wardrobe-main</v>
      </c>
      <c r="AN158" s="10" t="s">
        <v>810</v>
      </c>
      <c r="AO158" s="8" t="s">
        <v>709</v>
      </c>
      <c r="AP158" s="8" t="s">
        <v>813</v>
      </c>
      <c r="AQ158" s="8" t="s">
        <v>484</v>
      </c>
      <c r="AR158" s="8" t="s">
        <v>719</v>
      </c>
      <c r="AU158" s="8"/>
      <c r="AV158" s="8"/>
      <c r="AY158" s="8" t="str">
        <f t="shared" si="18"/>
        <v/>
      </c>
    </row>
    <row r="159" spans="1:51" ht="16" customHeight="1" x14ac:dyDescent="0.2">
      <c r="A159" s="8">
        <v>1651</v>
      </c>
      <c r="B159" s="8" t="s">
        <v>26</v>
      </c>
      <c r="C159" s="8" t="s">
        <v>484</v>
      </c>
      <c r="D159" s="8" t="s">
        <v>137</v>
      </c>
      <c r="E159" s="8" t="str">
        <f>SUBSTITUTE(Table2[[#This Row],[device_name]], "-", "_")</f>
        <v>wardrobe_main_bulb_1</v>
      </c>
      <c r="F159" s="8" t="str">
        <f>IF(ISBLANK(E159), "", Table2[[#This Row],[unique_id]])</f>
        <v>wardrobe_main_bulb_1</v>
      </c>
      <c r="H159" s="8" t="s">
        <v>139</v>
      </c>
      <c r="O159" s="8" t="b">
        <v>1</v>
      </c>
      <c r="P159" s="8" t="s">
        <v>172</v>
      </c>
      <c r="Q159" s="8" t="s">
        <v>1148</v>
      </c>
      <c r="R159" s="8" t="str">
        <f>Table2[[#This Row],[entity_domain]]</f>
        <v>Lights</v>
      </c>
      <c r="S159" s="8" t="str">
        <f>_xlfn.CONCAT( Table2[[#This Row],[device_suggested_area]], " ",Table2[[#This Row],[powercalc_group_3]])</f>
        <v>Wardrobe Lights</v>
      </c>
      <c r="T159" s="8"/>
      <c r="V159" s="10"/>
      <c r="W159" s="10" t="s">
        <v>711</v>
      </c>
      <c r="X159" s="10">
        <v>1400</v>
      </c>
      <c r="Y159" s="16" t="s">
        <v>1144</v>
      </c>
      <c r="Z159" s="16" t="s">
        <v>788</v>
      </c>
      <c r="AF159" s="10"/>
      <c r="AH159" s="8" t="str">
        <f t="shared" si="16"/>
        <v/>
      </c>
      <c r="AI159" s="8" t="str">
        <f t="shared" si="17"/>
        <v/>
      </c>
      <c r="AK159" s="8"/>
      <c r="AL15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M159" s="8" t="str">
        <f>LOWER(_xlfn.CONCAT(Table2[[#This Row],[device_suggested_area]], "-",Table2[[#This Row],[device_identifiers]]))</f>
        <v>wardrobe-main-bulb-1</v>
      </c>
      <c r="AN159" s="10" t="s">
        <v>810</v>
      </c>
      <c r="AO159" s="8" t="s">
        <v>710</v>
      </c>
      <c r="AP159" s="8" t="s">
        <v>813</v>
      </c>
      <c r="AQ159" s="8" t="s">
        <v>484</v>
      </c>
      <c r="AR159" s="8" t="s">
        <v>719</v>
      </c>
      <c r="AU159" s="8" t="s">
        <v>753</v>
      </c>
      <c r="AV159" s="8"/>
      <c r="AY159" s="8" t="str">
        <f t="shared" si="18"/>
        <v>[["mac", "0x00178801040ede93"]]</v>
      </c>
    </row>
    <row r="160" spans="1:51" ht="16" customHeight="1" x14ac:dyDescent="0.2">
      <c r="A160" s="8">
        <v>1652</v>
      </c>
      <c r="B160" s="8" t="s">
        <v>26</v>
      </c>
      <c r="C160" s="8" t="s">
        <v>1173</v>
      </c>
      <c r="D160" s="8" t="s">
        <v>149</v>
      </c>
      <c r="E160" s="8" t="s">
        <v>1200</v>
      </c>
      <c r="F160" s="8" t="str">
        <f>IF(ISBLANK(E160), "", Table2[[#This Row],[unique_id]])</f>
        <v>template_deck_festoons_plug</v>
      </c>
      <c r="G160" s="8" t="s">
        <v>352</v>
      </c>
      <c r="H160" s="8" t="s">
        <v>139</v>
      </c>
      <c r="I160" s="8" t="s">
        <v>132</v>
      </c>
      <c r="O160" s="8" t="b">
        <v>1</v>
      </c>
      <c r="P160" s="8" t="s">
        <v>172</v>
      </c>
      <c r="Q160" s="8" t="s">
        <v>1148</v>
      </c>
      <c r="R160" s="8" t="str">
        <f>Table2[[#This Row],[entity_domain]]</f>
        <v>Lights</v>
      </c>
      <c r="S160" s="8" t="str">
        <f>S161</f>
        <v>Deck Lights</v>
      </c>
      <c r="T160" s="11" t="str">
        <f>_xlfn.CONCAT("standby_power: 0.5", CHAR(10), "unavailable_power: 0", CHAR(10), "fixed:", CHAR(10), "  power: 0.9", CHAR(10))</f>
        <v xml:space="preserve">standby_power: 0.5
unavailable_power: 0
fixed:
  power: 0.9
</v>
      </c>
      <c r="V160" s="10"/>
      <c r="W160" s="10"/>
      <c r="X160" s="10"/>
      <c r="Y160" s="10"/>
      <c r="AF160" s="10"/>
      <c r="AH160" s="8" t="str">
        <f t="shared" si="16"/>
        <v/>
      </c>
      <c r="AI160" s="8" t="str">
        <f t="shared" si="17"/>
        <v/>
      </c>
      <c r="AK160" s="8"/>
      <c r="AL160" s="37"/>
      <c r="AM160" s="8"/>
      <c r="AN160" s="10"/>
      <c r="AU160" s="8"/>
      <c r="AV160" s="8"/>
      <c r="AY160" s="8" t="str">
        <f t="shared" si="18"/>
        <v/>
      </c>
    </row>
    <row r="161" spans="1:51" ht="16" customHeight="1" x14ac:dyDescent="0.2">
      <c r="A161" s="8">
        <v>1653</v>
      </c>
      <c r="B161" s="8" t="s">
        <v>26</v>
      </c>
      <c r="C161" s="8" t="s">
        <v>246</v>
      </c>
      <c r="D161" s="8" t="s">
        <v>134</v>
      </c>
      <c r="E161" s="8" t="s">
        <v>584</v>
      </c>
      <c r="F161" s="8" t="str">
        <f>IF(ISBLANK(E161), "", Table2[[#This Row],[unique_id]])</f>
        <v>deck_festoons</v>
      </c>
      <c r="G161" s="8" t="s">
        <v>352</v>
      </c>
      <c r="H161" s="8" t="s">
        <v>139</v>
      </c>
      <c r="I161" s="8" t="s">
        <v>132</v>
      </c>
      <c r="J161" s="8" t="s">
        <v>1113</v>
      </c>
      <c r="M161" s="8" t="s">
        <v>136</v>
      </c>
      <c r="O161" s="8" t="b">
        <v>1</v>
      </c>
      <c r="P161" s="8" t="s">
        <v>172</v>
      </c>
      <c r="Q161" s="8" t="s">
        <v>1148</v>
      </c>
      <c r="R161" s="8" t="str">
        <f>Table2[[#This Row],[entity_domain]]</f>
        <v>Lights</v>
      </c>
      <c r="S161" s="8" t="str">
        <f>_xlfn.CONCAT( Table2[[#This Row],[device_suggested_area]], " ",Table2[[#This Row],[powercalc_group_3]])</f>
        <v>Deck Lights</v>
      </c>
      <c r="T161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sensor.deck_festoons_current_consumption
energy_sensor_id: sensor.deck_festoons_total_consumption
</v>
      </c>
      <c r="V161" s="10"/>
      <c r="W161" s="10"/>
      <c r="X161" s="10"/>
      <c r="Y161" s="10"/>
      <c r="AD161" s="8" t="s">
        <v>339</v>
      </c>
      <c r="AF161" s="10"/>
      <c r="AH161" s="8" t="str">
        <f t="shared" si="16"/>
        <v/>
      </c>
      <c r="AI161" s="8" t="str">
        <f t="shared" si="17"/>
        <v/>
      </c>
      <c r="AK161" s="8"/>
      <c r="AL161" s="37"/>
      <c r="AM161" s="8" t="str">
        <f>IF(OR(ISBLANK(AU161), ISBLANK(AV161)), "", LOWER(_xlfn.CONCAT(Table2[[#This Row],[device_manufacturer]], "-",Table2[[#This Row],[device_suggested_area]], "-", Table2[[#This Row],[device_identifiers]])))</f>
        <v>tplink-deck-festoons</v>
      </c>
      <c r="AN161" s="10" t="s">
        <v>445</v>
      </c>
      <c r="AO161" s="8" t="s">
        <v>452</v>
      </c>
      <c r="AP161" s="8" t="s">
        <v>444</v>
      </c>
      <c r="AQ161" s="8" t="str">
        <f>IF(OR(ISBLANK(AU161), ISBLANK(AV161)), "", Table2[[#This Row],[device_via_device]])</f>
        <v>TPLink</v>
      </c>
      <c r="AR161" s="8" t="s">
        <v>441</v>
      </c>
      <c r="AT161" s="8" t="s">
        <v>575</v>
      </c>
      <c r="AU161" s="8" t="s">
        <v>809</v>
      </c>
      <c r="AV161" s="8" t="s">
        <v>808</v>
      </c>
      <c r="AY161" s="8" t="str">
        <f t="shared" si="18"/>
        <v>[["mac", "5c:a6:e6:25:58:f1"], ["ip", "10.0.6.88"]]</v>
      </c>
    </row>
    <row r="162" spans="1:51" ht="16" customHeight="1" x14ac:dyDescent="0.2">
      <c r="A162" s="8">
        <v>1654</v>
      </c>
      <c r="B162" s="8" t="s">
        <v>26</v>
      </c>
      <c r="C162" s="8" t="s">
        <v>1173</v>
      </c>
      <c r="D162" s="8" t="s">
        <v>149</v>
      </c>
      <c r="E162" s="8" t="s">
        <v>1201</v>
      </c>
      <c r="F162" s="8" t="str">
        <f>IF(ISBLANK(E162), "", Table2[[#This Row],[unique_id]])</f>
        <v>template_landing_festoons_plug</v>
      </c>
      <c r="G162" s="8" t="s">
        <v>804</v>
      </c>
      <c r="H162" s="8" t="s">
        <v>139</v>
      </c>
      <c r="I162" s="8" t="s">
        <v>132</v>
      </c>
      <c r="O162" s="8" t="b">
        <v>1</v>
      </c>
      <c r="P162" s="8" t="s">
        <v>172</v>
      </c>
      <c r="Q162" s="8" t="s">
        <v>1148</v>
      </c>
      <c r="R162" s="8" t="str">
        <f>Table2[[#This Row],[entity_domain]]</f>
        <v>Lights</v>
      </c>
      <c r="S162" s="8" t="str">
        <f>S163</f>
        <v>Landing Lights</v>
      </c>
      <c r="T162" s="11" t="str">
        <f>_xlfn.CONCAT("standby_power: 0.5", CHAR(10), "unavailable_power: 0", CHAR(10), "fixed:", CHAR(10), "  power: 0.9", CHAR(10))</f>
        <v xml:space="preserve">standby_power: 0.5
unavailable_power: 0
fixed:
  power: 0.9
</v>
      </c>
      <c r="V162" s="10"/>
      <c r="W162" s="10"/>
      <c r="X162" s="10"/>
      <c r="Y162" s="10"/>
      <c r="AF162" s="10"/>
      <c r="AH162" s="8" t="str">
        <f t="shared" si="16"/>
        <v/>
      </c>
      <c r="AI162" s="8" t="str">
        <f t="shared" si="17"/>
        <v/>
      </c>
      <c r="AK162" s="8"/>
      <c r="AL162" s="37"/>
      <c r="AM162" s="8"/>
      <c r="AN162" s="10"/>
      <c r="AU162" s="8"/>
      <c r="AV162" s="8"/>
      <c r="AY162" s="8" t="str">
        <f t="shared" si="18"/>
        <v/>
      </c>
    </row>
    <row r="163" spans="1:51" ht="16" customHeight="1" x14ac:dyDescent="0.2">
      <c r="A163" s="8">
        <v>1655</v>
      </c>
      <c r="B163" s="8" t="s">
        <v>26</v>
      </c>
      <c r="C163" s="8" t="s">
        <v>246</v>
      </c>
      <c r="D163" s="8" t="s">
        <v>134</v>
      </c>
      <c r="E163" s="8" t="s">
        <v>803</v>
      </c>
      <c r="F163" s="8" t="str">
        <f>IF(ISBLANK(E163), "", Table2[[#This Row],[unique_id]])</f>
        <v>landing_festoons</v>
      </c>
      <c r="G163" s="8" t="s">
        <v>804</v>
      </c>
      <c r="H163" s="8" t="s">
        <v>139</v>
      </c>
      <c r="I163" s="8" t="s">
        <v>132</v>
      </c>
      <c r="J163" s="8" t="s">
        <v>1113</v>
      </c>
      <c r="M163" s="8" t="s">
        <v>136</v>
      </c>
      <c r="O163" s="8" t="b">
        <v>1</v>
      </c>
      <c r="P163" s="8" t="s">
        <v>172</v>
      </c>
      <c r="Q163" s="8" t="s">
        <v>1148</v>
      </c>
      <c r="R163" s="8" t="str">
        <f>Table2[[#This Row],[entity_domain]]</f>
        <v>Lights</v>
      </c>
      <c r="S163" s="8" t="str">
        <f>_xlfn.CONCAT( Table2[[#This Row],[device_suggested_area]], " ",Table2[[#This Row],[powercalc_group_3]])</f>
        <v>Landing Lights</v>
      </c>
      <c r="T163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sensor.landing_festoons_current_consumption
energy_sensor_id: sensor.landing_festoons_total_consumption
</v>
      </c>
      <c r="V163" s="10"/>
      <c r="W163" s="10"/>
      <c r="X163" s="10"/>
      <c r="Y163" s="10"/>
      <c r="AD163" s="8" t="s">
        <v>339</v>
      </c>
      <c r="AF163" s="10"/>
      <c r="AH163" s="8" t="str">
        <f t="shared" si="16"/>
        <v/>
      </c>
      <c r="AI163" s="8" t="str">
        <f t="shared" si="17"/>
        <v/>
      </c>
      <c r="AK163" s="8"/>
      <c r="AL163" s="37"/>
      <c r="AM163" s="8" t="str">
        <f>IF(OR(ISBLANK(AU163), ISBLANK(AV163)), "", LOWER(_xlfn.CONCAT(Table2[[#This Row],[device_manufacturer]], "-",Table2[[#This Row],[device_suggested_area]], "-", Table2[[#This Row],[device_identifiers]])))</f>
        <v>tplink-landing-festoons</v>
      </c>
      <c r="AN163" s="10" t="s">
        <v>445</v>
      </c>
      <c r="AO163" s="8" t="s">
        <v>452</v>
      </c>
      <c r="AP163" s="8" t="s">
        <v>444</v>
      </c>
      <c r="AQ163" s="8" t="str">
        <f>IF(OR(ISBLANK(AU163), ISBLANK(AV163)), "", Table2[[#This Row],[device_via_device]])</f>
        <v>TPLink</v>
      </c>
      <c r="AR163" s="8" t="s">
        <v>805</v>
      </c>
      <c r="AT163" s="8" t="s">
        <v>575</v>
      </c>
      <c r="AU163" s="8" t="s">
        <v>806</v>
      </c>
      <c r="AV163" s="8" t="s">
        <v>807</v>
      </c>
      <c r="AY163" s="8" t="str">
        <f t="shared" si="18"/>
        <v>[["mac", "5c:a6:e6:25:5a:0c"], ["ip", "10.0.6.89"]]</v>
      </c>
    </row>
    <row r="164" spans="1:51" ht="16" hidden="1" customHeight="1" x14ac:dyDescent="0.2">
      <c r="A164" s="8">
        <v>1656</v>
      </c>
      <c r="B164" s="8" t="s">
        <v>841</v>
      </c>
      <c r="C164" s="8" t="s">
        <v>484</v>
      </c>
      <c r="D164" s="8" t="s">
        <v>137</v>
      </c>
      <c r="E164" s="8" t="s">
        <v>825</v>
      </c>
      <c r="F164" s="8" t="str">
        <f>IF(ISBLANK(E164), "", Table2[[#This Row],[unique_id]])</f>
        <v>garden_pedestals</v>
      </c>
      <c r="G164" s="8" t="s">
        <v>826</v>
      </c>
      <c r="H164" s="8" t="s">
        <v>139</v>
      </c>
      <c r="I164" s="8" t="s">
        <v>132</v>
      </c>
      <c r="J164" s="8" t="s">
        <v>1112</v>
      </c>
      <c r="M164" s="8" t="s">
        <v>136</v>
      </c>
      <c r="T164" s="8"/>
      <c r="V164" s="10"/>
      <c r="W164" s="10" t="s">
        <v>712</v>
      </c>
      <c r="X164" s="10" t="s">
        <v>816</v>
      </c>
      <c r="Y164" s="16" t="s">
        <v>1147</v>
      </c>
      <c r="Z164" s="16" t="s">
        <v>815</v>
      </c>
      <c r="AD164" s="8" t="s">
        <v>339</v>
      </c>
      <c r="AF164" s="10"/>
      <c r="AH164" s="8" t="str">
        <f t="shared" si="16"/>
        <v/>
      </c>
      <c r="AI164" s="8" t="str">
        <f t="shared" si="17"/>
        <v/>
      </c>
      <c r="AK164" s="8"/>
      <c r="AL16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https://zigbee2mqtt.janeandgraham.com/#/group/1600</v>
      </c>
      <c r="AM164" s="8" t="str">
        <f>LOWER(_xlfn.CONCAT(Table2[[#This Row],[device_suggested_area]], "-",Table2[[#This Row],[device_identifiers]]))</f>
        <v>garden-pedestals</v>
      </c>
      <c r="AN164" s="10" t="s">
        <v>812</v>
      </c>
      <c r="AO164" s="8" t="s">
        <v>828</v>
      </c>
      <c r="AP164" s="8" t="s">
        <v>814</v>
      </c>
      <c r="AQ164" s="8" t="s">
        <v>484</v>
      </c>
      <c r="AR164" s="8" t="s">
        <v>827</v>
      </c>
      <c r="AU164" s="8"/>
      <c r="AV164" s="8"/>
      <c r="AY164" s="8" t="str">
        <f t="shared" si="18"/>
        <v/>
      </c>
    </row>
    <row r="165" spans="1:51" ht="16" customHeight="1" x14ac:dyDescent="0.2">
      <c r="A165" s="8">
        <v>1657</v>
      </c>
      <c r="B165" s="8" t="s">
        <v>841</v>
      </c>
      <c r="C165" s="8" t="s">
        <v>484</v>
      </c>
      <c r="D165" s="8" t="s">
        <v>137</v>
      </c>
      <c r="E165" s="8" t="str">
        <f>SUBSTITUTE(Table2[[#This Row],[device_name]], "-", "_")</f>
        <v>garden_pedestals_bulb_1</v>
      </c>
      <c r="F165" s="8" t="str">
        <f>IF(ISBLANK(E165), "", Table2[[#This Row],[unique_id]])</f>
        <v>garden_pedestals_bulb_1</v>
      </c>
      <c r="H165" s="8" t="s">
        <v>139</v>
      </c>
      <c r="O165" s="8" t="b">
        <v>1</v>
      </c>
      <c r="P165" s="8" t="s">
        <v>172</v>
      </c>
      <c r="Q165" s="8" t="s">
        <v>1148</v>
      </c>
      <c r="R165" s="8" t="str">
        <f>Table2[[#This Row],[entity_domain]]</f>
        <v>Lights</v>
      </c>
      <c r="S165" s="8" t="str">
        <f>_xlfn.CONCAT( Table2[[#This Row],[device_suggested_area]], " ",Table2[[#This Row],[powercalc_group_3]])</f>
        <v>Garden Lights</v>
      </c>
      <c r="T165" s="8"/>
      <c r="V165" s="10"/>
      <c r="W165" s="10" t="s">
        <v>711</v>
      </c>
      <c r="X165" s="10" t="s">
        <v>816</v>
      </c>
      <c r="Y165" s="16" t="s">
        <v>1144</v>
      </c>
      <c r="Z165" s="16" t="s">
        <v>815</v>
      </c>
      <c r="AF165" s="10"/>
      <c r="AH165" s="8" t="str">
        <f t="shared" si="16"/>
        <v/>
      </c>
      <c r="AI165" s="8" t="str">
        <f t="shared" si="17"/>
        <v/>
      </c>
      <c r="AK165" s="8"/>
      <c r="AL16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M165" s="8" t="str">
        <f>LOWER(_xlfn.CONCAT(Table2[[#This Row],[device_suggested_area]], "-",Table2[[#This Row],[device_identifiers]]))</f>
        <v>garden-pedestals-bulb-1</v>
      </c>
      <c r="AN165" s="10" t="s">
        <v>812</v>
      </c>
      <c r="AO165" s="8" t="s">
        <v>829</v>
      </c>
      <c r="AP165" s="8" t="s">
        <v>814</v>
      </c>
      <c r="AQ165" s="8" t="s">
        <v>484</v>
      </c>
      <c r="AR165" s="8" t="s">
        <v>827</v>
      </c>
      <c r="AU165" s="8" t="s">
        <v>811</v>
      </c>
      <c r="AV165" s="8"/>
      <c r="AY165" s="8" t="str">
        <f t="shared" si="18"/>
        <v>[["mac", "0x001788010c692175"]]</v>
      </c>
    </row>
    <row r="166" spans="1:51" ht="16" customHeight="1" x14ac:dyDescent="0.2">
      <c r="A166" s="8">
        <v>1658</v>
      </c>
      <c r="B166" s="8" t="s">
        <v>841</v>
      </c>
      <c r="C166" s="8" t="s">
        <v>484</v>
      </c>
      <c r="D166" s="8" t="s">
        <v>137</v>
      </c>
      <c r="E166" s="8" t="str">
        <f>SUBSTITUTE(Table2[[#This Row],[device_name]], "-", "_")</f>
        <v>garden_pedestals_bulb_2</v>
      </c>
      <c r="F166" s="8" t="str">
        <f>IF(ISBLANK(E166), "", Table2[[#This Row],[unique_id]])</f>
        <v>garden_pedestals_bulb_2</v>
      </c>
      <c r="H166" s="8" t="s">
        <v>139</v>
      </c>
      <c r="O166" s="8" t="b">
        <v>1</v>
      </c>
      <c r="P166" s="8" t="s">
        <v>172</v>
      </c>
      <c r="Q166" s="8" t="s">
        <v>1148</v>
      </c>
      <c r="R166" s="8" t="str">
        <f>Table2[[#This Row],[entity_domain]]</f>
        <v>Lights</v>
      </c>
      <c r="S166" s="8" t="str">
        <f>_xlfn.CONCAT( Table2[[#This Row],[device_suggested_area]], " ",Table2[[#This Row],[powercalc_group_3]])</f>
        <v>Garden Lights</v>
      </c>
      <c r="T166" s="8"/>
      <c r="V166" s="10"/>
      <c r="W166" s="10" t="s">
        <v>711</v>
      </c>
      <c r="X166" s="10" t="s">
        <v>816</v>
      </c>
      <c r="Y166" s="16" t="s">
        <v>1144</v>
      </c>
      <c r="Z166" s="16" t="s">
        <v>815</v>
      </c>
      <c r="AF166" s="10"/>
      <c r="AH166" s="8" t="str">
        <f t="shared" ref="AH166:AH197" si="19">IF(ISBLANK(AG166),  "", _xlfn.CONCAT("haas/entity/sensor/", LOWER(C166), "/", E166, "/config"))</f>
        <v/>
      </c>
      <c r="AI166" s="8" t="str">
        <f t="shared" ref="AI166:AI197" si="20">IF(ISBLANK(AG166),  "", _xlfn.CONCAT(LOWER(C166), "/", E166))</f>
        <v/>
      </c>
      <c r="AK166" s="8"/>
      <c r="AL16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M166" s="8" t="str">
        <f>LOWER(_xlfn.CONCAT(Table2[[#This Row],[device_suggested_area]], "-",Table2[[#This Row],[device_identifiers]]))</f>
        <v>garden-pedestals-bulb-2</v>
      </c>
      <c r="AN166" s="10" t="s">
        <v>812</v>
      </c>
      <c r="AO166" s="8" t="s">
        <v>830</v>
      </c>
      <c r="AP166" s="8" t="s">
        <v>814</v>
      </c>
      <c r="AQ166" s="8" t="s">
        <v>484</v>
      </c>
      <c r="AR166" s="8" t="s">
        <v>827</v>
      </c>
      <c r="AU166" s="8" t="s">
        <v>817</v>
      </c>
      <c r="AV166" s="8"/>
      <c r="AY166" s="8" t="str">
        <f t="shared" ref="AY166:AY197" si="21">IF(AND(ISBLANK(AU166), ISBLANK(AV166)), "", _xlfn.CONCAT("[", IF(ISBLANK(AU166), "", _xlfn.CONCAT("[""mac"", """, AU166, """]")), IF(ISBLANK(AV166), "", _xlfn.CONCAT(", [""ip"", """, AV166, """]")), "]"))</f>
        <v>[["mac", "0x001788010c69214a"]]</v>
      </c>
    </row>
    <row r="167" spans="1:51" ht="16" customHeight="1" x14ac:dyDescent="0.2">
      <c r="A167" s="8">
        <v>1659</v>
      </c>
      <c r="B167" s="8" t="s">
        <v>841</v>
      </c>
      <c r="C167" s="8" t="s">
        <v>484</v>
      </c>
      <c r="D167" s="8" t="s">
        <v>137</v>
      </c>
      <c r="E167" s="8" t="str">
        <f>SUBSTITUTE(Table2[[#This Row],[device_name]], "-", "_")</f>
        <v>garden_pedestals_bulb_3</v>
      </c>
      <c r="F167" s="8" t="str">
        <f>IF(ISBLANK(E167), "", Table2[[#This Row],[unique_id]])</f>
        <v>garden_pedestals_bulb_3</v>
      </c>
      <c r="H167" s="8" t="s">
        <v>139</v>
      </c>
      <c r="O167" s="8" t="b">
        <v>1</v>
      </c>
      <c r="P167" s="8" t="s">
        <v>172</v>
      </c>
      <c r="Q167" s="8" t="s">
        <v>1148</v>
      </c>
      <c r="R167" s="8" t="str">
        <f>Table2[[#This Row],[entity_domain]]</f>
        <v>Lights</v>
      </c>
      <c r="S167" s="8" t="str">
        <f>_xlfn.CONCAT( Table2[[#This Row],[device_suggested_area]], " ",Table2[[#This Row],[powercalc_group_3]])</f>
        <v>Garden Lights</v>
      </c>
      <c r="T167" s="8"/>
      <c r="V167" s="10"/>
      <c r="W167" s="10" t="s">
        <v>711</v>
      </c>
      <c r="X167" s="10" t="s">
        <v>816</v>
      </c>
      <c r="Y167" s="16" t="s">
        <v>1144</v>
      </c>
      <c r="Z167" s="16" t="s">
        <v>815</v>
      </c>
      <c r="AF167" s="10"/>
      <c r="AH167" s="8" t="str">
        <f t="shared" si="19"/>
        <v/>
      </c>
      <c r="AI167" s="8" t="str">
        <f t="shared" si="20"/>
        <v/>
      </c>
      <c r="AK167" s="8"/>
      <c r="AL16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M167" s="8" t="str">
        <f>LOWER(_xlfn.CONCAT(Table2[[#This Row],[device_suggested_area]], "-",Table2[[#This Row],[device_identifiers]]))</f>
        <v>garden-pedestals-bulb-3</v>
      </c>
      <c r="AN167" s="10" t="s">
        <v>812</v>
      </c>
      <c r="AO167" s="8" t="s">
        <v>831</v>
      </c>
      <c r="AP167" s="8" t="s">
        <v>814</v>
      </c>
      <c r="AQ167" s="8" t="s">
        <v>484</v>
      </c>
      <c r="AR167" s="8" t="s">
        <v>827</v>
      </c>
      <c r="AU167" s="8" t="s">
        <v>818</v>
      </c>
      <c r="AV167" s="8"/>
      <c r="AY167" s="8" t="str">
        <f t="shared" si="21"/>
        <v>[["mac", "0x001788010c5c4266"]]</v>
      </c>
    </row>
    <row r="168" spans="1:51" ht="16" customHeight="1" x14ac:dyDescent="0.2">
      <c r="A168" s="8">
        <v>1660</v>
      </c>
      <c r="B168" s="8" t="s">
        <v>841</v>
      </c>
      <c r="C168" s="8" t="s">
        <v>484</v>
      </c>
      <c r="D168" s="8" t="s">
        <v>137</v>
      </c>
      <c r="E168" s="8" t="str">
        <f>SUBSTITUTE(Table2[[#This Row],[device_name]], "-", "_")</f>
        <v>garden_pedestals_bulb_4</v>
      </c>
      <c r="F168" s="8" t="str">
        <f>IF(ISBLANK(E168), "", Table2[[#This Row],[unique_id]])</f>
        <v>garden_pedestals_bulb_4</v>
      </c>
      <c r="H168" s="8" t="s">
        <v>139</v>
      </c>
      <c r="O168" s="8" t="b">
        <v>1</v>
      </c>
      <c r="P168" s="8" t="s">
        <v>172</v>
      </c>
      <c r="Q168" s="8" t="s">
        <v>1148</v>
      </c>
      <c r="R168" s="8" t="str">
        <f>Table2[[#This Row],[entity_domain]]</f>
        <v>Lights</v>
      </c>
      <c r="S168" s="8" t="str">
        <f>_xlfn.CONCAT( Table2[[#This Row],[device_suggested_area]], " ",Table2[[#This Row],[powercalc_group_3]])</f>
        <v>Garden Lights</v>
      </c>
      <c r="T168" s="8"/>
      <c r="V168" s="10"/>
      <c r="W168" s="10" t="s">
        <v>711</v>
      </c>
      <c r="X168" s="10" t="s">
        <v>816</v>
      </c>
      <c r="Y168" s="16" t="s">
        <v>1144</v>
      </c>
      <c r="Z168" s="16" t="s">
        <v>815</v>
      </c>
      <c r="AF168" s="10"/>
      <c r="AH168" s="8" t="str">
        <f t="shared" si="19"/>
        <v/>
      </c>
      <c r="AI168" s="8" t="str">
        <f t="shared" si="20"/>
        <v/>
      </c>
      <c r="AK168" s="8"/>
      <c r="AL16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M168" s="8" t="str">
        <f>LOWER(_xlfn.CONCAT(Table2[[#This Row],[device_suggested_area]], "-",Table2[[#This Row],[device_identifiers]]))</f>
        <v>garden-pedestals-bulb-4</v>
      </c>
      <c r="AN168" s="10" t="s">
        <v>812</v>
      </c>
      <c r="AO168" s="8" t="s">
        <v>832</v>
      </c>
      <c r="AP168" s="8" t="s">
        <v>814</v>
      </c>
      <c r="AQ168" s="8" t="s">
        <v>484</v>
      </c>
      <c r="AR168" s="8" t="s">
        <v>827</v>
      </c>
      <c r="AU168" s="8" t="s">
        <v>819</v>
      </c>
      <c r="AV168" s="8"/>
      <c r="AY168" s="8" t="str">
        <f t="shared" si="21"/>
        <v>[["mac", "0x001788010c692144"]]</v>
      </c>
    </row>
    <row r="169" spans="1:51" s="31" customFormat="1" ht="16" hidden="1" customHeight="1" x14ac:dyDescent="0.2">
      <c r="A169" s="31">
        <v>1661</v>
      </c>
      <c r="B169" s="31" t="s">
        <v>841</v>
      </c>
      <c r="C169" s="31" t="s">
        <v>484</v>
      </c>
      <c r="D169" s="31" t="s">
        <v>137</v>
      </c>
      <c r="F169" s="31" t="str">
        <f>IF(ISBLANK(E169), "", Table2[[#This Row],[unique_id]])</f>
        <v/>
      </c>
      <c r="V169" s="32"/>
      <c r="W169" s="32" t="s">
        <v>711</v>
      </c>
      <c r="X169" s="32" t="s">
        <v>816</v>
      </c>
      <c r="Y169" s="33" t="s">
        <v>1144</v>
      </c>
      <c r="Z169" s="33" t="s">
        <v>815</v>
      </c>
      <c r="AF169" s="32"/>
      <c r="AH169" s="31" t="str">
        <f t="shared" si="19"/>
        <v/>
      </c>
      <c r="AI169" s="31" t="str">
        <f t="shared" si="20"/>
        <v/>
      </c>
      <c r="AL16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69" s="31" t="str">
        <f>LOWER(_xlfn.CONCAT(Table2[[#This Row],[device_suggested_area]], "-",Table2[[#This Row],[device_identifiers]]))</f>
        <v>garden-pedestals-bulb-5</v>
      </c>
      <c r="AN169" s="32" t="s">
        <v>812</v>
      </c>
      <c r="AO169" s="8" t="s">
        <v>950</v>
      </c>
      <c r="AP169" s="31" t="s">
        <v>814</v>
      </c>
      <c r="AQ169" s="31" t="s">
        <v>484</v>
      </c>
      <c r="AR169" s="31" t="s">
        <v>827</v>
      </c>
      <c r="AU169" s="31" t="s">
        <v>949</v>
      </c>
      <c r="AY169" s="31" t="str">
        <f t="shared" si="21"/>
        <v>[["mac", "x"]]</v>
      </c>
    </row>
    <row r="170" spans="1:51" s="31" customFormat="1" ht="16" hidden="1" customHeight="1" x14ac:dyDescent="0.2">
      <c r="A170" s="31">
        <v>1662</v>
      </c>
      <c r="B170" s="31" t="s">
        <v>841</v>
      </c>
      <c r="C170" s="31" t="s">
        <v>484</v>
      </c>
      <c r="D170" s="31" t="s">
        <v>137</v>
      </c>
      <c r="F170" s="31" t="str">
        <f>IF(ISBLANK(E170), "", Table2[[#This Row],[unique_id]])</f>
        <v/>
      </c>
      <c r="V170" s="32"/>
      <c r="W170" s="32" t="s">
        <v>711</v>
      </c>
      <c r="X170" s="32" t="s">
        <v>816</v>
      </c>
      <c r="Y170" s="33" t="s">
        <v>1144</v>
      </c>
      <c r="Z170" s="33" t="s">
        <v>815</v>
      </c>
      <c r="AF170" s="32"/>
      <c r="AH170" s="31" t="str">
        <f t="shared" si="19"/>
        <v/>
      </c>
      <c r="AI170" s="31" t="str">
        <f t="shared" si="20"/>
        <v/>
      </c>
      <c r="AL17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0" s="31" t="str">
        <f>LOWER(_xlfn.CONCAT(Table2[[#This Row],[device_suggested_area]], "-",Table2[[#This Row],[device_identifiers]]))</f>
        <v>garden-pedestals-bulb-6</v>
      </c>
      <c r="AN170" s="32" t="s">
        <v>812</v>
      </c>
      <c r="AO170" s="8" t="s">
        <v>951</v>
      </c>
      <c r="AP170" s="31" t="s">
        <v>814</v>
      </c>
      <c r="AQ170" s="31" t="s">
        <v>484</v>
      </c>
      <c r="AR170" s="31" t="s">
        <v>827</v>
      </c>
      <c r="AU170" s="31" t="s">
        <v>949</v>
      </c>
      <c r="AY170" s="31" t="str">
        <f t="shared" si="21"/>
        <v>[["mac", "x"]]</v>
      </c>
    </row>
    <row r="171" spans="1:51" s="31" customFormat="1" ht="16" hidden="1" customHeight="1" x14ac:dyDescent="0.2">
      <c r="A171" s="31">
        <v>1663</v>
      </c>
      <c r="B171" s="31" t="s">
        <v>841</v>
      </c>
      <c r="C171" s="31" t="s">
        <v>484</v>
      </c>
      <c r="D171" s="31" t="s">
        <v>137</v>
      </c>
      <c r="F171" s="31" t="str">
        <f>IF(ISBLANK(E171), "", Table2[[#This Row],[unique_id]])</f>
        <v/>
      </c>
      <c r="V171" s="32"/>
      <c r="W171" s="32" t="s">
        <v>711</v>
      </c>
      <c r="X171" s="32" t="s">
        <v>816</v>
      </c>
      <c r="Y171" s="33" t="s">
        <v>1144</v>
      </c>
      <c r="Z171" s="33" t="s">
        <v>815</v>
      </c>
      <c r="AF171" s="32"/>
      <c r="AH171" s="31" t="str">
        <f t="shared" si="19"/>
        <v/>
      </c>
      <c r="AI171" s="31" t="str">
        <f t="shared" si="20"/>
        <v/>
      </c>
      <c r="AL17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1" s="31" t="str">
        <f>LOWER(_xlfn.CONCAT(Table2[[#This Row],[device_suggested_area]], "-",Table2[[#This Row],[device_identifiers]]))</f>
        <v>garden-pedestals-bulb-7</v>
      </c>
      <c r="AN171" s="32" t="s">
        <v>812</v>
      </c>
      <c r="AO171" s="8" t="s">
        <v>952</v>
      </c>
      <c r="AP171" s="31" t="s">
        <v>814</v>
      </c>
      <c r="AQ171" s="31" t="s">
        <v>484</v>
      </c>
      <c r="AR171" s="31" t="s">
        <v>827</v>
      </c>
      <c r="AU171" s="31" t="s">
        <v>949</v>
      </c>
      <c r="AY171" s="31" t="str">
        <f t="shared" si="21"/>
        <v>[["mac", "x"]]</v>
      </c>
    </row>
    <row r="172" spans="1:51" s="31" customFormat="1" ht="16" hidden="1" customHeight="1" x14ac:dyDescent="0.2">
      <c r="A172" s="31">
        <v>1664</v>
      </c>
      <c r="B172" s="31" t="s">
        <v>841</v>
      </c>
      <c r="C172" s="31" t="s">
        <v>484</v>
      </c>
      <c r="D172" s="31" t="s">
        <v>137</v>
      </c>
      <c r="F172" s="31" t="str">
        <f>IF(ISBLANK(E172), "", Table2[[#This Row],[unique_id]])</f>
        <v/>
      </c>
      <c r="V172" s="32"/>
      <c r="W172" s="32" t="s">
        <v>711</v>
      </c>
      <c r="X172" s="32" t="s">
        <v>816</v>
      </c>
      <c r="Y172" s="33" t="s">
        <v>1144</v>
      </c>
      <c r="Z172" s="33" t="s">
        <v>815</v>
      </c>
      <c r="AF172" s="32"/>
      <c r="AH172" s="31" t="str">
        <f t="shared" si="19"/>
        <v/>
      </c>
      <c r="AI172" s="31" t="str">
        <f t="shared" si="20"/>
        <v/>
      </c>
      <c r="AL17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2" s="31" t="str">
        <f>LOWER(_xlfn.CONCAT(Table2[[#This Row],[device_suggested_area]], "-",Table2[[#This Row],[device_identifiers]]))</f>
        <v>garden-pedestals-bulb-8</v>
      </c>
      <c r="AN172" s="32" t="s">
        <v>812</v>
      </c>
      <c r="AO172" s="8" t="s">
        <v>953</v>
      </c>
      <c r="AP172" s="31" t="s">
        <v>814</v>
      </c>
      <c r="AQ172" s="31" t="s">
        <v>484</v>
      </c>
      <c r="AR172" s="31" t="s">
        <v>827</v>
      </c>
      <c r="AU172" s="31" t="s">
        <v>949</v>
      </c>
      <c r="AY172" s="31" t="str">
        <f t="shared" si="21"/>
        <v>[["mac", "x"]]</v>
      </c>
    </row>
    <row r="173" spans="1:51" ht="16" hidden="1" customHeight="1" x14ac:dyDescent="0.2">
      <c r="A173" s="8">
        <v>1665</v>
      </c>
      <c r="B173" s="8" t="s">
        <v>841</v>
      </c>
      <c r="C173" s="8" t="s">
        <v>484</v>
      </c>
      <c r="D173" s="8" t="s">
        <v>137</v>
      </c>
      <c r="E173" s="8" t="s">
        <v>835</v>
      </c>
      <c r="F173" s="8" t="str">
        <f>IF(ISBLANK(E173), "", Table2[[#This Row],[unique_id]])</f>
        <v>tree_spotlights</v>
      </c>
      <c r="G173" s="8" t="s">
        <v>824</v>
      </c>
      <c r="H173" s="8" t="s">
        <v>139</v>
      </c>
      <c r="I173" s="8" t="s">
        <v>132</v>
      </c>
      <c r="J173" s="8" t="s">
        <v>1114</v>
      </c>
      <c r="M173" s="8" t="s">
        <v>136</v>
      </c>
      <c r="T173" s="8"/>
      <c r="V173" s="10"/>
      <c r="W173" s="10" t="s">
        <v>712</v>
      </c>
      <c r="X173" s="10" t="s">
        <v>823</v>
      </c>
      <c r="Y173" s="16" t="s">
        <v>1147</v>
      </c>
      <c r="Z173" s="16" t="s">
        <v>815</v>
      </c>
      <c r="AD173" s="8" t="s">
        <v>339</v>
      </c>
      <c r="AF173" s="10"/>
      <c r="AH173" s="8" t="str">
        <f t="shared" si="19"/>
        <v/>
      </c>
      <c r="AI173" s="8" t="str">
        <f t="shared" si="20"/>
        <v/>
      </c>
      <c r="AK173" s="8"/>
      <c r="AL17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https://zigbee2mqtt.janeandgraham.com/#/group/1700</v>
      </c>
      <c r="AM173" s="8" t="str">
        <f>LOWER(_xlfn.CONCAT(Table2[[#This Row],[device_suggested_area]], "-",Table2[[#This Row],[device_identifiers]]))</f>
        <v>tree-spotlights</v>
      </c>
      <c r="AN173" s="10" t="s">
        <v>812</v>
      </c>
      <c r="AO173" s="8" t="s">
        <v>833</v>
      </c>
      <c r="AP173" s="8" t="s">
        <v>822</v>
      </c>
      <c r="AQ173" s="8" t="s">
        <v>484</v>
      </c>
      <c r="AR173" s="8" t="s">
        <v>821</v>
      </c>
      <c r="AU173" s="8"/>
      <c r="AV173" s="8"/>
      <c r="AY173" s="8" t="str">
        <f t="shared" si="21"/>
        <v/>
      </c>
    </row>
    <row r="174" spans="1:51" ht="16" customHeight="1" x14ac:dyDescent="0.2">
      <c r="A174" s="8">
        <v>1666</v>
      </c>
      <c r="B174" s="8" t="s">
        <v>841</v>
      </c>
      <c r="C174" s="8" t="s">
        <v>484</v>
      </c>
      <c r="D174" s="8" t="s">
        <v>137</v>
      </c>
      <c r="E174" s="8" t="str">
        <f>SUBSTITUTE(Table2[[#This Row],[device_name]], "-", "_")</f>
        <v>tree_spotlights_bulb_1</v>
      </c>
      <c r="F174" s="8" t="str">
        <f>IF(ISBLANK(E174), "", Table2[[#This Row],[unique_id]])</f>
        <v>tree_spotlights_bulb_1</v>
      </c>
      <c r="H174" s="8" t="s">
        <v>139</v>
      </c>
      <c r="O174" s="8" t="b">
        <v>1</v>
      </c>
      <c r="P174" s="8" t="s">
        <v>172</v>
      </c>
      <c r="Q174" s="8" t="s">
        <v>1148</v>
      </c>
      <c r="R174" s="8" t="str">
        <f>Table2[[#This Row],[entity_domain]]</f>
        <v>Lights</v>
      </c>
      <c r="S174" s="8" t="str">
        <f>_xlfn.CONCAT( Table2[[#This Row],[device_suggested_area]], " ",Table2[[#This Row],[powercalc_group_3]])</f>
        <v>Tree Lights</v>
      </c>
      <c r="T174" s="8"/>
      <c r="V174" s="10"/>
      <c r="W174" s="10" t="s">
        <v>711</v>
      </c>
      <c r="X174" s="10" t="s">
        <v>823</v>
      </c>
      <c r="Y174" s="16" t="s">
        <v>1144</v>
      </c>
      <c r="Z174" s="16" t="s">
        <v>815</v>
      </c>
      <c r="AF174" s="10"/>
      <c r="AH174" s="8" t="str">
        <f t="shared" si="19"/>
        <v/>
      </c>
      <c r="AI174" s="8" t="str">
        <f t="shared" si="20"/>
        <v/>
      </c>
      <c r="AK174" s="8"/>
      <c r="AL17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M174" s="8" t="str">
        <f>LOWER(_xlfn.CONCAT(Table2[[#This Row],[device_suggested_area]], "-",Table2[[#This Row],[device_identifiers]]))</f>
        <v>tree-spotlights-bulb-1</v>
      </c>
      <c r="AN174" s="10" t="s">
        <v>812</v>
      </c>
      <c r="AO174" s="8" t="s">
        <v>834</v>
      </c>
      <c r="AP174" s="8" t="s">
        <v>822</v>
      </c>
      <c r="AQ174" s="8" t="s">
        <v>484</v>
      </c>
      <c r="AR174" s="8" t="s">
        <v>821</v>
      </c>
      <c r="AU174" s="8" t="s">
        <v>820</v>
      </c>
      <c r="AV174" s="8"/>
      <c r="AY174" s="8" t="str">
        <f t="shared" si="21"/>
        <v>[["mac", "0x00178801097ed42c"]]</v>
      </c>
    </row>
    <row r="175" spans="1:51" ht="16" customHeight="1" x14ac:dyDescent="0.2">
      <c r="A175" s="8">
        <v>1667</v>
      </c>
      <c r="B175" s="8" t="s">
        <v>841</v>
      </c>
      <c r="C175" s="8" t="s">
        <v>484</v>
      </c>
      <c r="D175" s="8" t="s">
        <v>137</v>
      </c>
      <c r="E175" s="8" t="str">
        <f>SUBSTITUTE(Table2[[#This Row],[device_name]], "-", "_")</f>
        <v>tree_spotlights_bulb_2</v>
      </c>
      <c r="F175" s="8" t="str">
        <f>IF(ISBLANK(E175), "", Table2[[#This Row],[unique_id]])</f>
        <v>tree_spotlights_bulb_2</v>
      </c>
      <c r="H175" s="8" t="s">
        <v>139</v>
      </c>
      <c r="O175" s="8" t="b">
        <v>1</v>
      </c>
      <c r="P175" s="8" t="s">
        <v>172</v>
      </c>
      <c r="Q175" s="8" t="s">
        <v>1148</v>
      </c>
      <c r="R175" s="8" t="str">
        <f>Table2[[#This Row],[entity_domain]]</f>
        <v>Lights</v>
      </c>
      <c r="S175" s="8" t="str">
        <f>_xlfn.CONCAT( Table2[[#This Row],[device_suggested_area]], " ",Table2[[#This Row],[powercalc_group_3]])</f>
        <v>Tree Lights</v>
      </c>
      <c r="T175" s="8"/>
      <c r="V175" s="10"/>
      <c r="W175" s="10" t="s">
        <v>711</v>
      </c>
      <c r="X175" s="10" t="s">
        <v>823</v>
      </c>
      <c r="Y175" s="16" t="s">
        <v>1144</v>
      </c>
      <c r="Z175" s="16" t="s">
        <v>815</v>
      </c>
      <c r="AF175" s="10"/>
      <c r="AH175" s="8" t="str">
        <f t="shared" si="19"/>
        <v/>
      </c>
      <c r="AI175" s="8" t="str">
        <f t="shared" si="20"/>
        <v/>
      </c>
      <c r="AK175" s="8"/>
      <c r="AL17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M175" s="8" t="str">
        <f>LOWER(_xlfn.CONCAT(Table2[[#This Row],[device_suggested_area]], "-",Table2[[#This Row],[device_identifiers]]))</f>
        <v>tree-spotlights-bulb-2</v>
      </c>
      <c r="AN175" s="10" t="s">
        <v>812</v>
      </c>
      <c r="AO175" s="8" t="s">
        <v>839</v>
      </c>
      <c r="AP175" s="8" t="s">
        <v>822</v>
      </c>
      <c r="AQ175" s="8" t="s">
        <v>484</v>
      </c>
      <c r="AR175" s="8" t="s">
        <v>821</v>
      </c>
      <c r="AU175" s="8" t="s">
        <v>840</v>
      </c>
      <c r="AV175" s="8"/>
      <c r="AY175" s="8" t="str">
        <f t="shared" si="21"/>
        <v>[["mac", "0x0017880109c40c33"]]</v>
      </c>
    </row>
    <row r="176" spans="1:51" s="31" customFormat="1" ht="16" hidden="1" customHeight="1" x14ac:dyDescent="0.2">
      <c r="A176" s="31">
        <v>1668</v>
      </c>
      <c r="B176" s="31" t="s">
        <v>841</v>
      </c>
      <c r="C176" s="31" t="s">
        <v>484</v>
      </c>
      <c r="D176" s="31" t="s">
        <v>137</v>
      </c>
      <c r="F176" s="31" t="str">
        <f>IF(ISBLANK(E176), "", Table2[[#This Row],[unique_id]])</f>
        <v/>
      </c>
      <c r="V176" s="32"/>
      <c r="W176" s="32" t="s">
        <v>711</v>
      </c>
      <c r="X176" s="32" t="s">
        <v>823</v>
      </c>
      <c r="Y176" s="33" t="s">
        <v>1144</v>
      </c>
      <c r="Z176" s="33" t="s">
        <v>815</v>
      </c>
      <c r="AF176" s="32"/>
      <c r="AH176" s="31" t="str">
        <f t="shared" si="19"/>
        <v/>
      </c>
      <c r="AI176" s="31" t="str">
        <f t="shared" si="20"/>
        <v/>
      </c>
      <c r="AL17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6" s="31" t="str">
        <f>LOWER(_xlfn.CONCAT(Table2[[#This Row],[device_suggested_area]], "-",Table2[[#This Row],[device_identifiers]]))</f>
        <v>tree-spotlights-bulb-3</v>
      </c>
      <c r="AN176" s="32" t="s">
        <v>812</v>
      </c>
      <c r="AO176" s="8" t="s">
        <v>954</v>
      </c>
      <c r="AP176" s="31" t="s">
        <v>822</v>
      </c>
      <c r="AQ176" s="31" t="s">
        <v>484</v>
      </c>
      <c r="AR176" s="31" t="s">
        <v>821</v>
      </c>
      <c r="AU176" s="31" t="s">
        <v>949</v>
      </c>
      <c r="AY176" s="31" t="str">
        <f t="shared" si="21"/>
        <v>[["mac", "x"]]</v>
      </c>
    </row>
    <row r="177" spans="1:51" ht="16" hidden="1" customHeight="1" x14ac:dyDescent="0.2">
      <c r="A177" s="8">
        <v>1700</v>
      </c>
      <c r="B177" s="8" t="s">
        <v>26</v>
      </c>
      <c r="C177" s="8" t="s">
        <v>638</v>
      </c>
      <c r="D177" s="8" t="s">
        <v>414</v>
      </c>
      <c r="E177" s="8" t="s">
        <v>413</v>
      </c>
      <c r="F177" s="8" t="str">
        <f>IF(ISBLANK(E177), "", Table2[[#This Row],[unique_id]])</f>
        <v>column_break</v>
      </c>
      <c r="G177" s="8" t="s">
        <v>410</v>
      </c>
      <c r="H177" s="8" t="s">
        <v>998</v>
      </c>
      <c r="I177" s="8" t="s">
        <v>132</v>
      </c>
      <c r="M177" s="8" t="s">
        <v>411</v>
      </c>
      <c r="N177" s="8" t="s">
        <v>412</v>
      </c>
      <c r="T177" s="8"/>
      <c r="V177" s="10"/>
      <c r="W177" s="10"/>
      <c r="X177" s="10"/>
      <c r="Y177" s="10"/>
      <c r="AF177" s="10"/>
      <c r="AH177" s="8" t="str">
        <f t="shared" si="19"/>
        <v/>
      </c>
      <c r="AI177" s="8" t="str">
        <f t="shared" si="20"/>
        <v/>
      </c>
      <c r="AK177" s="8"/>
      <c r="AL177" s="37"/>
      <c r="AM177" s="8"/>
      <c r="AN177" s="10"/>
      <c r="AU177" s="8"/>
      <c r="AV177" s="8"/>
      <c r="AY177" s="8" t="str">
        <f t="shared" si="21"/>
        <v/>
      </c>
    </row>
    <row r="178" spans="1:51" ht="16" customHeight="1" x14ac:dyDescent="0.2">
      <c r="A178" s="8">
        <v>1701</v>
      </c>
      <c r="B178" s="8" t="s">
        <v>26</v>
      </c>
      <c r="C178" s="8" t="s">
        <v>1173</v>
      </c>
      <c r="D178" s="8" t="s">
        <v>149</v>
      </c>
      <c r="E178" s="8" t="s">
        <v>1202</v>
      </c>
      <c r="F178" s="8" t="str">
        <f>IF(ISBLANK(E178), "", Table2[[#This Row],[unique_id]])</f>
        <v>template_bathroom_rails_plug</v>
      </c>
      <c r="G178" s="8" t="s">
        <v>655</v>
      </c>
      <c r="H178" s="8" t="s">
        <v>998</v>
      </c>
      <c r="I178" s="8" t="s">
        <v>132</v>
      </c>
      <c r="O178" s="8" t="b">
        <v>1</v>
      </c>
      <c r="P178" s="8" t="s">
        <v>172</v>
      </c>
      <c r="Q178" s="13" t="s">
        <v>1149</v>
      </c>
      <c r="R178" s="8" t="str">
        <f>Table2[[#This Row],[entity_domain]]</f>
        <v>Heating &amp; Cooling</v>
      </c>
      <c r="S178" s="8" t="str">
        <f>S179</f>
        <v>Bathroom Towel Rails</v>
      </c>
      <c r="T178" s="11" t="str">
        <f>_xlfn.CONCAT("standby_power: 1.54", CHAR(10), "unavailable_power: 0", CHAR(10), "fixed:", CHAR(10), "  power: 2.19", CHAR(10))</f>
        <v xml:space="preserve">standby_power: 1.54
unavailable_power: 0
fixed:
  power: 2.19
</v>
      </c>
      <c r="V178" s="10"/>
      <c r="W178" s="10"/>
      <c r="X178" s="10"/>
      <c r="Y178" s="10"/>
      <c r="AF178" s="10"/>
      <c r="AH178" s="8" t="str">
        <f t="shared" si="19"/>
        <v/>
      </c>
      <c r="AI178" s="8" t="str">
        <f t="shared" si="20"/>
        <v/>
      </c>
      <c r="AK178" s="8"/>
      <c r="AL178" s="37"/>
      <c r="AM178" s="8"/>
      <c r="AN178" s="10"/>
      <c r="AU178" s="8"/>
      <c r="AV178" s="8"/>
      <c r="AY178" s="8" t="str">
        <f t="shared" si="21"/>
        <v/>
      </c>
    </row>
    <row r="179" spans="1:51" ht="16" customHeight="1" x14ac:dyDescent="0.2">
      <c r="A179" s="8">
        <v>1702</v>
      </c>
      <c r="B179" s="8" t="s">
        <v>26</v>
      </c>
      <c r="C179" s="8" t="s">
        <v>246</v>
      </c>
      <c r="D179" s="8" t="s">
        <v>134</v>
      </c>
      <c r="E179" s="8" t="s">
        <v>272</v>
      </c>
      <c r="F179" s="8" t="str">
        <f>IF(ISBLANK(E179), "", Table2[[#This Row],[unique_id]])</f>
        <v>bathroom_rails</v>
      </c>
      <c r="G179" s="8" t="s">
        <v>655</v>
      </c>
      <c r="H179" s="8" t="s">
        <v>998</v>
      </c>
      <c r="I179" s="8" t="s">
        <v>132</v>
      </c>
      <c r="J179" s="8" t="s">
        <v>655</v>
      </c>
      <c r="M179" s="8" t="s">
        <v>292</v>
      </c>
      <c r="O179" s="8" t="b">
        <v>1</v>
      </c>
      <c r="P179" s="8" t="s">
        <v>172</v>
      </c>
      <c r="Q179" s="13" t="s">
        <v>1149</v>
      </c>
      <c r="R179" s="8" t="str">
        <f>Table2[[#This Row],[entity_domain]]</f>
        <v>Heating &amp; Cooling</v>
      </c>
      <c r="S179" s="8" t="str">
        <f>_xlfn.CONCAT( Table2[[#This Row],[device_suggested_area]], " ",Table2[[#This Row],[friendly_name]])</f>
        <v>Bathroom Towel Rails</v>
      </c>
      <c r="T179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sensor.bathroom_rails_current_consumption
energy_sensor_id: sensor.bathroom_rails_total_consumption
</v>
      </c>
      <c r="V179" s="10"/>
      <c r="W179" s="10"/>
      <c r="X179" s="10"/>
      <c r="Y179" s="10"/>
      <c r="AD179" s="8" t="s">
        <v>291</v>
      </c>
      <c r="AF179" s="10"/>
      <c r="AH179" s="8" t="str">
        <f t="shared" si="19"/>
        <v/>
      </c>
      <c r="AI179" s="8" t="str">
        <f t="shared" si="20"/>
        <v/>
      </c>
      <c r="AK179" s="8"/>
      <c r="AL179" s="37"/>
      <c r="AM179" s="8" t="str">
        <f>IF(OR(ISBLANK(AU179), ISBLANK(AV179)), "", LOWER(_xlfn.CONCAT(Table2[[#This Row],[device_manufacturer]], "-",Table2[[#This Row],[device_suggested_area]], "-", Table2[[#This Row],[device_identifiers]])))</f>
        <v>tplink-bathroom-rails</v>
      </c>
      <c r="AN179" s="10" t="s">
        <v>446</v>
      </c>
      <c r="AO179" s="8" t="s">
        <v>454</v>
      </c>
      <c r="AP179" s="8" t="s">
        <v>443</v>
      </c>
      <c r="AQ179" s="8" t="str">
        <f>IF(OR(ISBLANK(AU179), ISBLANK(AV179)), "", Table2[[#This Row],[device_via_device]])</f>
        <v>TPLink</v>
      </c>
      <c r="AR179" s="8" t="s">
        <v>442</v>
      </c>
      <c r="AT179" s="8" t="s">
        <v>575</v>
      </c>
      <c r="AU179" s="8" t="s">
        <v>434</v>
      </c>
      <c r="AV179" s="8" t="s">
        <v>568</v>
      </c>
      <c r="AY179" s="8" t="str">
        <f t="shared" si="21"/>
        <v>[["mac", "ac:84:c6:54:9d:98"], ["ip", "10.0.6.81"]]</v>
      </c>
    </row>
    <row r="180" spans="1:51" ht="16" hidden="1" customHeight="1" x14ac:dyDescent="0.2">
      <c r="A180" s="8">
        <v>1703</v>
      </c>
      <c r="B180" s="8" t="s">
        <v>841</v>
      </c>
      <c r="C180" s="8" t="s">
        <v>1056</v>
      </c>
      <c r="D180" s="8" t="s">
        <v>134</v>
      </c>
      <c r="E180" s="8" t="s">
        <v>416</v>
      </c>
      <c r="F180" s="8" t="str">
        <f>IF(ISBLANK(E180), "", Table2[[#This Row],[unique_id]])</f>
        <v>roof_water_heater_booster</v>
      </c>
      <c r="G180" s="8" t="s">
        <v>652</v>
      </c>
      <c r="H180" s="8" t="s">
        <v>998</v>
      </c>
      <c r="I180" s="8" t="s">
        <v>132</v>
      </c>
      <c r="J180" s="8" t="str">
        <f>Table2[[#This Row],[friendly_name]]</f>
        <v>Water Booster</v>
      </c>
      <c r="M180" s="8" t="s">
        <v>292</v>
      </c>
      <c r="T180" s="8"/>
      <c r="V180" s="10"/>
      <c r="W180" s="10"/>
      <c r="X180" s="10"/>
      <c r="Y180" s="10"/>
      <c r="AD180" s="8" t="s">
        <v>645</v>
      </c>
      <c r="AF180" s="10"/>
      <c r="AH180" s="8" t="str">
        <f t="shared" si="19"/>
        <v/>
      </c>
      <c r="AI180" s="8" t="str">
        <f t="shared" si="20"/>
        <v/>
      </c>
      <c r="AK180" s="8"/>
      <c r="AL180" s="37"/>
      <c r="AM180" s="8" t="str">
        <f>IF(OR(ISBLANK(AU180), ISBLANK(AV180)), "", LOWER(_xlfn.CONCAT(Table2[[#This Row],[device_manufacturer]], "-",Table2[[#This Row],[device_suggested_area]], "-", Table2[[#This Row],[device_identifiers]])))</f>
        <v>sonoff-roof-water-heater-booster</v>
      </c>
      <c r="AN180" s="10" t="s">
        <v>642</v>
      </c>
      <c r="AO180" s="8" t="s">
        <v>641</v>
      </c>
      <c r="AP180" s="8" t="s">
        <v>643</v>
      </c>
      <c r="AQ180" s="8" t="s">
        <v>415</v>
      </c>
      <c r="AR180" s="8" t="s">
        <v>38</v>
      </c>
      <c r="AT180" s="8" t="s">
        <v>575</v>
      </c>
      <c r="AU180" s="8" t="s">
        <v>640</v>
      </c>
      <c r="AV180" s="9" t="s">
        <v>644</v>
      </c>
      <c r="AW180" s="9"/>
      <c r="AX180" s="9"/>
      <c r="AY180" s="8" t="str">
        <f t="shared" si="21"/>
        <v>[["mac", "ec:fa:bc:50:3e:02"], ["ip", "10.0.6.99"]]</v>
      </c>
    </row>
    <row r="181" spans="1:51" ht="16" customHeight="1" x14ac:dyDescent="0.2">
      <c r="A181" s="8">
        <v>1704</v>
      </c>
      <c r="B181" s="8" t="s">
        <v>228</v>
      </c>
      <c r="C181" s="8" t="s">
        <v>1056</v>
      </c>
      <c r="D181" s="8" t="s">
        <v>134</v>
      </c>
      <c r="E181" s="8" t="s">
        <v>646</v>
      </c>
      <c r="F181" s="8" t="str">
        <f>IF(ISBLANK(E181), "", Table2[[#This Row],[unique_id]])</f>
        <v>outdoor_pool_filter</v>
      </c>
      <c r="G181" s="8" t="s">
        <v>392</v>
      </c>
      <c r="H181" s="8" t="s">
        <v>998</v>
      </c>
      <c r="I181" s="8" t="s">
        <v>132</v>
      </c>
      <c r="J181" s="8" t="str">
        <f>Table2[[#This Row],[friendly_name]]</f>
        <v>Pool Filter</v>
      </c>
      <c r="M181" s="8" t="s">
        <v>292</v>
      </c>
      <c r="O181" s="8" t="b">
        <v>1</v>
      </c>
      <c r="P181" s="8" t="s">
        <v>172</v>
      </c>
      <c r="Q181" s="8" t="s">
        <v>1149</v>
      </c>
      <c r="R181" s="8" t="str">
        <f>Table2[[#This Row],[entity_domain]]</f>
        <v>Heating &amp; Cooling</v>
      </c>
      <c r="S181" s="8" t="str">
        <f>_xlfn.CONCAT( Table2[[#This Row],[device_suggested_area]], " ",Table2[[#This Row],[powercalc_group_3]])</f>
        <v>Outdoor Heating &amp; Cooling</v>
      </c>
      <c r="T181" s="8"/>
      <c r="V181" s="10"/>
      <c r="W181" s="10"/>
      <c r="X181" s="10"/>
      <c r="Y181" s="10"/>
      <c r="AF181" s="10"/>
      <c r="AH181" s="8" t="str">
        <f t="shared" si="19"/>
        <v/>
      </c>
      <c r="AI181" s="8" t="str">
        <f t="shared" si="20"/>
        <v/>
      </c>
      <c r="AK181" s="8"/>
      <c r="AL181" s="37"/>
      <c r="AM181" s="8" t="str">
        <f>IF(OR(ISBLANK(AU181), ISBLANK(AV181)), "", LOWER(_xlfn.CONCAT(Table2[[#This Row],[device_manufacturer]], "-",Table2[[#This Row],[device_suggested_area]], "-", Table2[[#This Row],[device_identifiers]])))</f>
        <v/>
      </c>
      <c r="AN181" s="10"/>
      <c r="AR181" s="8" t="s">
        <v>647</v>
      </c>
      <c r="AU181" s="8"/>
      <c r="AV181" s="9"/>
      <c r="AW181" s="9"/>
      <c r="AX181" s="9"/>
      <c r="AY181" s="8" t="str">
        <f t="shared" si="21"/>
        <v/>
      </c>
    </row>
    <row r="182" spans="1:51" s="53" customFormat="1" ht="16" customHeight="1" x14ac:dyDescent="0.2">
      <c r="A182" s="53">
        <v>2000</v>
      </c>
      <c r="B182" s="53" t="s">
        <v>26</v>
      </c>
      <c r="C182" s="53" t="s">
        <v>657</v>
      </c>
      <c r="D182" s="53" t="s">
        <v>129</v>
      </c>
      <c r="E182" s="54" t="s">
        <v>662</v>
      </c>
      <c r="F182" s="53" t="str">
        <f>IF(ISBLANK(E182), "", Table2[[#This Row],[unique_id]])</f>
        <v>lounge_air_purifier</v>
      </c>
      <c r="G182" s="53" t="s">
        <v>203</v>
      </c>
      <c r="H182" s="53" t="s">
        <v>658</v>
      </c>
      <c r="I182" s="53" t="s">
        <v>132</v>
      </c>
      <c r="J182" s="53" t="s">
        <v>685</v>
      </c>
      <c r="M182" s="53" t="s">
        <v>136</v>
      </c>
      <c r="P182" s="53" t="s">
        <v>172</v>
      </c>
      <c r="Q182" s="53" t="s">
        <v>1148</v>
      </c>
      <c r="R182" s="53" t="str">
        <f>Table2[[#This Row],[entity_domain]]</f>
        <v>Air Purifiers</v>
      </c>
      <c r="S182" s="53" t="str">
        <f>_xlfn.CONCAT( Table2[[#This Row],[device_suggested_area]], " ",Table2[[#This Row],[powercalc_group_3]])</f>
        <v>Lounge Air Purifiers</v>
      </c>
      <c r="V182" s="55"/>
      <c r="W182" s="55" t="s">
        <v>711</v>
      </c>
      <c r="X182" s="55"/>
      <c r="Y182" s="56" t="s">
        <v>1144</v>
      </c>
      <c r="Z182" s="56"/>
      <c r="AD182" s="53" t="s">
        <v>659</v>
      </c>
      <c r="AF182" s="55"/>
      <c r="AH182" s="53" t="str">
        <f t="shared" si="19"/>
        <v/>
      </c>
      <c r="AI182" s="53" t="str">
        <f t="shared" si="20"/>
        <v/>
      </c>
      <c r="AL182" s="5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M182" s="53" t="s">
        <v>674</v>
      </c>
      <c r="AN182" s="55" t="s">
        <v>675</v>
      </c>
      <c r="AO182" s="53" t="s">
        <v>673</v>
      </c>
      <c r="AP182" s="53" t="s">
        <v>676</v>
      </c>
      <c r="AQ182" s="53" t="s">
        <v>657</v>
      </c>
      <c r="AR182" s="53" t="s">
        <v>203</v>
      </c>
      <c r="AU182" s="53" t="s">
        <v>697</v>
      </c>
      <c r="AY182" s="53" t="str">
        <f t="shared" si="21"/>
        <v>[["mac", "0x9035eafffe404425"]]</v>
      </c>
    </row>
    <row r="183" spans="1:51" s="53" customFormat="1" ht="16" customHeight="1" x14ac:dyDescent="0.2">
      <c r="A183" s="53">
        <v>2001</v>
      </c>
      <c r="B183" s="53" t="s">
        <v>26</v>
      </c>
      <c r="C183" s="53" t="s">
        <v>657</v>
      </c>
      <c r="D183" s="53" t="s">
        <v>129</v>
      </c>
      <c r="E183" s="54" t="s">
        <v>761</v>
      </c>
      <c r="F183" s="53" t="str">
        <f>IF(ISBLANK(E183), "", Table2[[#This Row],[unique_id]])</f>
        <v>dining_air_purifier</v>
      </c>
      <c r="G183" s="53" t="s">
        <v>202</v>
      </c>
      <c r="H183" s="53" t="s">
        <v>658</v>
      </c>
      <c r="I183" s="53" t="s">
        <v>132</v>
      </c>
      <c r="J183" s="53" t="s">
        <v>685</v>
      </c>
      <c r="M183" s="53" t="s">
        <v>136</v>
      </c>
      <c r="P183" s="53" t="s">
        <v>172</v>
      </c>
      <c r="Q183" s="53" t="s">
        <v>1148</v>
      </c>
      <c r="R183" s="53" t="str">
        <f>Table2[[#This Row],[entity_domain]]</f>
        <v>Air Purifiers</v>
      </c>
      <c r="S183" s="53" t="str">
        <f>_xlfn.CONCAT( Table2[[#This Row],[device_suggested_area]], " ",Table2[[#This Row],[powercalc_group_3]])</f>
        <v>Dining Air Purifiers</v>
      </c>
      <c r="V183" s="55"/>
      <c r="W183" s="55" t="s">
        <v>711</v>
      </c>
      <c r="X183" s="55"/>
      <c r="Y183" s="56" t="s">
        <v>1144</v>
      </c>
      <c r="Z183" s="56"/>
      <c r="AD183" s="53" t="s">
        <v>659</v>
      </c>
      <c r="AF183" s="55"/>
      <c r="AH183" s="53" t="str">
        <f t="shared" si="19"/>
        <v/>
      </c>
      <c r="AI183" s="53" t="str">
        <f t="shared" si="20"/>
        <v/>
      </c>
      <c r="AL183" s="5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M183" s="53" t="s">
        <v>763</v>
      </c>
      <c r="AN183" s="55" t="s">
        <v>675</v>
      </c>
      <c r="AO183" s="53" t="s">
        <v>673</v>
      </c>
      <c r="AP183" s="53" t="s">
        <v>676</v>
      </c>
      <c r="AQ183" s="53" t="s">
        <v>657</v>
      </c>
      <c r="AR183" s="53" t="s">
        <v>202</v>
      </c>
      <c r="AU183" s="53" t="s">
        <v>762</v>
      </c>
      <c r="AY183" s="53" t="str">
        <f t="shared" si="21"/>
        <v>[["mac", "0x9035eafffe82fef8"]]</v>
      </c>
    </row>
    <row r="184" spans="1:51" ht="16" hidden="1" customHeight="1" x14ac:dyDescent="0.2">
      <c r="A184" s="8">
        <v>2100</v>
      </c>
      <c r="B184" s="8" t="s">
        <v>26</v>
      </c>
      <c r="C184" s="8" t="s">
        <v>1172</v>
      </c>
      <c r="D184" s="8" t="s">
        <v>27</v>
      </c>
      <c r="E184" s="8" t="s">
        <v>244</v>
      </c>
      <c r="F184" s="8" t="str">
        <f>IF(ISBLANK(E184), "", Table2[[#This Row],[unique_id]])</f>
        <v>home_power</v>
      </c>
      <c r="G184" s="8" t="s">
        <v>397</v>
      </c>
      <c r="H184" s="8" t="s">
        <v>260</v>
      </c>
      <c r="I184" s="8" t="s">
        <v>141</v>
      </c>
      <c r="M184" s="8" t="s">
        <v>90</v>
      </c>
      <c r="T184" s="8"/>
      <c r="U184" s="8" t="s">
        <v>635</v>
      </c>
      <c r="V184" s="10"/>
      <c r="W184" s="10"/>
      <c r="X184" s="10"/>
      <c r="Y184" s="10"/>
      <c r="AB184" s="8" t="s">
        <v>408</v>
      </c>
      <c r="AD184" s="8" t="s">
        <v>261</v>
      </c>
      <c r="AF184" s="10"/>
      <c r="AH184" s="8" t="str">
        <f t="shared" si="19"/>
        <v/>
      </c>
      <c r="AI184" s="8" t="str">
        <f t="shared" si="20"/>
        <v/>
      </c>
      <c r="AK184" s="8"/>
      <c r="AL184" s="37"/>
      <c r="AM184" s="8"/>
      <c r="AN184" s="10"/>
      <c r="AU184" s="8"/>
      <c r="AV184" s="8"/>
      <c r="AY184" s="8" t="str">
        <f t="shared" si="21"/>
        <v/>
      </c>
    </row>
    <row r="185" spans="1:51" ht="16" hidden="1" customHeight="1" x14ac:dyDescent="0.2">
      <c r="A185" s="8">
        <v>2101</v>
      </c>
      <c r="B185" s="8" t="s">
        <v>26</v>
      </c>
      <c r="C185" s="8" t="s">
        <v>1172</v>
      </c>
      <c r="D185" s="8" t="s">
        <v>27</v>
      </c>
      <c r="E185" s="8" t="s">
        <v>394</v>
      </c>
      <c r="F185" s="8" t="str">
        <f>IF(ISBLANK(E185), "", Table2[[#This Row],[unique_id]])</f>
        <v>home_base_power</v>
      </c>
      <c r="G185" s="8" t="s">
        <v>395</v>
      </c>
      <c r="H185" s="8" t="s">
        <v>260</v>
      </c>
      <c r="I185" s="8" t="s">
        <v>141</v>
      </c>
      <c r="M185" s="8" t="s">
        <v>90</v>
      </c>
      <c r="T185" s="8"/>
      <c r="U185" s="8" t="s">
        <v>635</v>
      </c>
      <c r="V185" s="10"/>
      <c r="W185" s="10"/>
      <c r="X185" s="10"/>
      <c r="Y185" s="10"/>
      <c r="AB185" s="8" t="s">
        <v>408</v>
      </c>
      <c r="AD185" s="8" t="s">
        <v>261</v>
      </c>
      <c r="AF185" s="10"/>
      <c r="AH185" s="8" t="str">
        <f t="shared" si="19"/>
        <v/>
      </c>
      <c r="AI185" s="8" t="str">
        <f t="shared" si="20"/>
        <v/>
      </c>
      <c r="AK185" s="8"/>
      <c r="AL185" s="37"/>
      <c r="AM185" s="8"/>
      <c r="AN185" s="10"/>
      <c r="AU185" s="8"/>
      <c r="AV185" s="8"/>
      <c r="AY185" s="8" t="str">
        <f t="shared" si="21"/>
        <v/>
      </c>
    </row>
    <row r="186" spans="1:51" ht="16" hidden="1" customHeight="1" x14ac:dyDescent="0.2">
      <c r="A186" s="8">
        <v>2102</v>
      </c>
      <c r="B186" s="8" t="s">
        <v>26</v>
      </c>
      <c r="C186" s="8" t="s">
        <v>1172</v>
      </c>
      <c r="D186" s="8" t="s">
        <v>27</v>
      </c>
      <c r="E186" s="8" t="s">
        <v>393</v>
      </c>
      <c r="F186" s="8" t="str">
        <f>IF(ISBLANK(E186), "", Table2[[#This Row],[unique_id]])</f>
        <v>home_peak_power</v>
      </c>
      <c r="G186" s="8" t="s">
        <v>396</v>
      </c>
      <c r="H186" s="8" t="s">
        <v>260</v>
      </c>
      <c r="I186" s="8" t="s">
        <v>141</v>
      </c>
      <c r="M186" s="8" t="s">
        <v>90</v>
      </c>
      <c r="T186" s="8"/>
      <c r="U186" s="8" t="s">
        <v>635</v>
      </c>
      <c r="V186" s="10"/>
      <c r="W186" s="10"/>
      <c r="X186" s="10"/>
      <c r="Y186" s="10"/>
      <c r="AB186" s="8" t="s">
        <v>408</v>
      </c>
      <c r="AD186" s="8" t="s">
        <v>261</v>
      </c>
      <c r="AF186" s="10"/>
      <c r="AH186" s="8" t="str">
        <f t="shared" si="19"/>
        <v/>
      </c>
      <c r="AI186" s="8" t="str">
        <f t="shared" si="20"/>
        <v/>
      </c>
      <c r="AK186" s="8"/>
      <c r="AL186" s="37"/>
      <c r="AM186" s="8"/>
      <c r="AN186" s="10"/>
      <c r="AU186" s="8"/>
      <c r="AV186" s="8"/>
      <c r="AY186" s="8" t="str">
        <f t="shared" si="21"/>
        <v/>
      </c>
    </row>
    <row r="187" spans="1:51" ht="16" hidden="1" customHeight="1" x14ac:dyDescent="0.2">
      <c r="A187" s="8">
        <v>2103</v>
      </c>
      <c r="B187" s="8" t="s">
        <v>26</v>
      </c>
      <c r="C187" s="8" t="s">
        <v>638</v>
      </c>
      <c r="D187" s="8" t="s">
        <v>414</v>
      </c>
      <c r="E187" s="8" t="s">
        <v>636</v>
      </c>
      <c r="F187" s="8" t="str">
        <f>IF(ISBLANK(E187), "", Table2[[#This Row],[unique_id]])</f>
        <v>graph_break</v>
      </c>
      <c r="G187" s="8" t="s">
        <v>637</v>
      </c>
      <c r="H187" s="8" t="s">
        <v>260</v>
      </c>
      <c r="I187" s="8" t="s">
        <v>141</v>
      </c>
      <c r="T187" s="8"/>
      <c r="U187" s="8" t="s">
        <v>635</v>
      </c>
      <c r="V187" s="10"/>
      <c r="W187" s="10"/>
      <c r="X187" s="10"/>
      <c r="Y187" s="10"/>
      <c r="AF187" s="10"/>
      <c r="AH187" s="8" t="str">
        <f t="shared" si="19"/>
        <v/>
      </c>
      <c r="AI187" s="8" t="str">
        <f t="shared" si="20"/>
        <v/>
      </c>
      <c r="AK187" s="8"/>
      <c r="AL187" s="37"/>
      <c r="AM187" s="8"/>
      <c r="AN187" s="10"/>
      <c r="AU187" s="8"/>
      <c r="AV187" s="8"/>
      <c r="AY187" s="8" t="str">
        <f t="shared" si="21"/>
        <v/>
      </c>
    </row>
    <row r="188" spans="1:51" s="53" customFormat="1" ht="16" hidden="1" customHeight="1" x14ac:dyDescent="0.2">
      <c r="A188" s="53">
        <v>2104</v>
      </c>
      <c r="B188" s="53" t="s">
        <v>841</v>
      </c>
      <c r="C188" s="53" t="s">
        <v>246</v>
      </c>
      <c r="D188" s="53" t="s">
        <v>27</v>
      </c>
      <c r="E188" s="53" t="s">
        <v>1166</v>
      </c>
      <c r="F188" s="53" t="str">
        <f>IF(ISBLANK(E188), "", Table2[[#This Row],[unique_id]])</f>
        <v>mobile_adhoc_outlet_current_consumption</v>
      </c>
      <c r="G188" s="53" t="s">
        <v>243</v>
      </c>
      <c r="H188" s="53" t="s">
        <v>260</v>
      </c>
      <c r="I188" s="53" t="s">
        <v>141</v>
      </c>
      <c r="M188" s="53" t="s">
        <v>136</v>
      </c>
      <c r="U188" s="53" t="s">
        <v>635</v>
      </c>
      <c r="V188" s="55"/>
      <c r="W188" s="55"/>
      <c r="X188" s="55"/>
      <c r="Y188" s="55"/>
      <c r="Z188" s="55"/>
      <c r="AB188" s="53" t="s">
        <v>408</v>
      </c>
      <c r="AD188" s="53" t="s">
        <v>261</v>
      </c>
      <c r="AF188" s="55"/>
      <c r="AH188" s="53" t="str">
        <f t="shared" si="19"/>
        <v/>
      </c>
      <c r="AI188" s="53" t="str">
        <f t="shared" si="20"/>
        <v/>
      </c>
      <c r="AL188" s="63"/>
      <c r="AN188" s="55"/>
      <c r="AY188" s="53" t="str">
        <f t="shared" si="21"/>
        <v/>
      </c>
    </row>
    <row r="189" spans="1:51" ht="16" hidden="1" customHeight="1" x14ac:dyDescent="0.2">
      <c r="A189" s="8">
        <v>2105</v>
      </c>
      <c r="B189" s="8" t="s">
        <v>26</v>
      </c>
      <c r="C189" s="8" t="s">
        <v>246</v>
      </c>
      <c r="D189" s="8" t="s">
        <v>27</v>
      </c>
      <c r="E189" s="8" t="s">
        <v>1174</v>
      </c>
      <c r="F189" s="8" t="str">
        <f>IF(ISBLANK(E189), "", Table2[[#This Row],[unique_id]])</f>
        <v>study_battery_charger_power</v>
      </c>
      <c r="G189" s="8" t="s">
        <v>242</v>
      </c>
      <c r="H189" s="8" t="s">
        <v>260</v>
      </c>
      <c r="I189" s="8" t="s">
        <v>141</v>
      </c>
      <c r="M189" s="8" t="s">
        <v>136</v>
      </c>
      <c r="T189" s="8"/>
      <c r="U189" s="8" t="s">
        <v>635</v>
      </c>
      <c r="V189" s="10"/>
      <c r="W189" s="10"/>
      <c r="X189" s="10"/>
      <c r="Y189" s="10"/>
      <c r="AB189" s="8" t="s">
        <v>408</v>
      </c>
      <c r="AD189" s="8" t="s">
        <v>261</v>
      </c>
      <c r="AF189" s="10"/>
      <c r="AH189" s="8" t="str">
        <f t="shared" si="19"/>
        <v/>
      </c>
      <c r="AI189" s="8" t="str">
        <f t="shared" si="20"/>
        <v/>
      </c>
      <c r="AK189" s="8"/>
      <c r="AL189" s="37"/>
      <c r="AM189" s="8"/>
      <c r="AN189" s="10"/>
      <c r="AU189" s="8"/>
      <c r="AV189" s="8"/>
      <c r="AY189" s="8" t="str">
        <f t="shared" si="21"/>
        <v/>
      </c>
    </row>
    <row r="190" spans="1:51" ht="16" hidden="1" customHeight="1" x14ac:dyDescent="0.2">
      <c r="A190" s="8">
        <v>2106</v>
      </c>
      <c r="B190" s="8" t="s">
        <v>26</v>
      </c>
      <c r="C190" s="8" t="s">
        <v>246</v>
      </c>
      <c r="D190" s="8" t="s">
        <v>27</v>
      </c>
      <c r="E190" s="8" t="s">
        <v>1175</v>
      </c>
      <c r="F190" s="8" t="str">
        <f>IF(ISBLANK(E190), "", Table2[[#This Row],[unique_id]])</f>
        <v>laundry_vacuum_charger_power</v>
      </c>
      <c r="G190" s="8" t="s">
        <v>241</v>
      </c>
      <c r="H190" s="8" t="s">
        <v>260</v>
      </c>
      <c r="I190" s="8" t="s">
        <v>141</v>
      </c>
      <c r="M190" s="8" t="s">
        <v>136</v>
      </c>
      <c r="T190" s="8"/>
      <c r="U190" s="8" t="s">
        <v>635</v>
      </c>
      <c r="V190" s="10"/>
      <c r="W190" s="10"/>
      <c r="X190" s="10"/>
      <c r="Y190" s="10"/>
      <c r="AB190" s="8" t="s">
        <v>408</v>
      </c>
      <c r="AD190" s="8" t="s">
        <v>261</v>
      </c>
      <c r="AF190" s="10"/>
      <c r="AH190" s="8" t="str">
        <f t="shared" si="19"/>
        <v/>
      </c>
      <c r="AI190" s="8" t="str">
        <f t="shared" si="20"/>
        <v/>
      </c>
      <c r="AK190" s="8"/>
      <c r="AL190" s="37"/>
      <c r="AM190" s="8"/>
      <c r="AN190" s="10"/>
      <c r="AU190" s="8"/>
      <c r="AV190" s="8"/>
      <c r="AY190" s="8" t="str">
        <f t="shared" si="21"/>
        <v/>
      </c>
    </row>
    <row r="191" spans="1:51" ht="16" hidden="1" customHeight="1" x14ac:dyDescent="0.2">
      <c r="A191" s="8">
        <v>2107</v>
      </c>
      <c r="B191" s="12" t="s">
        <v>26</v>
      </c>
      <c r="C191" s="8" t="s">
        <v>1172</v>
      </c>
      <c r="D191" s="12" t="s">
        <v>27</v>
      </c>
      <c r="E191" s="12" t="s">
        <v>1151</v>
      </c>
      <c r="F191" s="8" t="str">
        <f>IF(ISBLANK(E191), "", Table2[[#This Row],[unique_id]])</f>
        <v>lights_power</v>
      </c>
      <c r="G191" s="12" t="s">
        <v>400</v>
      </c>
      <c r="H191" s="12" t="s">
        <v>260</v>
      </c>
      <c r="I191" s="12" t="s">
        <v>141</v>
      </c>
      <c r="K191" s="12"/>
      <c r="L191" s="12"/>
      <c r="M191" s="12" t="s">
        <v>136</v>
      </c>
      <c r="T191" s="8"/>
      <c r="U191" s="8" t="s">
        <v>635</v>
      </c>
      <c r="V191" s="10"/>
      <c r="W191" s="10"/>
      <c r="X191" s="10"/>
      <c r="Y191" s="10"/>
      <c r="AB191" s="8" t="s">
        <v>408</v>
      </c>
      <c r="AD191" s="8" t="s">
        <v>261</v>
      </c>
      <c r="AF191" s="10"/>
      <c r="AH191" s="8" t="str">
        <f t="shared" si="19"/>
        <v/>
      </c>
      <c r="AI191" s="8" t="str">
        <f t="shared" si="20"/>
        <v/>
      </c>
      <c r="AK191" s="8"/>
      <c r="AL191" s="37"/>
      <c r="AM191" s="8"/>
      <c r="AN191" s="10"/>
      <c r="AU191" s="8"/>
      <c r="AV191" s="8"/>
      <c r="AY191" s="8" t="str">
        <f t="shared" si="21"/>
        <v/>
      </c>
    </row>
    <row r="192" spans="1:51" ht="16" hidden="1" customHeight="1" x14ac:dyDescent="0.2">
      <c r="A192" s="8">
        <v>2108</v>
      </c>
      <c r="B192" s="12" t="s">
        <v>26</v>
      </c>
      <c r="C192" s="8" t="s">
        <v>1172</v>
      </c>
      <c r="D192" s="12" t="s">
        <v>27</v>
      </c>
      <c r="E192" s="12" t="s">
        <v>1152</v>
      </c>
      <c r="F192" s="8" t="str">
        <f>IF(ISBLANK(E192), "", Table2[[#This Row],[unique_id]])</f>
        <v>fans_power</v>
      </c>
      <c r="G192" s="12" t="s">
        <v>401</v>
      </c>
      <c r="H192" s="12" t="s">
        <v>260</v>
      </c>
      <c r="I192" s="12" t="s">
        <v>141</v>
      </c>
      <c r="K192" s="12"/>
      <c r="L192" s="12"/>
      <c r="M192" s="12" t="s">
        <v>136</v>
      </c>
      <c r="T192" s="8"/>
      <c r="U192" s="8" t="s">
        <v>635</v>
      </c>
      <c r="V192" s="10"/>
      <c r="W192" s="10"/>
      <c r="X192" s="10"/>
      <c r="Y192" s="10"/>
      <c r="AB192" s="8" t="s">
        <v>408</v>
      </c>
      <c r="AD192" s="8" t="s">
        <v>261</v>
      </c>
      <c r="AF192" s="10"/>
      <c r="AH192" s="8" t="str">
        <f t="shared" si="19"/>
        <v/>
      </c>
      <c r="AI192" s="8" t="str">
        <f t="shared" si="20"/>
        <v/>
      </c>
      <c r="AK192" s="8"/>
      <c r="AL192" s="37"/>
      <c r="AM192" s="8"/>
      <c r="AN192" s="10"/>
      <c r="AU192" s="8"/>
      <c r="AV192" s="8"/>
      <c r="AY192" s="8" t="str">
        <f t="shared" si="21"/>
        <v/>
      </c>
    </row>
    <row r="193" spans="1:51" ht="16" hidden="1" customHeight="1" x14ac:dyDescent="0.2">
      <c r="A193" s="8">
        <v>2109</v>
      </c>
      <c r="B193" s="12" t="s">
        <v>228</v>
      </c>
      <c r="C193" s="8" t="s">
        <v>1056</v>
      </c>
      <c r="D193" s="12" t="s">
        <v>27</v>
      </c>
      <c r="E193" s="12" t="s">
        <v>648</v>
      </c>
      <c r="F193" s="8" t="str">
        <f>IF(ISBLANK(E193), "", Table2[[#This Row],[unique_id]])</f>
        <v>outdoor_pool_filter_power</v>
      </c>
      <c r="G193" s="12" t="s">
        <v>392</v>
      </c>
      <c r="H193" s="12" t="s">
        <v>260</v>
      </c>
      <c r="I193" s="12" t="s">
        <v>141</v>
      </c>
      <c r="K193" s="12"/>
      <c r="L193" s="12"/>
      <c r="M193" s="12" t="s">
        <v>136</v>
      </c>
      <c r="T193" s="8"/>
      <c r="U193" s="8" t="s">
        <v>635</v>
      </c>
      <c r="V193" s="10"/>
      <c r="W193" s="10"/>
      <c r="X193" s="10"/>
      <c r="Y193" s="10"/>
      <c r="AB193" s="8" t="s">
        <v>408</v>
      </c>
      <c r="AD193" s="8" t="s">
        <v>261</v>
      </c>
      <c r="AF193" s="10"/>
      <c r="AH193" s="8" t="str">
        <f t="shared" si="19"/>
        <v/>
      </c>
      <c r="AI193" s="8" t="str">
        <f t="shared" si="20"/>
        <v/>
      </c>
      <c r="AK193" s="8"/>
      <c r="AL193" s="37"/>
      <c r="AM193" s="8"/>
      <c r="AN193" s="10"/>
      <c r="AU193" s="8"/>
      <c r="AV193" s="8"/>
      <c r="AY193" s="8" t="str">
        <f t="shared" si="21"/>
        <v/>
      </c>
    </row>
    <row r="194" spans="1:51" ht="16" hidden="1" customHeight="1" x14ac:dyDescent="0.2">
      <c r="A194" s="8">
        <v>2110</v>
      </c>
      <c r="B194" s="8" t="s">
        <v>841</v>
      </c>
      <c r="C194" s="8" t="s">
        <v>1056</v>
      </c>
      <c r="D194" s="12" t="s">
        <v>27</v>
      </c>
      <c r="E194" s="12" t="s">
        <v>650</v>
      </c>
      <c r="F194" s="8" t="str">
        <f>IF(ISBLANK(E194), "", Table2[[#This Row],[unique_id]])</f>
        <v>roof_water_heater_booster_energy_power</v>
      </c>
      <c r="G194" s="12" t="s">
        <v>652</v>
      </c>
      <c r="H194" s="12" t="s">
        <v>260</v>
      </c>
      <c r="I194" s="12" t="s">
        <v>141</v>
      </c>
      <c r="K194" s="12"/>
      <c r="L194" s="12"/>
      <c r="M194" s="12" t="s">
        <v>136</v>
      </c>
      <c r="T194" s="8"/>
      <c r="U194" s="8" t="s">
        <v>635</v>
      </c>
      <c r="V194" s="10"/>
      <c r="W194" s="10"/>
      <c r="X194" s="10"/>
      <c r="Y194" s="10"/>
      <c r="AB194" s="8" t="s">
        <v>408</v>
      </c>
      <c r="AD194" s="8" t="s">
        <v>261</v>
      </c>
      <c r="AF194" s="10"/>
      <c r="AH194" s="8" t="str">
        <f t="shared" si="19"/>
        <v/>
      </c>
      <c r="AI194" s="8" t="str">
        <f t="shared" si="20"/>
        <v/>
      </c>
      <c r="AK194" s="8"/>
      <c r="AL194" s="37"/>
      <c r="AM194" s="8"/>
      <c r="AN194" s="10"/>
      <c r="AU194" s="8"/>
      <c r="AV194" s="8"/>
      <c r="AY194" s="8" t="str">
        <f t="shared" si="21"/>
        <v/>
      </c>
    </row>
    <row r="195" spans="1:51" ht="16" hidden="1" customHeight="1" x14ac:dyDescent="0.2">
      <c r="A195" s="8">
        <v>2111</v>
      </c>
      <c r="B195" s="8" t="s">
        <v>26</v>
      </c>
      <c r="C195" s="8" t="s">
        <v>246</v>
      </c>
      <c r="D195" s="8" t="s">
        <v>27</v>
      </c>
      <c r="E195" s="8" t="s">
        <v>1176</v>
      </c>
      <c r="F195" s="8" t="str">
        <f>IF(ISBLANK(E195), "", Table2[[#This Row],[unique_id]])</f>
        <v>kitchen_dish_washer_power</v>
      </c>
      <c r="G195" s="8" t="s">
        <v>239</v>
      </c>
      <c r="H195" s="8" t="s">
        <v>260</v>
      </c>
      <c r="I195" s="8" t="s">
        <v>141</v>
      </c>
      <c r="M195" s="8" t="s">
        <v>136</v>
      </c>
      <c r="T195" s="8"/>
      <c r="U195" s="8" t="s">
        <v>635</v>
      </c>
      <c r="V195" s="10"/>
      <c r="W195" s="10"/>
      <c r="X195" s="10"/>
      <c r="Y195" s="10"/>
      <c r="AB195" s="8" t="s">
        <v>408</v>
      </c>
      <c r="AD195" s="8" t="s">
        <v>261</v>
      </c>
      <c r="AF195" s="10"/>
      <c r="AH195" s="8" t="str">
        <f t="shared" si="19"/>
        <v/>
      </c>
      <c r="AI195" s="8" t="str">
        <f t="shared" si="20"/>
        <v/>
      </c>
      <c r="AK195" s="8"/>
      <c r="AL195" s="37"/>
      <c r="AM195" s="8"/>
      <c r="AN195" s="10"/>
      <c r="AU195" s="8"/>
      <c r="AV195" s="8"/>
      <c r="AY195" s="8" t="str">
        <f t="shared" si="21"/>
        <v/>
      </c>
    </row>
    <row r="196" spans="1:51" ht="16" hidden="1" customHeight="1" x14ac:dyDescent="0.2">
      <c r="A196" s="8">
        <v>2112</v>
      </c>
      <c r="B196" s="8" t="s">
        <v>26</v>
      </c>
      <c r="C196" s="8" t="s">
        <v>246</v>
      </c>
      <c r="D196" s="8" t="s">
        <v>27</v>
      </c>
      <c r="E196" s="8" t="s">
        <v>1177</v>
      </c>
      <c r="F196" s="8" t="str">
        <f>IF(ISBLANK(E196), "", Table2[[#This Row],[unique_id]])</f>
        <v>laundry_clothes_dryer_power</v>
      </c>
      <c r="G196" s="8" t="s">
        <v>240</v>
      </c>
      <c r="H196" s="8" t="s">
        <v>260</v>
      </c>
      <c r="I196" s="8" t="s">
        <v>141</v>
      </c>
      <c r="M196" s="8" t="s">
        <v>136</v>
      </c>
      <c r="T196" s="8"/>
      <c r="U196" s="8" t="s">
        <v>635</v>
      </c>
      <c r="V196" s="10"/>
      <c r="W196" s="10"/>
      <c r="X196" s="10"/>
      <c r="Y196" s="10"/>
      <c r="AB196" s="8" t="s">
        <v>408</v>
      </c>
      <c r="AD196" s="8" t="s">
        <v>261</v>
      </c>
      <c r="AF196" s="10"/>
      <c r="AH196" s="8" t="str">
        <f t="shared" si="19"/>
        <v/>
      </c>
      <c r="AI196" s="8" t="str">
        <f t="shared" si="20"/>
        <v/>
      </c>
      <c r="AK196" s="8"/>
      <c r="AL196" s="37"/>
      <c r="AM196" s="8"/>
      <c r="AN196" s="10"/>
      <c r="AU196" s="8"/>
      <c r="AV196" s="8"/>
      <c r="AY196" s="8" t="str">
        <f t="shared" si="21"/>
        <v/>
      </c>
    </row>
    <row r="197" spans="1:51" ht="16" hidden="1" customHeight="1" x14ac:dyDescent="0.2">
      <c r="A197" s="8">
        <v>2113</v>
      </c>
      <c r="B197" s="8" t="s">
        <v>26</v>
      </c>
      <c r="C197" s="8" t="s">
        <v>246</v>
      </c>
      <c r="D197" s="8" t="s">
        <v>27</v>
      </c>
      <c r="E197" s="8" t="s">
        <v>1170</v>
      </c>
      <c r="F197" s="8" t="str">
        <f>IF(ISBLANK(E197), "", Table2[[#This Row],[unique_id]])</f>
        <v>laundry_washing_machine_power</v>
      </c>
      <c r="G197" s="8" t="s">
        <v>238</v>
      </c>
      <c r="H197" s="8" t="s">
        <v>260</v>
      </c>
      <c r="I197" s="8" t="s">
        <v>141</v>
      </c>
      <c r="M197" s="8" t="s">
        <v>136</v>
      </c>
      <c r="T197" s="8"/>
      <c r="U197" s="8" t="s">
        <v>635</v>
      </c>
      <c r="V197" s="10"/>
      <c r="W197" s="10"/>
      <c r="X197" s="10"/>
      <c r="Y197" s="10"/>
      <c r="AB197" s="8" t="s">
        <v>408</v>
      </c>
      <c r="AD197" s="8" t="s">
        <v>261</v>
      </c>
      <c r="AF197" s="10"/>
      <c r="AH197" s="8" t="str">
        <f t="shared" si="19"/>
        <v/>
      </c>
      <c r="AI197" s="8" t="str">
        <f t="shared" si="20"/>
        <v/>
      </c>
      <c r="AK197" s="8"/>
      <c r="AL197" s="37"/>
      <c r="AM197" s="8"/>
      <c r="AN197" s="10"/>
      <c r="AU197" s="8"/>
      <c r="AV197" s="8"/>
      <c r="AY197" s="8" t="str">
        <f t="shared" si="21"/>
        <v/>
      </c>
    </row>
    <row r="198" spans="1:51" ht="16" hidden="1" customHeight="1" x14ac:dyDescent="0.2">
      <c r="A198" s="8">
        <v>2114</v>
      </c>
      <c r="B198" s="8" t="s">
        <v>841</v>
      </c>
      <c r="C198" s="8" t="s">
        <v>246</v>
      </c>
      <c r="D198" s="8" t="s">
        <v>27</v>
      </c>
      <c r="E198" s="8" t="s">
        <v>245</v>
      </c>
      <c r="F198" s="8" t="str">
        <f>IF(ISBLANK(E198), "", Table2[[#This Row],[unique_id]])</f>
        <v>kitchen_coffee_machine_current_consumption</v>
      </c>
      <c r="G198" s="8" t="s">
        <v>135</v>
      </c>
      <c r="H198" s="8" t="s">
        <v>260</v>
      </c>
      <c r="I198" s="8" t="s">
        <v>141</v>
      </c>
      <c r="M198" s="8" t="s">
        <v>136</v>
      </c>
      <c r="T198" s="8"/>
      <c r="U198" s="8" t="s">
        <v>635</v>
      </c>
      <c r="V198" s="10"/>
      <c r="W198" s="10"/>
      <c r="X198" s="10"/>
      <c r="Y198" s="10"/>
      <c r="AB198" s="8" t="s">
        <v>408</v>
      </c>
      <c r="AD198" s="8" t="s">
        <v>261</v>
      </c>
      <c r="AF198" s="10"/>
      <c r="AH198" s="8" t="str">
        <f t="shared" ref="AH198:AH229" si="22">IF(ISBLANK(AG198),  "", _xlfn.CONCAT("haas/entity/sensor/", LOWER(C198), "/", E198, "/config"))</f>
        <v/>
      </c>
      <c r="AI198" s="8" t="str">
        <f t="shared" ref="AI198:AI229" si="23">IF(ISBLANK(AG198),  "", _xlfn.CONCAT(LOWER(C198), "/", E198))</f>
        <v/>
      </c>
      <c r="AK198" s="8"/>
      <c r="AL198" s="37"/>
      <c r="AM198" s="8"/>
      <c r="AN198" s="10"/>
      <c r="AU198" s="8"/>
      <c r="AV198" s="8"/>
      <c r="AY198" s="8" t="str">
        <f t="shared" ref="AY198:AY229" si="24">IF(AND(ISBLANK(AU198), ISBLANK(AV198)), "", _xlfn.CONCAT("[", IF(ISBLANK(AU198), "", _xlfn.CONCAT("[""mac"", """, AU198, """]")), IF(ISBLANK(AV198), "", _xlfn.CONCAT(", [""ip"", """, AV198, """]")), "]"))</f>
        <v/>
      </c>
    </row>
    <row r="199" spans="1:51" ht="16" hidden="1" customHeight="1" x14ac:dyDescent="0.2">
      <c r="A199" s="8">
        <v>2115</v>
      </c>
      <c r="B199" s="8" t="s">
        <v>26</v>
      </c>
      <c r="C199" s="8" t="s">
        <v>246</v>
      </c>
      <c r="D199" s="8" t="s">
        <v>27</v>
      </c>
      <c r="E199" s="8" t="s">
        <v>1178</v>
      </c>
      <c r="F199" s="8" t="str">
        <f>IF(ISBLANK(E199), "", Table2[[#This Row],[unique_id]])</f>
        <v>kitchen_fridge_power</v>
      </c>
      <c r="G199" s="8" t="s">
        <v>234</v>
      </c>
      <c r="H199" s="8" t="s">
        <v>260</v>
      </c>
      <c r="I199" s="8" t="s">
        <v>141</v>
      </c>
      <c r="M199" s="8" t="s">
        <v>136</v>
      </c>
      <c r="T199" s="8"/>
      <c r="U199" s="8" t="s">
        <v>635</v>
      </c>
      <c r="V199" s="10"/>
      <c r="W199" s="10"/>
      <c r="X199" s="10"/>
      <c r="Y199" s="10"/>
      <c r="AB199" s="8" t="s">
        <v>408</v>
      </c>
      <c r="AD199" s="8" t="s">
        <v>261</v>
      </c>
      <c r="AF199" s="10"/>
      <c r="AH199" s="8" t="str">
        <f t="shared" si="22"/>
        <v/>
      </c>
      <c r="AI199" s="8" t="str">
        <f t="shared" si="23"/>
        <v/>
      </c>
      <c r="AK199" s="8"/>
      <c r="AL199" s="37"/>
      <c r="AM199" s="8"/>
      <c r="AN199" s="10"/>
      <c r="AU199" s="8"/>
      <c r="AV199" s="8"/>
      <c r="AY199" s="8" t="str">
        <f t="shared" si="24"/>
        <v/>
      </c>
    </row>
    <row r="200" spans="1:51" ht="16" hidden="1" customHeight="1" x14ac:dyDescent="0.2">
      <c r="A200" s="8">
        <v>2116</v>
      </c>
      <c r="B200" s="8" t="s">
        <v>26</v>
      </c>
      <c r="C200" s="8" t="s">
        <v>246</v>
      </c>
      <c r="D200" s="8" t="s">
        <v>27</v>
      </c>
      <c r="E200" s="8" t="s">
        <v>1179</v>
      </c>
      <c r="F200" s="8" t="str">
        <f>IF(ISBLANK(E200), "", Table2[[#This Row],[unique_id]])</f>
        <v>deck_freezer_power</v>
      </c>
      <c r="G200" s="8" t="s">
        <v>235</v>
      </c>
      <c r="H200" s="8" t="s">
        <v>260</v>
      </c>
      <c r="I200" s="8" t="s">
        <v>141</v>
      </c>
      <c r="M200" s="8" t="s">
        <v>136</v>
      </c>
      <c r="T200" s="8"/>
      <c r="U200" s="8" t="s">
        <v>635</v>
      </c>
      <c r="V200" s="10"/>
      <c r="W200" s="10"/>
      <c r="X200" s="10"/>
      <c r="Y200" s="10"/>
      <c r="AB200" s="8" t="s">
        <v>408</v>
      </c>
      <c r="AD200" s="8" t="s">
        <v>261</v>
      </c>
      <c r="AF200" s="10"/>
      <c r="AH200" s="8" t="str">
        <f t="shared" si="22"/>
        <v/>
      </c>
      <c r="AI200" s="8" t="str">
        <f t="shared" si="23"/>
        <v/>
      </c>
      <c r="AK200" s="8"/>
      <c r="AL200" s="37"/>
      <c r="AM200" s="8"/>
      <c r="AN200" s="10"/>
      <c r="AU200" s="8"/>
      <c r="AV200" s="8"/>
      <c r="AY200" s="8" t="str">
        <f t="shared" si="24"/>
        <v/>
      </c>
    </row>
    <row r="201" spans="1:51" ht="16" hidden="1" customHeight="1" x14ac:dyDescent="0.2">
      <c r="A201" s="8">
        <v>2117</v>
      </c>
      <c r="B201" s="8" t="s">
        <v>26</v>
      </c>
      <c r="C201" s="8" t="s">
        <v>246</v>
      </c>
      <c r="D201" s="8" t="s">
        <v>27</v>
      </c>
      <c r="E201" s="8" t="s">
        <v>1218</v>
      </c>
      <c r="F201" s="8" t="str">
        <f>IF(ISBLANK(E201), "", Table2[[#This Row],[unique_id]])</f>
        <v>lounge_tv_power</v>
      </c>
      <c r="G201" s="8" t="s">
        <v>187</v>
      </c>
      <c r="H201" s="8" t="s">
        <v>260</v>
      </c>
      <c r="I201" s="8" t="s">
        <v>141</v>
      </c>
      <c r="M201" s="8" t="s">
        <v>136</v>
      </c>
      <c r="T201" s="8"/>
      <c r="U201" s="8" t="s">
        <v>635</v>
      </c>
      <c r="V201" s="10"/>
      <c r="W201" s="10"/>
      <c r="X201" s="10"/>
      <c r="Y201" s="10"/>
      <c r="AB201" s="8" t="s">
        <v>408</v>
      </c>
      <c r="AD201" s="8" t="s">
        <v>261</v>
      </c>
      <c r="AF201" s="10"/>
      <c r="AH201" s="8" t="str">
        <f t="shared" si="22"/>
        <v/>
      </c>
      <c r="AI201" s="8" t="str">
        <f t="shared" si="23"/>
        <v/>
      </c>
      <c r="AK201" s="8"/>
      <c r="AL201" s="37"/>
      <c r="AM201" s="8"/>
      <c r="AN201" s="10"/>
      <c r="AU201" s="8"/>
      <c r="AV201" s="8"/>
      <c r="AY201" s="8" t="str">
        <f t="shared" si="24"/>
        <v/>
      </c>
    </row>
    <row r="202" spans="1:51" ht="16" hidden="1" customHeight="1" x14ac:dyDescent="0.2">
      <c r="A202" s="8">
        <v>2118</v>
      </c>
      <c r="B202" s="8" t="s">
        <v>26</v>
      </c>
      <c r="C202" s="8" t="s">
        <v>246</v>
      </c>
      <c r="D202" s="8" t="s">
        <v>27</v>
      </c>
      <c r="E202" s="8" t="s">
        <v>1220</v>
      </c>
      <c r="F202" s="8" t="str">
        <f>IF(ISBLANK(E202), "", Table2[[#This Row],[unique_id]])</f>
        <v>bathroom_towel_rails_power</v>
      </c>
      <c r="G202" s="8" t="s">
        <v>655</v>
      </c>
      <c r="H202" s="8" t="s">
        <v>260</v>
      </c>
      <c r="I202" s="8" t="s">
        <v>141</v>
      </c>
      <c r="M202" s="8" t="s">
        <v>136</v>
      </c>
      <c r="T202" s="8"/>
      <c r="U202" s="8" t="s">
        <v>635</v>
      </c>
      <c r="V202" s="10"/>
      <c r="W202" s="10"/>
      <c r="X202" s="10"/>
      <c r="Y202" s="10"/>
      <c r="AB202" s="8" t="s">
        <v>408</v>
      </c>
      <c r="AD202" s="8" t="s">
        <v>261</v>
      </c>
      <c r="AF202" s="10"/>
      <c r="AH202" s="8" t="str">
        <f t="shared" si="22"/>
        <v/>
      </c>
      <c r="AI202" s="8" t="str">
        <f t="shared" si="23"/>
        <v/>
      </c>
      <c r="AK202" s="8"/>
      <c r="AL202" s="37"/>
      <c r="AM202" s="8"/>
      <c r="AN202" s="10"/>
      <c r="AU202" s="8"/>
      <c r="AV202" s="8"/>
      <c r="AY202" s="8" t="str">
        <f t="shared" si="24"/>
        <v/>
      </c>
    </row>
    <row r="203" spans="1:51" ht="16" hidden="1" customHeight="1" x14ac:dyDescent="0.2">
      <c r="A203" s="8">
        <v>2119</v>
      </c>
      <c r="B203" s="8" t="s">
        <v>26</v>
      </c>
      <c r="C203" s="8" t="s">
        <v>246</v>
      </c>
      <c r="D203" s="8" t="s">
        <v>27</v>
      </c>
      <c r="E203" s="8" t="s">
        <v>1180</v>
      </c>
      <c r="F203" s="8" t="str">
        <f>IF(ISBLANK(E203), "", Table2[[#This Row],[unique_id]])</f>
        <v>study_outlet_power</v>
      </c>
      <c r="G203" s="8" t="s">
        <v>237</v>
      </c>
      <c r="H203" s="8" t="s">
        <v>260</v>
      </c>
      <c r="I203" s="8" t="s">
        <v>141</v>
      </c>
      <c r="M203" s="8" t="s">
        <v>136</v>
      </c>
      <c r="T203" s="8"/>
      <c r="U203" s="8" t="s">
        <v>635</v>
      </c>
      <c r="V203" s="10"/>
      <c r="W203" s="10"/>
      <c r="X203" s="10"/>
      <c r="Y203" s="10"/>
      <c r="AB203" s="8" t="s">
        <v>408</v>
      </c>
      <c r="AD203" s="8" t="s">
        <v>261</v>
      </c>
      <c r="AF203" s="10"/>
      <c r="AH203" s="8" t="str">
        <f t="shared" si="22"/>
        <v/>
      </c>
      <c r="AI203" s="8" t="str">
        <f t="shared" si="23"/>
        <v/>
      </c>
      <c r="AK203" s="8"/>
      <c r="AL203" s="37"/>
      <c r="AM203" s="8"/>
      <c r="AN203" s="10"/>
      <c r="AU203" s="8"/>
      <c r="AV203" s="8"/>
      <c r="AY203" s="8" t="str">
        <f t="shared" si="24"/>
        <v/>
      </c>
    </row>
    <row r="204" spans="1:51" ht="16" hidden="1" customHeight="1" x14ac:dyDescent="0.2">
      <c r="A204" s="8">
        <v>2120</v>
      </c>
      <c r="B204" s="8" t="s">
        <v>26</v>
      </c>
      <c r="C204" s="8" t="s">
        <v>246</v>
      </c>
      <c r="D204" s="8" t="s">
        <v>27</v>
      </c>
      <c r="E204" s="8" t="s">
        <v>1181</v>
      </c>
      <c r="F204" s="8" t="str">
        <f>IF(ISBLANK(E204), "", Table2[[#This Row],[unique_id]])</f>
        <v>office_outlet_power</v>
      </c>
      <c r="G204" s="8" t="s">
        <v>236</v>
      </c>
      <c r="H204" s="8" t="s">
        <v>260</v>
      </c>
      <c r="I204" s="8" t="s">
        <v>141</v>
      </c>
      <c r="M204" s="8" t="s">
        <v>136</v>
      </c>
      <c r="T204" s="8"/>
      <c r="U204" s="8" t="s">
        <v>635</v>
      </c>
      <c r="V204" s="10"/>
      <c r="W204" s="10"/>
      <c r="X204" s="10"/>
      <c r="Y204" s="10"/>
      <c r="AB204" s="8" t="s">
        <v>408</v>
      </c>
      <c r="AD204" s="8" t="s">
        <v>261</v>
      </c>
      <c r="AF204" s="10"/>
      <c r="AH204" s="8" t="str">
        <f t="shared" si="22"/>
        <v/>
      </c>
      <c r="AI204" s="8" t="str">
        <f t="shared" si="23"/>
        <v/>
      </c>
      <c r="AK204" s="8"/>
      <c r="AL204" s="37"/>
      <c r="AM204" s="8"/>
      <c r="AN204" s="10"/>
      <c r="AU204" s="8"/>
      <c r="AV204" s="8"/>
      <c r="AY204" s="8" t="str">
        <f t="shared" si="24"/>
        <v/>
      </c>
    </row>
    <row r="205" spans="1:51" ht="16" hidden="1" customHeight="1" x14ac:dyDescent="0.2">
      <c r="A205" s="8">
        <v>2121</v>
      </c>
      <c r="B205" s="8" t="s">
        <v>26</v>
      </c>
      <c r="C205" s="8" t="s">
        <v>246</v>
      </c>
      <c r="D205" s="8" t="s">
        <v>27</v>
      </c>
      <c r="E205" s="8" t="s">
        <v>1156</v>
      </c>
      <c r="F205" s="8" t="str">
        <f>IF(ISBLANK(E205), "", Table2[[#This Row],[unique_id]])</f>
        <v>servers_network_power</v>
      </c>
      <c r="G205" s="8" t="s">
        <v>624</v>
      </c>
      <c r="H205" s="8" t="s">
        <v>260</v>
      </c>
      <c r="I205" s="8" t="s">
        <v>141</v>
      </c>
      <c r="M205" s="8" t="s">
        <v>136</v>
      </c>
      <c r="T205" s="8"/>
      <c r="U205" s="8" t="s">
        <v>635</v>
      </c>
      <c r="V205" s="10"/>
      <c r="W205" s="10"/>
      <c r="X205" s="10"/>
      <c r="Y205" s="10"/>
      <c r="AB205" s="8" t="s">
        <v>408</v>
      </c>
      <c r="AD205" s="8" t="s">
        <v>261</v>
      </c>
      <c r="AF205" s="10"/>
      <c r="AH205" s="8" t="str">
        <f t="shared" si="22"/>
        <v/>
      </c>
      <c r="AI205" s="8" t="str">
        <f t="shared" si="23"/>
        <v/>
      </c>
      <c r="AK205" s="8"/>
      <c r="AL205" s="37"/>
      <c r="AM205" s="8"/>
      <c r="AN205" s="10"/>
      <c r="AU205" s="8"/>
      <c r="AV205" s="8"/>
      <c r="AY205" s="8" t="str">
        <f t="shared" si="24"/>
        <v/>
      </c>
    </row>
    <row r="206" spans="1:51" ht="16" hidden="1" customHeight="1" x14ac:dyDescent="0.2">
      <c r="A206" s="8">
        <v>2122</v>
      </c>
      <c r="B206" s="8" t="s">
        <v>26</v>
      </c>
      <c r="C206" s="8" t="s">
        <v>638</v>
      </c>
      <c r="D206" s="8" t="s">
        <v>414</v>
      </c>
      <c r="E206" s="8" t="s">
        <v>413</v>
      </c>
      <c r="F206" s="8" t="str">
        <f>IF(ISBLANK(E206), "", Table2[[#This Row],[unique_id]])</f>
        <v>column_break</v>
      </c>
      <c r="G206" s="8" t="s">
        <v>410</v>
      </c>
      <c r="H206" s="8" t="s">
        <v>260</v>
      </c>
      <c r="I206" s="8" t="s">
        <v>141</v>
      </c>
      <c r="M206" s="8" t="s">
        <v>411</v>
      </c>
      <c r="N206" s="8" t="s">
        <v>412</v>
      </c>
      <c r="T206" s="8"/>
      <c r="V206" s="10"/>
      <c r="W206" s="10"/>
      <c r="X206" s="10"/>
      <c r="Y206" s="10"/>
      <c r="AF206" s="10"/>
      <c r="AI206" s="8" t="str">
        <f t="shared" si="23"/>
        <v/>
      </c>
      <c r="AK206" s="8"/>
      <c r="AL206" s="37"/>
      <c r="AM206" s="8"/>
      <c r="AN206" s="10"/>
      <c r="AU206" s="8"/>
      <c r="AV206" s="8"/>
      <c r="AY206" s="8" t="str">
        <f t="shared" si="24"/>
        <v/>
      </c>
    </row>
    <row r="207" spans="1:51" ht="16" hidden="1" customHeight="1" x14ac:dyDescent="0.2">
      <c r="A207" s="8">
        <v>2123</v>
      </c>
      <c r="B207" s="8" t="s">
        <v>26</v>
      </c>
      <c r="C207" s="8" t="s">
        <v>246</v>
      </c>
      <c r="D207" s="8" t="s">
        <v>27</v>
      </c>
      <c r="E207" s="8" t="s">
        <v>1182</v>
      </c>
      <c r="F207" s="8" t="str">
        <f>IF(ISBLANK(E207), "", Table2[[#This Row],[unique_id]])</f>
        <v>rack_modem_power</v>
      </c>
      <c r="G207" s="8" t="s">
        <v>232</v>
      </c>
      <c r="H207" s="8" t="s">
        <v>260</v>
      </c>
      <c r="I207" s="8" t="s">
        <v>141</v>
      </c>
      <c r="T207" s="8"/>
      <c r="U207" s="8" t="s">
        <v>635</v>
      </c>
      <c r="V207" s="10"/>
      <c r="W207" s="10"/>
      <c r="X207" s="10"/>
      <c r="Y207" s="10"/>
      <c r="AF207" s="10"/>
      <c r="AH207" s="8" t="str">
        <f t="shared" ref="AH207:AH212" si="25">IF(ISBLANK(AG207),  "", _xlfn.CONCAT("haas/entity/sensor/", LOWER(C207), "/", E207, "/config"))</f>
        <v/>
      </c>
      <c r="AI207" s="8" t="str">
        <f t="shared" si="23"/>
        <v/>
      </c>
      <c r="AK207" s="8"/>
      <c r="AL207" s="37"/>
      <c r="AM207" s="8"/>
      <c r="AN207" s="10"/>
      <c r="AU207" s="8"/>
      <c r="AV207" s="8"/>
      <c r="AY207" s="8" t="str">
        <f t="shared" si="24"/>
        <v/>
      </c>
    </row>
    <row r="208" spans="1:51" ht="16" hidden="1" customHeight="1" x14ac:dyDescent="0.2">
      <c r="A208" s="8">
        <v>2124</v>
      </c>
      <c r="B208" s="8" t="s">
        <v>26</v>
      </c>
      <c r="C208" s="8" t="s">
        <v>246</v>
      </c>
      <c r="D208" s="8" t="s">
        <v>27</v>
      </c>
      <c r="E208" s="8" t="s">
        <v>1183</v>
      </c>
      <c r="F208" s="8" t="str">
        <f>IF(ISBLANK(E208), "", Table2[[#This Row],[unique_id]])</f>
        <v>rack_outlet_power</v>
      </c>
      <c r="G208" s="8" t="s">
        <v>422</v>
      </c>
      <c r="H208" s="8" t="s">
        <v>260</v>
      </c>
      <c r="I208" s="8" t="s">
        <v>141</v>
      </c>
      <c r="T208" s="8"/>
      <c r="U208" s="8" t="s">
        <v>635</v>
      </c>
      <c r="V208" s="10"/>
      <c r="W208" s="10"/>
      <c r="X208" s="10"/>
      <c r="Y208" s="10"/>
      <c r="AF208" s="10"/>
      <c r="AH208" s="8" t="str">
        <f t="shared" si="25"/>
        <v/>
      </c>
      <c r="AI208" s="8" t="str">
        <f t="shared" si="23"/>
        <v/>
      </c>
      <c r="AK208" s="8"/>
      <c r="AL208" s="37"/>
      <c r="AM208" s="8"/>
      <c r="AN208" s="10"/>
      <c r="AU208" s="8"/>
      <c r="AV208" s="8"/>
      <c r="AY208" s="8" t="str">
        <f t="shared" si="24"/>
        <v/>
      </c>
    </row>
    <row r="209" spans="1:51" ht="16" hidden="1" customHeight="1" x14ac:dyDescent="0.2">
      <c r="A209" s="8">
        <v>2125</v>
      </c>
      <c r="B209" s="8" t="s">
        <v>26</v>
      </c>
      <c r="C209" s="8" t="s">
        <v>246</v>
      </c>
      <c r="D209" s="8" t="s">
        <v>27</v>
      </c>
      <c r="E209" s="8" t="s">
        <v>1184</v>
      </c>
      <c r="F209" s="8" t="str">
        <f>IF(ISBLANK(E209), "", Table2[[#This Row],[unique_id]])</f>
        <v>kitchen_fan_power</v>
      </c>
      <c r="G209" s="8" t="s">
        <v>231</v>
      </c>
      <c r="H209" s="8" t="s">
        <v>260</v>
      </c>
      <c r="I209" s="8" t="s">
        <v>141</v>
      </c>
      <c r="T209" s="8"/>
      <c r="U209" s="8" t="s">
        <v>635</v>
      </c>
      <c r="V209" s="10"/>
      <c r="W209" s="10"/>
      <c r="X209" s="10"/>
      <c r="Y209" s="10"/>
      <c r="AF209" s="10"/>
      <c r="AH209" s="8" t="str">
        <f t="shared" si="25"/>
        <v/>
      </c>
      <c r="AI209" s="8" t="str">
        <f t="shared" si="23"/>
        <v/>
      </c>
      <c r="AK209" s="8"/>
      <c r="AL209" s="37"/>
      <c r="AM209" s="8"/>
      <c r="AN209" s="10"/>
      <c r="AU209" s="8"/>
      <c r="AV209" s="8"/>
      <c r="AY209" s="8" t="str">
        <f t="shared" si="24"/>
        <v/>
      </c>
    </row>
    <row r="210" spans="1:51" ht="16" hidden="1" customHeight="1" x14ac:dyDescent="0.2">
      <c r="A210" s="8">
        <v>2126</v>
      </c>
      <c r="B210" s="8" t="s">
        <v>26</v>
      </c>
      <c r="C210" s="8" t="s">
        <v>246</v>
      </c>
      <c r="D210" s="8" t="s">
        <v>27</v>
      </c>
      <c r="E210" s="8" t="s">
        <v>1185</v>
      </c>
      <c r="F210" s="8" t="str">
        <f>IF(ISBLANK(E210), "", Table2[[#This Row],[unique_id]])</f>
        <v>roof_network_switch_power</v>
      </c>
      <c r="G210" s="8" t="s">
        <v>230</v>
      </c>
      <c r="H210" s="8" t="s">
        <v>260</v>
      </c>
      <c r="I210" s="8" t="s">
        <v>141</v>
      </c>
      <c r="T210" s="8"/>
      <c r="U210" s="8" t="s">
        <v>635</v>
      </c>
      <c r="V210" s="10"/>
      <c r="W210" s="10"/>
      <c r="X210" s="10"/>
      <c r="Y210" s="10"/>
      <c r="AF210" s="10"/>
      <c r="AH210" s="8" t="str">
        <f t="shared" si="25"/>
        <v/>
      </c>
      <c r="AI210" s="8" t="str">
        <f t="shared" si="23"/>
        <v/>
      </c>
      <c r="AK210" s="8"/>
      <c r="AL210" s="37"/>
      <c r="AM210" s="8"/>
      <c r="AN210" s="10"/>
      <c r="AU210" s="8"/>
      <c r="AV210" s="8"/>
      <c r="AY210" s="8" t="str">
        <f t="shared" si="24"/>
        <v/>
      </c>
    </row>
    <row r="211" spans="1:51" ht="16" hidden="1" customHeight="1" x14ac:dyDescent="0.2">
      <c r="A211" s="8">
        <v>2150</v>
      </c>
      <c r="B211" s="8" t="s">
        <v>26</v>
      </c>
      <c r="C211" s="8" t="s">
        <v>1172</v>
      </c>
      <c r="D211" s="8" t="s">
        <v>27</v>
      </c>
      <c r="E211" s="8" t="s">
        <v>253</v>
      </c>
      <c r="F211" s="8" t="str">
        <f>IF(ISBLANK(E211), "", Table2[[#This Row],[unique_id]])</f>
        <v>home_energy_daily</v>
      </c>
      <c r="G211" s="8" t="s">
        <v>397</v>
      </c>
      <c r="H211" s="8" t="s">
        <v>229</v>
      </c>
      <c r="I211" s="8" t="s">
        <v>141</v>
      </c>
      <c r="M211" s="8" t="s">
        <v>90</v>
      </c>
      <c r="T211" s="8"/>
      <c r="U211" s="8" t="s">
        <v>634</v>
      </c>
      <c r="V211" s="10"/>
      <c r="W211" s="10"/>
      <c r="X211" s="10"/>
      <c r="Y211" s="10"/>
      <c r="AB211" s="8" t="s">
        <v>409</v>
      </c>
      <c r="AD211" s="8" t="s">
        <v>262</v>
      </c>
      <c r="AF211" s="10"/>
      <c r="AH211" s="8" t="str">
        <f t="shared" si="25"/>
        <v/>
      </c>
      <c r="AI211" s="8" t="str">
        <f t="shared" si="23"/>
        <v/>
      </c>
      <c r="AK211" s="8"/>
      <c r="AL211" s="37"/>
      <c r="AM211" s="8"/>
      <c r="AN211" s="10"/>
      <c r="AU211" s="8"/>
      <c r="AV211" s="8"/>
      <c r="AY211" s="8" t="str">
        <f t="shared" si="24"/>
        <v/>
      </c>
    </row>
    <row r="212" spans="1:51" ht="16" hidden="1" customHeight="1" x14ac:dyDescent="0.2">
      <c r="A212" s="8">
        <v>2151</v>
      </c>
      <c r="B212" s="8" t="s">
        <v>26</v>
      </c>
      <c r="C212" s="8" t="s">
        <v>1172</v>
      </c>
      <c r="D212" s="8" t="s">
        <v>27</v>
      </c>
      <c r="E212" s="8" t="s">
        <v>399</v>
      </c>
      <c r="F212" s="8" t="str">
        <f>IF(ISBLANK(E212), "", Table2[[#This Row],[unique_id]])</f>
        <v>home_base_energy_daily</v>
      </c>
      <c r="G212" s="8" t="s">
        <v>395</v>
      </c>
      <c r="H212" s="8" t="s">
        <v>229</v>
      </c>
      <c r="I212" s="8" t="s">
        <v>141</v>
      </c>
      <c r="M212" s="8" t="s">
        <v>90</v>
      </c>
      <c r="T212" s="8"/>
      <c r="U212" s="8" t="s">
        <v>634</v>
      </c>
      <c r="V212" s="10"/>
      <c r="W212" s="10"/>
      <c r="X212" s="10"/>
      <c r="Y212" s="10"/>
      <c r="AB212" s="8" t="s">
        <v>409</v>
      </c>
      <c r="AD212" s="8" t="s">
        <v>262</v>
      </c>
      <c r="AF212" s="10"/>
      <c r="AH212" s="8" t="str">
        <f t="shared" si="25"/>
        <v/>
      </c>
      <c r="AI212" s="8" t="str">
        <f t="shared" si="23"/>
        <v/>
      </c>
      <c r="AK212" s="8"/>
      <c r="AL212" s="37"/>
      <c r="AM212" s="8"/>
      <c r="AN212" s="10"/>
      <c r="AU212" s="8"/>
      <c r="AV212" s="8"/>
      <c r="AY212" s="8" t="str">
        <f t="shared" si="24"/>
        <v/>
      </c>
    </row>
    <row r="213" spans="1:51" ht="16" hidden="1" customHeight="1" x14ac:dyDescent="0.2">
      <c r="A213" s="8">
        <v>2152</v>
      </c>
      <c r="B213" s="8" t="s">
        <v>26</v>
      </c>
      <c r="C213" s="8" t="s">
        <v>1172</v>
      </c>
      <c r="D213" s="8" t="s">
        <v>27</v>
      </c>
      <c r="E213" s="8" t="s">
        <v>398</v>
      </c>
      <c r="F213" s="8" t="str">
        <f>IF(ISBLANK(E213), "", Table2[[#This Row],[unique_id]])</f>
        <v>home_peak_energy_daily</v>
      </c>
      <c r="G213" s="8" t="s">
        <v>396</v>
      </c>
      <c r="H213" s="8" t="s">
        <v>229</v>
      </c>
      <c r="I213" s="8" t="s">
        <v>141</v>
      </c>
      <c r="M213" s="8" t="s">
        <v>90</v>
      </c>
      <c r="T213" s="8"/>
      <c r="U213" s="8" t="s">
        <v>634</v>
      </c>
      <c r="V213" s="10"/>
      <c r="W213" s="10"/>
      <c r="X213" s="10"/>
      <c r="Y213" s="10"/>
      <c r="AB213" s="8" t="s">
        <v>409</v>
      </c>
      <c r="AD213" s="8" t="s">
        <v>262</v>
      </c>
      <c r="AF213" s="10"/>
      <c r="AI213" s="8" t="str">
        <f t="shared" si="23"/>
        <v/>
      </c>
      <c r="AK213" s="8"/>
      <c r="AL213" s="37"/>
      <c r="AM213" s="8"/>
      <c r="AN213" s="10"/>
      <c r="AU213" s="8"/>
      <c r="AV213" s="8"/>
      <c r="AY213" s="8" t="str">
        <f t="shared" si="24"/>
        <v/>
      </c>
    </row>
    <row r="214" spans="1:51" ht="16" hidden="1" customHeight="1" x14ac:dyDescent="0.2">
      <c r="A214" s="8">
        <v>2153</v>
      </c>
      <c r="B214" s="8" t="s">
        <v>26</v>
      </c>
      <c r="C214" s="8" t="s">
        <v>638</v>
      </c>
      <c r="D214" s="8" t="s">
        <v>414</v>
      </c>
      <c r="E214" s="8" t="s">
        <v>636</v>
      </c>
      <c r="F214" s="8" t="str">
        <f>IF(ISBLANK(E214), "", Table2[[#This Row],[unique_id]])</f>
        <v>graph_break</v>
      </c>
      <c r="G214" s="8" t="s">
        <v>637</v>
      </c>
      <c r="H214" s="8" t="s">
        <v>229</v>
      </c>
      <c r="I214" s="8" t="s">
        <v>141</v>
      </c>
      <c r="T214" s="8"/>
      <c r="U214" s="8" t="s">
        <v>634</v>
      </c>
      <c r="V214" s="10"/>
      <c r="W214" s="10"/>
      <c r="X214" s="10"/>
      <c r="Y214" s="10"/>
      <c r="AF214" s="10"/>
      <c r="AH214" s="8" t="str">
        <f t="shared" ref="AH214:AH236" si="26">IF(ISBLANK(AG214),  "", _xlfn.CONCAT("haas/entity/sensor/", LOWER(C214), "/", E214, "/config"))</f>
        <v/>
      </c>
      <c r="AI214" s="8" t="str">
        <f t="shared" si="23"/>
        <v/>
      </c>
      <c r="AK214" s="8"/>
      <c r="AL214" s="37"/>
      <c r="AM214" s="8"/>
      <c r="AN214" s="10"/>
      <c r="AU214" s="8"/>
      <c r="AV214" s="8"/>
      <c r="AY214" s="8" t="str">
        <f t="shared" si="24"/>
        <v/>
      </c>
    </row>
    <row r="215" spans="1:51" s="53" customFormat="1" ht="16" hidden="1" customHeight="1" x14ac:dyDescent="0.2">
      <c r="A215" s="53">
        <v>2154</v>
      </c>
      <c r="B215" s="53" t="s">
        <v>841</v>
      </c>
      <c r="C215" s="53" t="s">
        <v>246</v>
      </c>
      <c r="D215" s="53" t="s">
        <v>27</v>
      </c>
      <c r="E215" s="53" t="s">
        <v>1167</v>
      </c>
      <c r="F215" s="53" t="str">
        <f>IF(ISBLANK(E215), "", Table2[[#This Row],[unique_id]])</f>
        <v>mobile_adhoc_outlet_today_s_consumption</v>
      </c>
      <c r="G215" s="53" t="s">
        <v>243</v>
      </c>
      <c r="H215" s="53" t="s">
        <v>229</v>
      </c>
      <c r="I215" s="53" t="s">
        <v>141</v>
      </c>
      <c r="M215" s="53" t="s">
        <v>136</v>
      </c>
      <c r="U215" s="53" t="s">
        <v>634</v>
      </c>
      <c r="V215" s="55"/>
      <c r="W215" s="55"/>
      <c r="X215" s="55"/>
      <c r="Y215" s="55"/>
      <c r="Z215" s="55"/>
      <c r="AB215" s="53" t="s">
        <v>409</v>
      </c>
      <c r="AD215" s="53" t="s">
        <v>262</v>
      </c>
      <c r="AF215" s="55"/>
      <c r="AH215" s="53" t="str">
        <f t="shared" si="26"/>
        <v/>
      </c>
      <c r="AI215" s="53" t="str">
        <f t="shared" si="23"/>
        <v/>
      </c>
      <c r="AL215" s="59"/>
      <c r="AN215" s="55"/>
      <c r="AP215" s="64"/>
      <c r="AY215" s="53" t="str">
        <f t="shared" si="24"/>
        <v/>
      </c>
    </row>
    <row r="216" spans="1:51" ht="16" hidden="1" customHeight="1" x14ac:dyDescent="0.2">
      <c r="A216" s="8">
        <v>2155</v>
      </c>
      <c r="B216" s="8" t="s">
        <v>26</v>
      </c>
      <c r="C216" s="8" t="s">
        <v>246</v>
      </c>
      <c r="D216" s="8" t="s">
        <v>27</v>
      </c>
      <c r="E216" s="8" t="s">
        <v>1186</v>
      </c>
      <c r="F216" s="8" t="str">
        <f>IF(ISBLANK(E216), "", Table2[[#This Row],[unique_id]])</f>
        <v>study_battery_charger_energy_daily</v>
      </c>
      <c r="G216" s="8" t="s">
        <v>242</v>
      </c>
      <c r="H216" s="8" t="s">
        <v>229</v>
      </c>
      <c r="I216" s="8" t="s">
        <v>141</v>
      </c>
      <c r="M216" s="8" t="s">
        <v>136</v>
      </c>
      <c r="T216" s="8"/>
      <c r="U216" s="8" t="s">
        <v>634</v>
      </c>
      <c r="V216" s="10"/>
      <c r="W216" s="10"/>
      <c r="X216" s="10"/>
      <c r="Y216" s="10"/>
      <c r="AB216" s="8" t="s">
        <v>409</v>
      </c>
      <c r="AD216" s="8" t="s">
        <v>262</v>
      </c>
      <c r="AF216" s="10"/>
      <c r="AH216" s="8" t="str">
        <f t="shared" si="26"/>
        <v/>
      </c>
      <c r="AI216" s="8" t="str">
        <f t="shared" si="23"/>
        <v/>
      </c>
      <c r="AK216" s="8"/>
      <c r="AL216" s="37"/>
      <c r="AM216" s="8"/>
      <c r="AN216" s="10"/>
      <c r="AU216" s="8"/>
      <c r="AV216" s="8"/>
      <c r="AY216" s="8" t="str">
        <f t="shared" si="24"/>
        <v/>
      </c>
    </row>
    <row r="217" spans="1:51" ht="16" hidden="1" customHeight="1" x14ac:dyDescent="0.2">
      <c r="A217" s="8">
        <v>2156</v>
      </c>
      <c r="B217" s="8" t="s">
        <v>26</v>
      </c>
      <c r="C217" s="8" t="s">
        <v>246</v>
      </c>
      <c r="D217" s="8" t="s">
        <v>27</v>
      </c>
      <c r="E217" s="8" t="s">
        <v>1187</v>
      </c>
      <c r="F217" s="8" t="str">
        <f>IF(ISBLANK(E217), "", Table2[[#This Row],[unique_id]])</f>
        <v>laundry_vacuum_charger_energy_daily</v>
      </c>
      <c r="G217" s="8" t="s">
        <v>241</v>
      </c>
      <c r="H217" s="8" t="s">
        <v>229</v>
      </c>
      <c r="I217" s="8" t="s">
        <v>141</v>
      </c>
      <c r="M217" s="8" t="s">
        <v>136</v>
      </c>
      <c r="T217" s="8"/>
      <c r="U217" s="8" t="s">
        <v>634</v>
      </c>
      <c r="V217" s="10"/>
      <c r="W217" s="10"/>
      <c r="X217" s="10"/>
      <c r="Y217" s="10"/>
      <c r="AB217" s="8" t="s">
        <v>409</v>
      </c>
      <c r="AD217" s="8" t="s">
        <v>262</v>
      </c>
      <c r="AF217" s="10"/>
      <c r="AH217" s="8" t="str">
        <f t="shared" si="26"/>
        <v/>
      </c>
      <c r="AI217" s="8" t="str">
        <f t="shared" si="23"/>
        <v/>
      </c>
      <c r="AK217" s="8"/>
      <c r="AL217" s="37"/>
      <c r="AM217" s="8"/>
      <c r="AN217" s="10"/>
      <c r="AU217" s="8"/>
      <c r="AV217" s="8"/>
      <c r="AY217" s="8" t="str">
        <f t="shared" si="24"/>
        <v/>
      </c>
    </row>
    <row r="218" spans="1:51" ht="16" hidden="1" customHeight="1" x14ac:dyDescent="0.2">
      <c r="A218" s="8">
        <v>2157</v>
      </c>
      <c r="B218" s="8" t="s">
        <v>26</v>
      </c>
      <c r="C218" s="8" t="s">
        <v>1172</v>
      </c>
      <c r="D218" s="8" t="s">
        <v>27</v>
      </c>
      <c r="E218" s="8" t="s">
        <v>1153</v>
      </c>
      <c r="F218" s="8" t="str">
        <f>IF(ISBLANK(E218), "", Table2[[#This Row],[unique_id]])</f>
        <v>lights_energy_daily</v>
      </c>
      <c r="G218" s="8" t="s">
        <v>400</v>
      </c>
      <c r="H218" s="8" t="s">
        <v>229</v>
      </c>
      <c r="I218" s="8" t="s">
        <v>141</v>
      </c>
      <c r="M218" s="8" t="s">
        <v>136</v>
      </c>
      <c r="T218" s="8"/>
      <c r="U218" s="8" t="s">
        <v>634</v>
      </c>
      <c r="V218" s="10"/>
      <c r="W218" s="10"/>
      <c r="X218" s="10"/>
      <c r="Y218" s="10"/>
      <c r="AB218" s="8" t="s">
        <v>409</v>
      </c>
      <c r="AD218" s="8" t="s">
        <v>262</v>
      </c>
      <c r="AF218" s="10"/>
      <c r="AH218" s="8" t="str">
        <f t="shared" si="26"/>
        <v/>
      </c>
      <c r="AI218" s="8" t="str">
        <f t="shared" si="23"/>
        <v/>
      </c>
      <c r="AK218" s="8"/>
      <c r="AL218" s="37"/>
      <c r="AM218" s="8"/>
      <c r="AN218" s="10"/>
      <c r="AU218" s="8"/>
      <c r="AV218" s="8"/>
      <c r="AY218" s="8" t="str">
        <f t="shared" si="24"/>
        <v/>
      </c>
    </row>
    <row r="219" spans="1:51" ht="16" hidden="1" customHeight="1" x14ac:dyDescent="0.2">
      <c r="A219" s="8">
        <v>2158</v>
      </c>
      <c r="B219" s="8" t="s">
        <v>26</v>
      </c>
      <c r="C219" s="8" t="s">
        <v>1172</v>
      </c>
      <c r="D219" s="8" t="s">
        <v>27</v>
      </c>
      <c r="E219" s="8" t="s">
        <v>1154</v>
      </c>
      <c r="F219" s="8" t="str">
        <f>IF(ISBLANK(E219), "", Table2[[#This Row],[unique_id]])</f>
        <v>fans_energy_daily</v>
      </c>
      <c r="G219" s="8" t="s">
        <v>401</v>
      </c>
      <c r="H219" s="8" t="s">
        <v>229</v>
      </c>
      <c r="I219" s="8" t="s">
        <v>141</v>
      </c>
      <c r="M219" s="8" t="s">
        <v>136</v>
      </c>
      <c r="T219" s="8"/>
      <c r="U219" s="8" t="s">
        <v>634</v>
      </c>
      <c r="V219" s="10"/>
      <c r="W219" s="10"/>
      <c r="X219" s="10"/>
      <c r="Y219" s="10"/>
      <c r="AB219" s="8" t="s">
        <v>409</v>
      </c>
      <c r="AD219" s="8" t="s">
        <v>262</v>
      </c>
      <c r="AF219" s="10"/>
      <c r="AH219" s="8" t="str">
        <f t="shared" si="26"/>
        <v/>
      </c>
      <c r="AI219" s="8" t="str">
        <f t="shared" si="23"/>
        <v/>
      </c>
      <c r="AK219" s="8"/>
      <c r="AL219" s="37"/>
      <c r="AM219" s="8"/>
      <c r="AN219" s="10"/>
      <c r="AU219" s="8"/>
      <c r="AV219" s="8"/>
      <c r="AY219" s="8" t="str">
        <f t="shared" si="24"/>
        <v/>
      </c>
    </row>
    <row r="220" spans="1:51" ht="16" hidden="1" customHeight="1" x14ac:dyDescent="0.2">
      <c r="A220" s="8">
        <v>2159</v>
      </c>
      <c r="B220" s="8" t="s">
        <v>228</v>
      </c>
      <c r="C220" s="8" t="s">
        <v>1056</v>
      </c>
      <c r="D220" s="8" t="s">
        <v>27</v>
      </c>
      <c r="E220" s="8" t="s">
        <v>649</v>
      </c>
      <c r="F220" s="8" t="str">
        <f>IF(ISBLANK(E220), "", Table2[[#This Row],[unique_id]])</f>
        <v>outdoor_pool_filter_energy_daily</v>
      </c>
      <c r="G220" s="8" t="s">
        <v>392</v>
      </c>
      <c r="H220" s="8" t="s">
        <v>229</v>
      </c>
      <c r="I220" s="8" t="s">
        <v>141</v>
      </c>
      <c r="M220" s="8" t="s">
        <v>136</v>
      </c>
      <c r="T220" s="8"/>
      <c r="U220" s="8" t="s">
        <v>634</v>
      </c>
      <c r="V220" s="10"/>
      <c r="W220" s="10"/>
      <c r="X220" s="10"/>
      <c r="Y220" s="10"/>
      <c r="AB220" s="8" t="s">
        <v>409</v>
      </c>
      <c r="AD220" s="8" t="s">
        <v>262</v>
      </c>
      <c r="AF220" s="10"/>
      <c r="AH220" s="8" t="str">
        <f t="shared" si="26"/>
        <v/>
      </c>
      <c r="AI220" s="8" t="str">
        <f t="shared" si="23"/>
        <v/>
      </c>
      <c r="AK220" s="8"/>
      <c r="AL220" s="37"/>
      <c r="AM220" s="8"/>
      <c r="AN220" s="10"/>
      <c r="AU220" s="8"/>
      <c r="AV220" s="8"/>
      <c r="AY220" s="8" t="str">
        <f t="shared" si="24"/>
        <v/>
      </c>
    </row>
    <row r="221" spans="1:51" ht="16" hidden="1" customHeight="1" x14ac:dyDescent="0.2">
      <c r="A221" s="8">
        <v>2160</v>
      </c>
      <c r="B221" s="8" t="s">
        <v>841</v>
      </c>
      <c r="C221" s="8" t="s">
        <v>1056</v>
      </c>
      <c r="D221" s="8" t="s">
        <v>27</v>
      </c>
      <c r="E221" s="8" t="s">
        <v>651</v>
      </c>
      <c r="F221" s="8" t="str">
        <f>IF(ISBLANK(E221), "", Table2[[#This Row],[unique_id]])</f>
        <v>roof_water_heater_booster_energy_today</v>
      </c>
      <c r="G221" s="8" t="s">
        <v>652</v>
      </c>
      <c r="H221" s="8" t="s">
        <v>229</v>
      </c>
      <c r="I221" s="8" t="s">
        <v>141</v>
      </c>
      <c r="M221" s="8" t="s">
        <v>136</v>
      </c>
      <c r="T221" s="8"/>
      <c r="U221" s="8" t="s">
        <v>634</v>
      </c>
      <c r="V221" s="10"/>
      <c r="W221" s="10"/>
      <c r="X221" s="10"/>
      <c r="Y221" s="10"/>
      <c r="AB221" s="8" t="s">
        <v>409</v>
      </c>
      <c r="AD221" s="8" t="s">
        <v>262</v>
      </c>
      <c r="AF221" s="10"/>
      <c r="AH221" s="8" t="str">
        <f t="shared" si="26"/>
        <v/>
      </c>
      <c r="AI221" s="8" t="str">
        <f t="shared" si="23"/>
        <v/>
      </c>
      <c r="AK221" s="8"/>
      <c r="AL221" s="37"/>
      <c r="AM221" s="8"/>
      <c r="AN221" s="10"/>
      <c r="AU221" s="8"/>
      <c r="AV221" s="8"/>
      <c r="AY221" s="8" t="str">
        <f t="shared" si="24"/>
        <v/>
      </c>
    </row>
    <row r="222" spans="1:51" ht="16" hidden="1" customHeight="1" x14ac:dyDescent="0.2">
      <c r="A222" s="8">
        <v>2161</v>
      </c>
      <c r="B222" s="8" t="s">
        <v>26</v>
      </c>
      <c r="C222" s="8" t="s">
        <v>246</v>
      </c>
      <c r="D222" s="8" t="s">
        <v>27</v>
      </c>
      <c r="E222" s="8" t="s">
        <v>1188</v>
      </c>
      <c r="F222" s="8" t="str">
        <f>IF(ISBLANK(E222), "", Table2[[#This Row],[unique_id]])</f>
        <v>kitchen_dish_washer_energy_daily</v>
      </c>
      <c r="G222" s="8" t="s">
        <v>239</v>
      </c>
      <c r="H222" s="8" t="s">
        <v>229</v>
      </c>
      <c r="I222" s="8" t="s">
        <v>141</v>
      </c>
      <c r="M222" s="8" t="s">
        <v>136</v>
      </c>
      <c r="T222" s="8"/>
      <c r="U222" s="8" t="s">
        <v>634</v>
      </c>
      <c r="V222" s="10"/>
      <c r="W222" s="10"/>
      <c r="X222" s="10"/>
      <c r="Y222" s="10"/>
      <c r="AB222" s="8" t="s">
        <v>409</v>
      </c>
      <c r="AD222" s="8" t="s">
        <v>262</v>
      </c>
      <c r="AF222" s="10"/>
      <c r="AH222" s="8" t="str">
        <f t="shared" si="26"/>
        <v/>
      </c>
      <c r="AI222" s="8" t="str">
        <f t="shared" si="23"/>
        <v/>
      </c>
      <c r="AK222" s="8"/>
      <c r="AL222" s="37"/>
      <c r="AM222" s="8"/>
      <c r="AN222" s="10"/>
      <c r="AU222" s="8"/>
      <c r="AV222" s="8"/>
      <c r="AY222" s="8" t="str">
        <f t="shared" si="24"/>
        <v/>
      </c>
    </row>
    <row r="223" spans="1:51" ht="16" hidden="1" customHeight="1" x14ac:dyDescent="0.2">
      <c r="A223" s="8">
        <v>2162</v>
      </c>
      <c r="B223" s="8" t="s">
        <v>26</v>
      </c>
      <c r="C223" s="8" t="s">
        <v>246</v>
      </c>
      <c r="D223" s="8" t="s">
        <v>27</v>
      </c>
      <c r="E223" s="8" t="s">
        <v>1189</v>
      </c>
      <c r="F223" s="8" t="str">
        <f>IF(ISBLANK(E223), "", Table2[[#This Row],[unique_id]])</f>
        <v>laundry_clothes_dryer_energy_daily</v>
      </c>
      <c r="G223" s="8" t="s">
        <v>240</v>
      </c>
      <c r="H223" s="8" t="s">
        <v>229</v>
      </c>
      <c r="I223" s="8" t="s">
        <v>141</v>
      </c>
      <c r="M223" s="8" t="s">
        <v>136</v>
      </c>
      <c r="T223" s="8"/>
      <c r="U223" s="8" t="s">
        <v>634</v>
      </c>
      <c r="V223" s="10"/>
      <c r="W223" s="10"/>
      <c r="X223" s="10"/>
      <c r="Y223" s="10"/>
      <c r="AB223" s="8" t="s">
        <v>409</v>
      </c>
      <c r="AD223" s="8" t="s">
        <v>262</v>
      </c>
      <c r="AF223" s="10"/>
      <c r="AH223" s="8" t="str">
        <f t="shared" si="26"/>
        <v/>
      </c>
      <c r="AI223" s="8" t="str">
        <f t="shared" si="23"/>
        <v/>
      </c>
      <c r="AK223" s="8"/>
      <c r="AL223" s="37"/>
      <c r="AM223" s="8"/>
      <c r="AN223" s="10"/>
      <c r="AU223" s="8"/>
      <c r="AV223" s="8"/>
      <c r="AY223" s="8" t="str">
        <f t="shared" si="24"/>
        <v/>
      </c>
    </row>
    <row r="224" spans="1:51" ht="16" hidden="1" customHeight="1" x14ac:dyDescent="0.2">
      <c r="A224" s="8">
        <v>2163</v>
      </c>
      <c r="B224" s="8" t="s">
        <v>26</v>
      </c>
      <c r="C224" s="8" t="s">
        <v>246</v>
      </c>
      <c r="D224" s="8" t="s">
        <v>27</v>
      </c>
      <c r="E224" s="8" t="s">
        <v>1171</v>
      </c>
      <c r="F224" s="8" t="str">
        <f>IF(ISBLANK(E224), "", Table2[[#This Row],[unique_id]])</f>
        <v>laundry_washing_machine_energy_daily</v>
      </c>
      <c r="G224" s="8" t="s">
        <v>238</v>
      </c>
      <c r="H224" s="8" t="s">
        <v>229</v>
      </c>
      <c r="I224" s="8" t="s">
        <v>141</v>
      </c>
      <c r="M224" s="8" t="s">
        <v>136</v>
      </c>
      <c r="T224" s="8"/>
      <c r="U224" s="8" t="s">
        <v>634</v>
      </c>
      <c r="V224" s="10"/>
      <c r="W224" s="10"/>
      <c r="X224" s="10"/>
      <c r="Y224" s="10"/>
      <c r="AB224" s="8" t="s">
        <v>409</v>
      </c>
      <c r="AD224" s="8" t="s">
        <v>262</v>
      </c>
      <c r="AF224" s="10"/>
      <c r="AH224" s="8" t="str">
        <f t="shared" si="26"/>
        <v/>
      </c>
      <c r="AI224" s="8" t="str">
        <f t="shared" si="23"/>
        <v/>
      </c>
      <c r="AK224" s="8"/>
      <c r="AL224" s="37"/>
      <c r="AM224" s="8"/>
      <c r="AN224" s="10"/>
      <c r="AU224" s="8"/>
      <c r="AV224" s="8"/>
      <c r="AY224" s="8" t="str">
        <f t="shared" si="24"/>
        <v/>
      </c>
    </row>
    <row r="225" spans="1:51" ht="16" hidden="1" customHeight="1" x14ac:dyDescent="0.2">
      <c r="A225" s="8">
        <v>2164</v>
      </c>
      <c r="B225" s="8" t="s">
        <v>841</v>
      </c>
      <c r="C225" s="8" t="s">
        <v>246</v>
      </c>
      <c r="D225" s="8" t="s">
        <v>27</v>
      </c>
      <c r="E225" s="8" t="s">
        <v>250</v>
      </c>
      <c r="F225" s="8" t="str">
        <f>IF(ISBLANK(E225), "", Table2[[#This Row],[unique_id]])</f>
        <v>kitchen_coffee_machine_today_s_consumption</v>
      </c>
      <c r="G225" s="8" t="s">
        <v>135</v>
      </c>
      <c r="H225" s="8" t="s">
        <v>229</v>
      </c>
      <c r="I225" s="8" t="s">
        <v>141</v>
      </c>
      <c r="M225" s="8" t="s">
        <v>136</v>
      </c>
      <c r="T225" s="8"/>
      <c r="U225" s="8" t="s">
        <v>634</v>
      </c>
      <c r="V225" s="10"/>
      <c r="W225" s="10"/>
      <c r="X225" s="10"/>
      <c r="Y225" s="10"/>
      <c r="AB225" s="8" t="s">
        <v>409</v>
      </c>
      <c r="AD225" s="8" t="s">
        <v>262</v>
      </c>
      <c r="AF225" s="10"/>
      <c r="AH225" s="8" t="str">
        <f t="shared" si="26"/>
        <v/>
      </c>
      <c r="AI225" s="8" t="str">
        <f t="shared" si="23"/>
        <v/>
      </c>
      <c r="AK225" s="8"/>
      <c r="AL225" s="37"/>
      <c r="AM225" s="8"/>
      <c r="AN225" s="10"/>
      <c r="AU225" s="8"/>
      <c r="AV225" s="8"/>
      <c r="AY225" s="8" t="str">
        <f t="shared" si="24"/>
        <v/>
      </c>
    </row>
    <row r="226" spans="1:51" ht="16" hidden="1" customHeight="1" x14ac:dyDescent="0.2">
      <c r="A226" s="8">
        <v>2165</v>
      </c>
      <c r="B226" s="8" t="s">
        <v>26</v>
      </c>
      <c r="C226" s="8" t="s">
        <v>246</v>
      </c>
      <c r="D226" s="8" t="s">
        <v>27</v>
      </c>
      <c r="E226" s="8" t="s">
        <v>1190</v>
      </c>
      <c r="F226" s="8" t="str">
        <f>IF(ISBLANK(E226), "", Table2[[#This Row],[unique_id]])</f>
        <v>kitchen_fridge_energy_daily</v>
      </c>
      <c r="G226" s="8" t="s">
        <v>234</v>
      </c>
      <c r="H226" s="8" t="s">
        <v>229</v>
      </c>
      <c r="I226" s="8" t="s">
        <v>141</v>
      </c>
      <c r="M226" s="8" t="s">
        <v>136</v>
      </c>
      <c r="T226" s="8"/>
      <c r="U226" s="8" t="s">
        <v>634</v>
      </c>
      <c r="V226" s="10"/>
      <c r="W226" s="10"/>
      <c r="X226" s="10"/>
      <c r="Y226" s="10"/>
      <c r="AB226" s="8" t="s">
        <v>409</v>
      </c>
      <c r="AD226" s="8" t="s">
        <v>262</v>
      </c>
      <c r="AF226" s="10"/>
      <c r="AH226" s="8" t="str">
        <f t="shared" si="26"/>
        <v/>
      </c>
      <c r="AI226" s="8" t="str">
        <f t="shared" si="23"/>
        <v/>
      </c>
      <c r="AK226" s="8"/>
      <c r="AL226" s="37"/>
      <c r="AM226" s="8"/>
      <c r="AN226" s="10"/>
      <c r="AU226" s="8"/>
      <c r="AV226" s="8"/>
      <c r="AY226" s="8" t="str">
        <f t="shared" si="24"/>
        <v/>
      </c>
    </row>
    <row r="227" spans="1:51" ht="16" hidden="1" customHeight="1" x14ac:dyDescent="0.2">
      <c r="A227" s="8">
        <v>2166</v>
      </c>
      <c r="B227" s="8" t="s">
        <v>26</v>
      </c>
      <c r="C227" s="8" t="s">
        <v>246</v>
      </c>
      <c r="D227" s="8" t="s">
        <v>27</v>
      </c>
      <c r="E227" s="8" t="s">
        <v>1191</v>
      </c>
      <c r="F227" s="8" t="str">
        <f>IF(ISBLANK(E227), "", Table2[[#This Row],[unique_id]])</f>
        <v>deck_freezer_energy_daily</v>
      </c>
      <c r="G227" s="8" t="s">
        <v>235</v>
      </c>
      <c r="H227" s="8" t="s">
        <v>229</v>
      </c>
      <c r="I227" s="8" t="s">
        <v>141</v>
      </c>
      <c r="M227" s="8" t="s">
        <v>136</v>
      </c>
      <c r="T227" s="8"/>
      <c r="U227" s="8" t="s">
        <v>634</v>
      </c>
      <c r="V227" s="10"/>
      <c r="W227" s="10"/>
      <c r="X227" s="10"/>
      <c r="Y227" s="10"/>
      <c r="AB227" s="8" t="s">
        <v>409</v>
      </c>
      <c r="AD227" s="8" t="s">
        <v>262</v>
      </c>
      <c r="AF227" s="10"/>
      <c r="AH227" s="8" t="str">
        <f t="shared" si="26"/>
        <v/>
      </c>
      <c r="AI227" s="8" t="str">
        <f t="shared" si="23"/>
        <v/>
      </c>
      <c r="AK227" s="8"/>
      <c r="AL227" s="37"/>
      <c r="AM227" s="8"/>
      <c r="AN227" s="10"/>
      <c r="AU227" s="8"/>
      <c r="AV227" s="8"/>
      <c r="AY227" s="8" t="str">
        <f t="shared" si="24"/>
        <v/>
      </c>
    </row>
    <row r="228" spans="1:51" ht="16" hidden="1" customHeight="1" x14ac:dyDescent="0.2">
      <c r="A228" s="8">
        <v>2167</v>
      </c>
      <c r="B228" s="8" t="s">
        <v>26</v>
      </c>
      <c r="C228" s="8" t="s">
        <v>246</v>
      </c>
      <c r="D228" s="8" t="s">
        <v>27</v>
      </c>
      <c r="E228" s="8" t="s">
        <v>1219</v>
      </c>
      <c r="F228" s="8" t="str">
        <f>IF(ISBLANK(E228), "", Table2[[#This Row],[unique_id]])</f>
        <v>lounge_tv_energy_daily</v>
      </c>
      <c r="G228" s="8" t="s">
        <v>187</v>
      </c>
      <c r="H228" s="8" t="s">
        <v>229</v>
      </c>
      <c r="I228" s="8" t="s">
        <v>141</v>
      </c>
      <c r="M228" s="8" t="s">
        <v>136</v>
      </c>
      <c r="T228" s="8"/>
      <c r="U228" s="8" t="s">
        <v>634</v>
      </c>
      <c r="V228" s="10"/>
      <c r="W228" s="10"/>
      <c r="X228" s="10"/>
      <c r="Y228" s="10"/>
      <c r="AB228" s="8" t="s">
        <v>409</v>
      </c>
      <c r="AD228" s="8" t="s">
        <v>262</v>
      </c>
      <c r="AF228" s="10"/>
      <c r="AH228" s="8" t="str">
        <f t="shared" si="26"/>
        <v/>
      </c>
      <c r="AI228" s="8" t="str">
        <f t="shared" si="23"/>
        <v/>
      </c>
      <c r="AK228" s="8"/>
      <c r="AL228" s="37"/>
      <c r="AM228" s="8"/>
      <c r="AN228" s="10"/>
      <c r="AU228" s="8"/>
      <c r="AV228" s="8"/>
      <c r="AY228" s="8" t="str">
        <f t="shared" si="24"/>
        <v/>
      </c>
    </row>
    <row r="229" spans="1:51" ht="16" hidden="1" customHeight="1" x14ac:dyDescent="0.2">
      <c r="A229" s="8">
        <v>2168</v>
      </c>
      <c r="B229" s="8" t="s">
        <v>26</v>
      </c>
      <c r="C229" s="8" t="s">
        <v>246</v>
      </c>
      <c r="D229" s="8" t="s">
        <v>27</v>
      </c>
      <c r="E229" s="8" t="s">
        <v>1217</v>
      </c>
      <c r="F229" s="8" t="str">
        <f>IF(ISBLANK(E229), "", Table2[[#This Row],[unique_id]])</f>
        <v>bathroom_towel_rails_energy_daily</v>
      </c>
      <c r="G229" s="8" t="s">
        <v>655</v>
      </c>
      <c r="H229" s="8" t="s">
        <v>229</v>
      </c>
      <c r="I229" s="8" t="s">
        <v>141</v>
      </c>
      <c r="M229" s="8" t="s">
        <v>136</v>
      </c>
      <c r="T229" s="8"/>
      <c r="U229" s="8" t="s">
        <v>634</v>
      </c>
      <c r="V229" s="10"/>
      <c r="W229" s="10"/>
      <c r="X229" s="10"/>
      <c r="Y229" s="10"/>
      <c r="AB229" s="8" t="s">
        <v>409</v>
      </c>
      <c r="AD229" s="8" t="s">
        <v>262</v>
      </c>
      <c r="AF229" s="10"/>
      <c r="AH229" s="8" t="str">
        <f t="shared" si="26"/>
        <v/>
      </c>
      <c r="AI229" s="8" t="str">
        <f t="shared" si="23"/>
        <v/>
      </c>
      <c r="AK229" s="8"/>
      <c r="AL229" s="37"/>
      <c r="AM229" s="8"/>
      <c r="AN229" s="10"/>
      <c r="AU229" s="8"/>
      <c r="AV229" s="8"/>
      <c r="AY229" s="8" t="str">
        <f t="shared" si="24"/>
        <v/>
      </c>
    </row>
    <row r="230" spans="1:51" ht="16" hidden="1" customHeight="1" x14ac:dyDescent="0.2">
      <c r="A230" s="8">
        <v>2169</v>
      </c>
      <c r="B230" s="8" t="s">
        <v>26</v>
      </c>
      <c r="C230" s="8" t="s">
        <v>246</v>
      </c>
      <c r="D230" s="8" t="s">
        <v>27</v>
      </c>
      <c r="E230" s="8" t="s">
        <v>1192</v>
      </c>
      <c r="F230" s="8" t="str">
        <f>IF(ISBLANK(E230), "", Table2[[#This Row],[unique_id]])</f>
        <v>study_outlet_energy_daily</v>
      </c>
      <c r="G230" s="8" t="s">
        <v>237</v>
      </c>
      <c r="H230" s="8" t="s">
        <v>229</v>
      </c>
      <c r="I230" s="8" t="s">
        <v>141</v>
      </c>
      <c r="M230" s="8" t="s">
        <v>136</v>
      </c>
      <c r="T230" s="8"/>
      <c r="U230" s="8" t="s">
        <v>634</v>
      </c>
      <c r="V230" s="10"/>
      <c r="W230" s="10"/>
      <c r="X230" s="10"/>
      <c r="Y230" s="10"/>
      <c r="AB230" s="8" t="s">
        <v>409</v>
      </c>
      <c r="AD230" s="8" t="s">
        <v>262</v>
      </c>
      <c r="AF230" s="10"/>
      <c r="AH230" s="8" t="str">
        <f t="shared" si="26"/>
        <v/>
      </c>
      <c r="AI230" s="8" t="str">
        <f t="shared" ref="AI230:AI247" si="27">IF(ISBLANK(AG230),  "", _xlfn.CONCAT(LOWER(C230), "/", E230))</f>
        <v/>
      </c>
      <c r="AK230" s="8"/>
      <c r="AL230" s="37"/>
      <c r="AM230" s="8"/>
      <c r="AN230" s="10"/>
      <c r="AU230" s="8"/>
      <c r="AV230" s="8"/>
      <c r="AY230" s="8" t="str">
        <f t="shared" ref="AY230:AY260" si="28">IF(AND(ISBLANK(AU230), ISBLANK(AV230)), "", _xlfn.CONCAT("[", IF(ISBLANK(AU230), "", _xlfn.CONCAT("[""mac"", """, AU230, """]")), IF(ISBLANK(AV230), "", _xlfn.CONCAT(", [""ip"", """, AV230, """]")), "]"))</f>
        <v/>
      </c>
    </row>
    <row r="231" spans="1:51" ht="16" hidden="1" customHeight="1" x14ac:dyDescent="0.2">
      <c r="A231" s="8">
        <v>2170</v>
      </c>
      <c r="B231" s="8" t="s">
        <v>26</v>
      </c>
      <c r="C231" s="8" t="s">
        <v>246</v>
      </c>
      <c r="D231" s="8" t="s">
        <v>27</v>
      </c>
      <c r="E231" s="8" t="s">
        <v>1193</v>
      </c>
      <c r="F231" s="8" t="str">
        <f>IF(ISBLANK(E231), "", Table2[[#This Row],[unique_id]])</f>
        <v>office_outlet_energy_daily</v>
      </c>
      <c r="G231" s="8" t="s">
        <v>236</v>
      </c>
      <c r="H231" s="8" t="s">
        <v>229</v>
      </c>
      <c r="I231" s="8" t="s">
        <v>141</v>
      </c>
      <c r="M231" s="8" t="s">
        <v>136</v>
      </c>
      <c r="T231" s="8"/>
      <c r="U231" s="8" t="s">
        <v>634</v>
      </c>
      <c r="V231" s="10"/>
      <c r="W231" s="10"/>
      <c r="X231" s="10"/>
      <c r="Y231" s="10"/>
      <c r="AB231" s="8" t="s">
        <v>409</v>
      </c>
      <c r="AD231" s="8" t="s">
        <v>262</v>
      </c>
      <c r="AF231" s="10"/>
      <c r="AH231" s="8" t="str">
        <f t="shared" si="26"/>
        <v/>
      </c>
      <c r="AI231" s="8" t="str">
        <f t="shared" si="27"/>
        <v/>
      </c>
      <c r="AK231" s="8"/>
      <c r="AL231" s="37"/>
      <c r="AM231" s="8"/>
      <c r="AN231" s="10"/>
      <c r="AU231" s="8"/>
      <c r="AV231" s="8"/>
      <c r="AY231" s="8" t="str">
        <f t="shared" si="28"/>
        <v/>
      </c>
    </row>
    <row r="232" spans="1:51" ht="16" hidden="1" customHeight="1" x14ac:dyDescent="0.2">
      <c r="A232" s="8">
        <v>2171</v>
      </c>
      <c r="B232" s="8" t="s">
        <v>26</v>
      </c>
      <c r="C232" s="8" t="s">
        <v>246</v>
      </c>
      <c r="D232" s="8" t="s">
        <v>27</v>
      </c>
      <c r="E232" s="8" t="s">
        <v>1194</v>
      </c>
      <c r="F232" s="8" t="str">
        <f>IF(ISBLANK(E232), "", Table2[[#This Row],[unique_id]])</f>
        <v>roof_network_switch_energy_daily</v>
      </c>
      <c r="G232" s="8" t="s">
        <v>230</v>
      </c>
      <c r="H232" s="8" t="s">
        <v>229</v>
      </c>
      <c r="I232" s="8" t="s">
        <v>141</v>
      </c>
      <c r="T232" s="8"/>
      <c r="U232" s="8" t="s">
        <v>634</v>
      </c>
      <c r="V232" s="10"/>
      <c r="W232" s="10"/>
      <c r="X232" s="10"/>
      <c r="Y232" s="10"/>
      <c r="AF232" s="10"/>
      <c r="AH232" s="8" t="str">
        <f t="shared" si="26"/>
        <v/>
      </c>
      <c r="AI232" s="8" t="str">
        <f t="shared" si="27"/>
        <v/>
      </c>
      <c r="AK232" s="8"/>
      <c r="AL232" s="37"/>
      <c r="AM232" s="8"/>
      <c r="AN232" s="10"/>
      <c r="AU232" s="8"/>
      <c r="AV232" s="8"/>
      <c r="AY232" s="8" t="str">
        <f t="shared" si="28"/>
        <v/>
      </c>
    </row>
    <row r="233" spans="1:51" ht="16" hidden="1" customHeight="1" x14ac:dyDescent="0.2">
      <c r="A233" s="8">
        <v>2172</v>
      </c>
      <c r="B233" s="8" t="s">
        <v>26</v>
      </c>
      <c r="C233" s="8" t="s">
        <v>246</v>
      </c>
      <c r="D233" s="8" t="s">
        <v>27</v>
      </c>
      <c r="E233" s="8" t="s">
        <v>1195</v>
      </c>
      <c r="F233" s="8" t="str">
        <f>IF(ISBLANK(E233), "", Table2[[#This Row],[unique_id]])</f>
        <v>rack_modem_energy_daily</v>
      </c>
      <c r="G233" s="8" t="s">
        <v>232</v>
      </c>
      <c r="H233" s="8" t="s">
        <v>229</v>
      </c>
      <c r="I233" s="8" t="s">
        <v>141</v>
      </c>
      <c r="T233" s="8"/>
      <c r="U233" s="8" t="s">
        <v>634</v>
      </c>
      <c r="V233" s="10"/>
      <c r="W233" s="10"/>
      <c r="X233" s="10"/>
      <c r="Y233" s="10"/>
      <c r="AF233" s="10"/>
      <c r="AH233" s="8" t="str">
        <f t="shared" si="26"/>
        <v/>
      </c>
      <c r="AI233" s="8" t="str">
        <f t="shared" si="27"/>
        <v/>
      </c>
      <c r="AK233" s="8"/>
      <c r="AL233" s="37"/>
      <c r="AM233" s="8"/>
      <c r="AN233" s="10"/>
      <c r="AU233" s="8"/>
      <c r="AV233" s="8"/>
      <c r="AY233" s="8" t="str">
        <f t="shared" si="28"/>
        <v/>
      </c>
    </row>
    <row r="234" spans="1:51" ht="16" hidden="1" customHeight="1" x14ac:dyDescent="0.2">
      <c r="A234" s="8">
        <v>2173</v>
      </c>
      <c r="B234" s="8" t="s">
        <v>26</v>
      </c>
      <c r="C234" s="8" t="s">
        <v>246</v>
      </c>
      <c r="D234" s="8" t="s">
        <v>27</v>
      </c>
      <c r="E234" s="8" t="s">
        <v>1157</v>
      </c>
      <c r="F234" s="8" t="str">
        <f>IF(ISBLANK(E234), "", Table2[[#This Row],[unique_id]])</f>
        <v>servers_network_energy_daily</v>
      </c>
      <c r="G234" s="8" t="s">
        <v>624</v>
      </c>
      <c r="H234" s="8" t="s">
        <v>229</v>
      </c>
      <c r="I234" s="8" t="s">
        <v>141</v>
      </c>
      <c r="M234" s="8" t="s">
        <v>136</v>
      </c>
      <c r="T234" s="8"/>
      <c r="U234" s="8" t="s">
        <v>634</v>
      </c>
      <c r="V234" s="10"/>
      <c r="W234" s="10"/>
      <c r="X234" s="10"/>
      <c r="Y234" s="10"/>
      <c r="AB234" s="8" t="s">
        <v>409</v>
      </c>
      <c r="AD234" s="8" t="s">
        <v>262</v>
      </c>
      <c r="AF234" s="10"/>
      <c r="AH234" s="8" t="str">
        <f t="shared" si="26"/>
        <v/>
      </c>
      <c r="AI234" s="8" t="str">
        <f t="shared" si="27"/>
        <v/>
      </c>
      <c r="AK234" s="8"/>
      <c r="AL234" s="37"/>
      <c r="AM234" s="8"/>
      <c r="AN234" s="10"/>
      <c r="AU234" s="8"/>
      <c r="AV234" s="8"/>
      <c r="AY234" s="8" t="str">
        <f t="shared" si="28"/>
        <v/>
      </c>
    </row>
    <row r="235" spans="1:51" ht="16" hidden="1" customHeight="1" x14ac:dyDescent="0.2">
      <c r="A235" s="8">
        <v>2174</v>
      </c>
      <c r="B235" s="8" t="s">
        <v>26</v>
      </c>
      <c r="C235" s="8" t="s">
        <v>246</v>
      </c>
      <c r="D235" s="8" t="s">
        <v>27</v>
      </c>
      <c r="E235" s="8" t="s">
        <v>1196</v>
      </c>
      <c r="F235" s="8" t="str">
        <f>IF(ISBLANK(E235), "", Table2[[#This Row],[unique_id]])</f>
        <v>rack_outlet_energy_daily</v>
      </c>
      <c r="G235" s="8" t="s">
        <v>422</v>
      </c>
      <c r="H235" s="8" t="s">
        <v>229</v>
      </c>
      <c r="I235" s="8" t="s">
        <v>141</v>
      </c>
      <c r="T235" s="8"/>
      <c r="U235" s="8" t="s">
        <v>634</v>
      </c>
      <c r="V235" s="10"/>
      <c r="W235" s="10"/>
      <c r="X235" s="10"/>
      <c r="Y235" s="10"/>
      <c r="AF235" s="10"/>
      <c r="AH235" s="8" t="str">
        <f t="shared" si="26"/>
        <v/>
      </c>
      <c r="AI235" s="8" t="str">
        <f t="shared" si="27"/>
        <v/>
      </c>
      <c r="AK235" s="8"/>
      <c r="AL235" s="37"/>
      <c r="AM235" s="8"/>
      <c r="AN235" s="10"/>
      <c r="AU235" s="8"/>
      <c r="AV235" s="8"/>
      <c r="AY235" s="8" t="str">
        <f t="shared" si="28"/>
        <v/>
      </c>
    </row>
    <row r="236" spans="1:51" ht="16" hidden="1" customHeight="1" x14ac:dyDescent="0.2">
      <c r="A236" s="8">
        <v>2175</v>
      </c>
      <c r="B236" s="8" t="s">
        <v>26</v>
      </c>
      <c r="C236" s="8" t="s">
        <v>246</v>
      </c>
      <c r="D236" s="8" t="s">
        <v>27</v>
      </c>
      <c r="E236" s="8" t="s">
        <v>1197</v>
      </c>
      <c r="F236" s="8" t="str">
        <f>IF(ISBLANK(E236), "", Table2[[#This Row],[unique_id]])</f>
        <v>kitchen_fan_energy_daily</v>
      </c>
      <c r="G236" s="8" t="s">
        <v>231</v>
      </c>
      <c r="H236" s="8" t="s">
        <v>229</v>
      </c>
      <c r="I236" s="8" t="s">
        <v>141</v>
      </c>
      <c r="T236" s="8"/>
      <c r="U236" s="8" t="s">
        <v>634</v>
      </c>
      <c r="V236" s="10"/>
      <c r="W236" s="10"/>
      <c r="X236" s="10"/>
      <c r="Y236" s="10"/>
      <c r="AF236" s="10"/>
      <c r="AH236" s="8" t="str">
        <f t="shared" si="26"/>
        <v/>
      </c>
      <c r="AI236" s="8" t="str">
        <f t="shared" si="27"/>
        <v/>
      </c>
      <c r="AK236" s="8"/>
      <c r="AL236" s="37"/>
      <c r="AM236" s="8"/>
      <c r="AN236" s="10"/>
      <c r="AU236" s="8"/>
      <c r="AV236" s="8"/>
      <c r="AY236" s="8" t="str">
        <f t="shared" si="28"/>
        <v/>
      </c>
    </row>
    <row r="237" spans="1:51" ht="16" hidden="1" customHeight="1" x14ac:dyDescent="0.2">
      <c r="A237" s="8">
        <v>2176</v>
      </c>
      <c r="B237" s="8" t="s">
        <v>26</v>
      </c>
      <c r="C237" s="8" t="s">
        <v>638</v>
      </c>
      <c r="D237" s="8" t="s">
        <v>414</v>
      </c>
      <c r="E237" s="8" t="s">
        <v>413</v>
      </c>
      <c r="F237" s="8" t="str">
        <f>IF(ISBLANK(E237), "", Table2[[#This Row],[unique_id]])</f>
        <v>column_break</v>
      </c>
      <c r="G237" s="8" t="s">
        <v>410</v>
      </c>
      <c r="H237" s="8" t="s">
        <v>229</v>
      </c>
      <c r="I237" s="8" t="s">
        <v>141</v>
      </c>
      <c r="M237" s="8" t="s">
        <v>411</v>
      </c>
      <c r="N237" s="8" t="s">
        <v>412</v>
      </c>
      <c r="T237" s="8"/>
      <c r="V237" s="10"/>
      <c r="W237" s="10"/>
      <c r="X237" s="10"/>
      <c r="Y237" s="10"/>
      <c r="AF237" s="10"/>
      <c r="AI237" s="8" t="str">
        <f t="shared" si="27"/>
        <v/>
      </c>
      <c r="AK237" s="8"/>
      <c r="AL237" s="37"/>
      <c r="AM237" s="8"/>
      <c r="AN237" s="10"/>
      <c r="AU237" s="8"/>
      <c r="AV237" s="8"/>
      <c r="AY237" s="8" t="str">
        <f t="shared" si="28"/>
        <v/>
      </c>
    </row>
    <row r="238" spans="1:51" ht="16" hidden="1" customHeight="1" x14ac:dyDescent="0.2">
      <c r="A238" s="8">
        <v>2200</v>
      </c>
      <c r="B238" s="8" t="s">
        <v>228</v>
      </c>
      <c r="C238" s="8" t="s">
        <v>1172</v>
      </c>
      <c r="D238" s="8" t="s">
        <v>27</v>
      </c>
      <c r="E238" s="8" t="s">
        <v>255</v>
      </c>
      <c r="F238" s="8" t="str">
        <f>IF(ISBLANK(E238), "", Table2[[#This Row],[unique_id]])</f>
        <v>home_energy_weekly</v>
      </c>
      <c r="G238" s="8" t="s">
        <v>397</v>
      </c>
      <c r="H238" s="8" t="s">
        <v>254</v>
      </c>
      <c r="I238" s="8" t="s">
        <v>141</v>
      </c>
      <c r="M238" s="8" t="s">
        <v>90</v>
      </c>
      <c r="T238" s="8"/>
      <c r="U238" s="8" t="s">
        <v>634</v>
      </c>
      <c r="V238" s="10"/>
      <c r="W238" s="10"/>
      <c r="X238" s="10"/>
      <c r="Y238" s="10"/>
      <c r="AB238" s="8" t="s">
        <v>409</v>
      </c>
      <c r="AD238" s="8" t="s">
        <v>262</v>
      </c>
      <c r="AF238" s="10"/>
      <c r="AH238" s="8" t="str">
        <f t="shared" ref="AH238:AH260" si="29">IF(ISBLANK(AG238),  "", _xlfn.CONCAT("haas/entity/sensor/", LOWER(C238), "/", E238, "/config"))</f>
        <v/>
      </c>
      <c r="AI238" s="8" t="str">
        <f t="shared" si="27"/>
        <v/>
      </c>
      <c r="AK238" s="8"/>
      <c r="AL238" s="37"/>
      <c r="AM238" s="8"/>
      <c r="AN238" s="10"/>
      <c r="AU238" s="8"/>
      <c r="AV238" s="8"/>
      <c r="AY238" s="8" t="str">
        <f t="shared" si="28"/>
        <v/>
      </c>
    </row>
    <row r="239" spans="1:51" ht="16" hidden="1" customHeight="1" x14ac:dyDescent="0.2">
      <c r="A239" s="8">
        <v>2201</v>
      </c>
      <c r="B239" s="8" t="s">
        <v>228</v>
      </c>
      <c r="C239" s="8" t="s">
        <v>1172</v>
      </c>
      <c r="D239" s="8" t="s">
        <v>27</v>
      </c>
      <c r="E239" s="8" t="s">
        <v>406</v>
      </c>
      <c r="F239" s="8" t="str">
        <f>IF(ISBLANK(E239), "", Table2[[#This Row],[unique_id]])</f>
        <v>home_base_energy_weekly</v>
      </c>
      <c r="G239" s="8" t="s">
        <v>395</v>
      </c>
      <c r="H239" s="8" t="s">
        <v>254</v>
      </c>
      <c r="I239" s="8" t="s">
        <v>141</v>
      </c>
      <c r="M239" s="8" t="s">
        <v>90</v>
      </c>
      <c r="T239" s="8"/>
      <c r="U239" s="8" t="s">
        <v>634</v>
      </c>
      <c r="V239" s="10"/>
      <c r="W239" s="10"/>
      <c r="X239" s="10"/>
      <c r="Y239" s="10"/>
      <c r="AB239" s="8" t="s">
        <v>409</v>
      </c>
      <c r="AD239" s="8" t="s">
        <v>262</v>
      </c>
      <c r="AF239" s="10"/>
      <c r="AH239" s="8" t="str">
        <f t="shared" si="29"/>
        <v/>
      </c>
      <c r="AI239" s="8" t="str">
        <f t="shared" si="27"/>
        <v/>
      </c>
      <c r="AK239" s="8"/>
      <c r="AL239" s="37"/>
      <c r="AM239" s="8"/>
      <c r="AN239" s="10"/>
      <c r="AU239" s="8"/>
      <c r="AV239" s="8"/>
      <c r="AY239" s="8" t="str">
        <f t="shared" si="28"/>
        <v/>
      </c>
    </row>
    <row r="240" spans="1:51" ht="16" hidden="1" customHeight="1" x14ac:dyDescent="0.2">
      <c r="A240" s="8">
        <v>2203</v>
      </c>
      <c r="B240" s="8" t="s">
        <v>228</v>
      </c>
      <c r="C240" s="8" t="s">
        <v>1172</v>
      </c>
      <c r="D240" s="8" t="s">
        <v>27</v>
      </c>
      <c r="E240" s="8" t="s">
        <v>407</v>
      </c>
      <c r="F240" s="8" t="str">
        <f>IF(ISBLANK(E240), "", Table2[[#This Row],[unique_id]])</f>
        <v>home_peak_energy_weekly</v>
      </c>
      <c r="G240" s="8" t="s">
        <v>396</v>
      </c>
      <c r="H240" s="8" t="s">
        <v>254</v>
      </c>
      <c r="I240" s="8" t="s">
        <v>141</v>
      </c>
      <c r="M240" s="8" t="s">
        <v>90</v>
      </c>
      <c r="T240" s="8"/>
      <c r="U240" s="8" t="s">
        <v>634</v>
      </c>
      <c r="V240" s="10"/>
      <c r="W240" s="10"/>
      <c r="X240" s="10"/>
      <c r="Y240" s="10"/>
      <c r="AB240" s="8" t="s">
        <v>409</v>
      </c>
      <c r="AD240" s="8" t="s">
        <v>262</v>
      </c>
      <c r="AF240" s="10"/>
      <c r="AH240" s="8" t="str">
        <f t="shared" si="29"/>
        <v/>
      </c>
      <c r="AI240" s="8" t="str">
        <f t="shared" si="27"/>
        <v/>
      </c>
      <c r="AK240" s="8"/>
      <c r="AL240" s="37"/>
      <c r="AM240" s="8"/>
      <c r="AN240" s="10"/>
      <c r="AU240" s="8"/>
      <c r="AV240" s="8"/>
      <c r="AY240" s="8" t="str">
        <f t="shared" si="28"/>
        <v/>
      </c>
    </row>
    <row r="241" spans="1:51" ht="16" hidden="1" customHeight="1" x14ac:dyDescent="0.2">
      <c r="A241" s="8">
        <v>2250</v>
      </c>
      <c r="B241" s="8" t="s">
        <v>228</v>
      </c>
      <c r="C241" s="8" t="s">
        <v>1172</v>
      </c>
      <c r="D241" s="8" t="s">
        <v>27</v>
      </c>
      <c r="E241" s="8" t="s">
        <v>256</v>
      </c>
      <c r="F241" s="8" t="str">
        <f>IF(ISBLANK(E241), "", Table2[[#This Row],[unique_id]])</f>
        <v>home_energy_monthly</v>
      </c>
      <c r="G241" s="8" t="s">
        <v>397</v>
      </c>
      <c r="H241" s="8" t="s">
        <v>257</v>
      </c>
      <c r="I241" s="8" t="s">
        <v>141</v>
      </c>
      <c r="M241" s="8" t="s">
        <v>90</v>
      </c>
      <c r="T241" s="8"/>
      <c r="U241" s="8" t="s">
        <v>634</v>
      </c>
      <c r="V241" s="10"/>
      <c r="W241" s="10"/>
      <c r="X241" s="10"/>
      <c r="Y241" s="10"/>
      <c r="AB241" s="8" t="s">
        <v>409</v>
      </c>
      <c r="AD241" s="8" t="s">
        <v>262</v>
      </c>
      <c r="AF241" s="10"/>
      <c r="AH241" s="8" t="str">
        <f t="shared" si="29"/>
        <v/>
      </c>
      <c r="AI241" s="8" t="str">
        <f t="shared" si="27"/>
        <v/>
      </c>
      <c r="AK241" s="8"/>
      <c r="AL241" s="37"/>
      <c r="AM241" s="8"/>
      <c r="AN241" s="10"/>
      <c r="AU241" s="8"/>
      <c r="AV241" s="8"/>
      <c r="AY241" s="8" t="str">
        <f t="shared" si="28"/>
        <v/>
      </c>
    </row>
    <row r="242" spans="1:51" ht="16" hidden="1" customHeight="1" x14ac:dyDescent="0.2">
      <c r="A242" s="8">
        <v>2251</v>
      </c>
      <c r="B242" s="8" t="s">
        <v>228</v>
      </c>
      <c r="C242" s="8" t="s">
        <v>1172</v>
      </c>
      <c r="D242" s="8" t="s">
        <v>27</v>
      </c>
      <c r="E242" s="8" t="s">
        <v>404</v>
      </c>
      <c r="F242" s="8" t="str">
        <f>IF(ISBLANK(E242), "", Table2[[#This Row],[unique_id]])</f>
        <v>home_base_energy_monthly</v>
      </c>
      <c r="G242" s="8" t="s">
        <v>395</v>
      </c>
      <c r="H242" s="8" t="s">
        <v>257</v>
      </c>
      <c r="I242" s="8" t="s">
        <v>141</v>
      </c>
      <c r="M242" s="8" t="s">
        <v>90</v>
      </c>
      <c r="T242" s="8"/>
      <c r="U242" s="8" t="s">
        <v>634</v>
      </c>
      <c r="V242" s="10"/>
      <c r="W242" s="10"/>
      <c r="X242" s="10"/>
      <c r="Y242" s="10"/>
      <c r="AB242" s="8" t="s">
        <v>409</v>
      </c>
      <c r="AD242" s="8" t="s">
        <v>262</v>
      </c>
      <c r="AF242" s="10"/>
      <c r="AH242" s="8" t="str">
        <f t="shared" si="29"/>
        <v/>
      </c>
      <c r="AI242" s="8" t="str">
        <f t="shared" si="27"/>
        <v/>
      </c>
      <c r="AK242" s="8"/>
      <c r="AL242" s="37"/>
      <c r="AM242" s="8"/>
      <c r="AN242" s="10"/>
      <c r="AU242" s="8"/>
      <c r="AV242" s="8"/>
      <c r="AY242" s="8" t="str">
        <f t="shared" si="28"/>
        <v/>
      </c>
    </row>
    <row r="243" spans="1:51" ht="16" hidden="1" customHeight="1" x14ac:dyDescent="0.2">
      <c r="A243" s="8">
        <v>2252</v>
      </c>
      <c r="B243" s="8" t="s">
        <v>228</v>
      </c>
      <c r="C243" s="8" t="s">
        <v>1172</v>
      </c>
      <c r="D243" s="8" t="s">
        <v>27</v>
      </c>
      <c r="E243" s="8" t="s">
        <v>405</v>
      </c>
      <c r="F243" s="8" t="str">
        <f>IF(ISBLANK(E243), "", Table2[[#This Row],[unique_id]])</f>
        <v>home_peak_energy_monthly</v>
      </c>
      <c r="G243" s="8" t="s">
        <v>396</v>
      </c>
      <c r="H243" s="8" t="s">
        <v>257</v>
      </c>
      <c r="I243" s="8" t="s">
        <v>141</v>
      </c>
      <c r="M243" s="8" t="s">
        <v>90</v>
      </c>
      <c r="T243" s="8"/>
      <c r="U243" s="8" t="s">
        <v>634</v>
      </c>
      <c r="V243" s="10"/>
      <c r="W243" s="10"/>
      <c r="X243" s="10"/>
      <c r="Y243" s="10"/>
      <c r="AB243" s="8" t="s">
        <v>409</v>
      </c>
      <c r="AD243" s="8" t="s">
        <v>262</v>
      </c>
      <c r="AF243" s="10"/>
      <c r="AH243" s="8" t="str">
        <f t="shared" si="29"/>
        <v/>
      </c>
      <c r="AI243" s="8" t="str">
        <f t="shared" si="27"/>
        <v/>
      </c>
      <c r="AK243" s="8"/>
      <c r="AL243" s="37"/>
      <c r="AM243" s="8"/>
      <c r="AN243" s="10"/>
      <c r="AU243" s="8"/>
      <c r="AV243" s="8"/>
      <c r="AY243" s="8" t="str">
        <f t="shared" si="28"/>
        <v/>
      </c>
    </row>
    <row r="244" spans="1:51" ht="16" hidden="1" customHeight="1" x14ac:dyDescent="0.2">
      <c r="A244" s="8">
        <v>2300</v>
      </c>
      <c r="B244" s="8" t="s">
        <v>228</v>
      </c>
      <c r="C244" s="8" t="s">
        <v>1172</v>
      </c>
      <c r="D244" s="8" t="s">
        <v>27</v>
      </c>
      <c r="E244" s="8" t="s">
        <v>258</v>
      </c>
      <c r="F244" s="8" t="str">
        <f>IF(ISBLANK(E244), "", Table2[[#This Row],[unique_id]])</f>
        <v>home_energy_yearly</v>
      </c>
      <c r="G244" s="8" t="s">
        <v>397</v>
      </c>
      <c r="H244" s="8" t="s">
        <v>259</v>
      </c>
      <c r="I244" s="8" t="s">
        <v>141</v>
      </c>
      <c r="M244" s="8" t="s">
        <v>90</v>
      </c>
      <c r="T244" s="8"/>
      <c r="U244" s="8" t="s">
        <v>634</v>
      </c>
      <c r="V244" s="10"/>
      <c r="W244" s="10"/>
      <c r="X244" s="10"/>
      <c r="Y244" s="10"/>
      <c r="AB244" s="8" t="s">
        <v>409</v>
      </c>
      <c r="AD244" s="8" t="s">
        <v>262</v>
      </c>
      <c r="AF244" s="10"/>
      <c r="AH244" s="8" t="str">
        <f t="shared" si="29"/>
        <v/>
      </c>
      <c r="AI244" s="8" t="str">
        <f t="shared" si="27"/>
        <v/>
      </c>
      <c r="AK244" s="8"/>
      <c r="AL244" s="37"/>
      <c r="AM244" s="8"/>
      <c r="AN244" s="10"/>
      <c r="AU244" s="8"/>
      <c r="AV244" s="8"/>
      <c r="AY244" s="8" t="str">
        <f t="shared" si="28"/>
        <v/>
      </c>
    </row>
    <row r="245" spans="1:51" ht="16" hidden="1" customHeight="1" x14ac:dyDescent="0.2">
      <c r="A245" s="8">
        <v>2301</v>
      </c>
      <c r="B245" s="8" t="s">
        <v>228</v>
      </c>
      <c r="C245" s="8" t="s">
        <v>1172</v>
      </c>
      <c r="D245" s="8" t="s">
        <v>27</v>
      </c>
      <c r="E245" s="8" t="s">
        <v>402</v>
      </c>
      <c r="F245" s="8" t="str">
        <f>IF(ISBLANK(E245), "", Table2[[#This Row],[unique_id]])</f>
        <v>home_base_energy_yearly</v>
      </c>
      <c r="G245" s="8" t="s">
        <v>395</v>
      </c>
      <c r="H245" s="8" t="s">
        <v>259</v>
      </c>
      <c r="I245" s="8" t="s">
        <v>141</v>
      </c>
      <c r="M245" s="8" t="s">
        <v>90</v>
      </c>
      <c r="T245" s="8"/>
      <c r="U245" s="8" t="s">
        <v>634</v>
      </c>
      <c r="V245" s="10"/>
      <c r="W245" s="10"/>
      <c r="X245" s="10"/>
      <c r="Y245" s="10"/>
      <c r="AB245" s="8" t="s">
        <v>409</v>
      </c>
      <c r="AD245" s="8" t="s">
        <v>262</v>
      </c>
      <c r="AF245" s="10"/>
      <c r="AH245" s="8" t="str">
        <f t="shared" si="29"/>
        <v/>
      </c>
      <c r="AI245" s="8" t="str">
        <f t="shared" si="27"/>
        <v/>
      </c>
      <c r="AK245" s="8"/>
      <c r="AL245" s="37"/>
      <c r="AM245" s="8"/>
      <c r="AN245" s="10"/>
      <c r="AU245" s="8"/>
      <c r="AV245" s="8"/>
      <c r="AY245" s="8" t="str">
        <f t="shared" si="28"/>
        <v/>
      </c>
    </row>
    <row r="246" spans="1:51" ht="16" hidden="1" customHeight="1" x14ac:dyDescent="0.2">
      <c r="A246" s="8">
        <v>2302</v>
      </c>
      <c r="B246" s="8" t="s">
        <v>228</v>
      </c>
      <c r="C246" s="8" t="s">
        <v>1172</v>
      </c>
      <c r="D246" s="8" t="s">
        <v>27</v>
      </c>
      <c r="E246" s="8" t="s">
        <v>403</v>
      </c>
      <c r="F246" s="8" t="str">
        <f>IF(ISBLANK(E246), "", Table2[[#This Row],[unique_id]])</f>
        <v>home_peak_energy_yearly</v>
      </c>
      <c r="G246" s="8" t="s">
        <v>396</v>
      </c>
      <c r="H246" s="8" t="s">
        <v>259</v>
      </c>
      <c r="I246" s="8" t="s">
        <v>141</v>
      </c>
      <c r="M246" s="8" t="s">
        <v>90</v>
      </c>
      <c r="T246" s="8"/>
      <c r="U246" s="8" t="s">
        <v>634</v>
      </c>
      <c r="V246" s="10"/>
      <c r="W246" s="10"/>
      <c r="X246" s="10"/>
      <c r="Y246" s="10"/>
      <c r="AB246" s="8" t="s">
        <v>409</v>
      </c>
      <c r="AD246" s="8" t="s">
        <v>262</v>
      </c>
      <c r="AF246" s="10"/>
      <c r="AH246" s="8" t="str">
        <f t="shared" si="29"/>
        <v/>
      </c>
      <c r="AI246" s="8" t="str">
        <f t="shared" si="27"/>
        <v/>
      </c>
      <c r="AK246" s="8"/>
      <c r="AL246" s="37"/>
      <c r="AM246" s="8"/>
      <c r="AN246" s="10"/>
      <c r="AU246" s="8"/>
      <c r="AV246" s="8"/>
      <c r="AY246" s="8" t="str">
        <f t="shared" si="28"/>
        <v/>
      </c>
    </row>
    <row r="247" spans="1:51" ht="16" hidden="1" customHeight="1" x14ac:dyDescent="0.2">
      <c r="A247" s="8">
        <v>2400</v>
      </c>
      <c r="B247" s="8" t="s">
        <v>26</v>
      </c>
      <c r="C247" s="8" t="s">
        <v>188</v>
      </c>
      <c r="D247" s="8" t="s">
        <v>27</v>
      </c>
      <c r="E247" s="8" t="s">
        <v>142</v>
      </c>
      <c r="F247" s="8" t="str">
        <f>IF(ISBLANK(E247), "", Table2[[#This Row],[unique_id]])</f>
        <v>withings_weight_kg_graham</v>
      </c>
      <c r="G247" s="8" t="s">
        <v>346</v>
      </c>
      <c r="H247" s="8" t="s">
        <v>347</v>
      </c>
      <c r="I247" s="8" t="s">
        <v>143</v>
      </c>
      <c r="T247" s="8"/>
      <c r="V247" s="10"/>
      <c r="W247" s="10"/>
      <c r="X247" s="10"/>
      <c r="Y247" s="10"/>
      <c r="AF247" s="10"/>
      <c r="AH247" s="8" t="str">
        <f t="shared" si="29"/>
        <v/>
      </c>
      <c r="AI247" s="8" t="str">
        <f t="shared" si="27"/>
        <v/>
      </c>
      <c r="AK247" s="8"/>
      <c r="AL247" s="37"/>
      <c r="AM247" s="8" t="s">
        <v>517</v>
      </c>
      <c r="AN247" s="10" t="s">
        <v>520</v>
      </c>
      <c r="AO247" s="8" t="s">
        <v>519</v>
      </c>
      <c r="AP247" s="8" t="s">
        <v>521</v>
      </c>
      <c r="AQ247" s="8" t="s">
        <v>188</v>
      </c>
      <c r="AR247" s="8" t="s">
        <v>518</v>
      </c>
      <c r="AT247" s="8" t="s">
        <v>533</v>
      </c>
      <c r="AU247" s="15" t="s">
        <v>617</v>
      </c>
      <c r="AV247" s="8"/>
      <c r="AY247" s="8" t="str">
        <f t="shared" si="28"/>
        <v>[["mac", "00:24:e4:af:5a:e6"]]</v>
      </c>
    </row>
    <row r="248" spans="1:51" s="44" customFormat="1" ht="16" hidden="1" customHeight="1" x14ac:dyDescent="0.2">
      <c r="A248" s="8">
        <v>2500</v>
      </c>
      <c r="B248" s="8" t="s">
        <v>841</v>
      </c>
      <c r="C248" s="8" t="s">
        <v>323</v>
      </c>
      <c r="D248" s="8" t="s">
        <v>27</v>
      </c>
      <c r="E248" s="8" t="s">
        <v>314</v>
      </c>
      <c r="F248" s="8" t="str">
        <f>IF(ISBLANK(E248), "", Table2[[#This Row],[unique_id]])</f>
        <v>network_internet_uptime</v>
      </c>
      <c r="G248" s="8" t="s">
        <v>333</v>
      </c>
      <c r="H248" s="8" t="s">
        <v>1104</v>
      </c>
      <c r="I248" s="8" t="s">
        <v>338</v>
      </c>
      <c r="J248" s="8"/>
      <c r="K248" s="8"/>
      <c r="L248" s="8"/>
      <c r="M248" s="8" t="s">
        <v>136</v>
      </c>
      <c r="N248" s="8"/>
      <c r="O248" s="8"/>
      <c r="P248" s="8"/>
      <c r="Q248" s="8"/>
      <c r="R248" s="8"/>
      <c r="S248" s="8"/>
      <c r="T248" s="8"/>
      <c r="U248" s="8"/>
      <c r="V248" s="10"/>
      <c r="W248" s="10"/>
      <c r="X248" s="10"/>
      <c r="Y248" s="10"/>
      <c r="Z248" s="10"/>
      <c r="AA248" s="8" t="s">
        <v>31</v>
      </c>
      <c r="AB248" s="8" t="s">
        <v>315</v>
      </c>
      <c r="AC248" s="8"/>
      <c r="AD248" s="8" t="s">
        <v>335</v>
      </c>
      <c r="AE248" s="8">
        <v>200</v>
      </c>
      <c r="AF248" s="10" t="s">
        <v>34</v>
      </c>
      <c r="AG248" s="8" t="s">
        <v>319</v>
      </c>
      <c r="AH248" s="8" t="str">
        <f t="shared" si="29"/>
        <v>haas/entity/sensor/internet/network_internet_uptime/config</v>
      </c>
      <c r="AI248" s="8" t="s">
        <v>1092</v>
      </c>
      <c r="AJ248" s="8"/>
      <c r="AK248" s="8">
        <v>1</v>
      </c>
      <c r="AL248" s="35" t="s">
        <v>1093</v>
      </c>
      <c r="AM248" s="8" t="s">
        <v>1096</v>
      </c>
      <c r="AN248" s="10" t="s">
        <v>1094</v>
      </c>
      <c r="AO248" s="8" t="s">
        <v>1095</v>
      </c>
      <c r="AP248" s="8" t="s">
        <v>1097</v>
      </c>
      <c r="AQ248" s="8" t="s">
        <v>318</v>
      </c>
      <c r="AR248" s="8" t="s">
        <v>172</v>
      </c>
      <c r="AS248" s="8"/>
      <c r="AT248" s="8"/>
      <c r="AU248" s="8"/>
      <c r="AV248" s="8"/>
      <c r="AW248" s="8"/>
      <c r="AX248" s="8"/>
      <c r="AY248" s="8" t="str">
        <f t="shared" si="28"/>
        <v/>
      </c>
    </row>
    <row r="249" spans="1:51" s="44" customFormat="1" ht="16" hidden="1" customHeight="1" x14ac:dyDescent="0.2">
      <c r="A249" s="8">
        <v>2501</v>
      </c>
      <c r="B249" s="8" t="s">
        <v>26</v>
      </c>
      <c r="C249" s="8" t="s">
        <v>323</v>
      </c>
      <c r="D249" s="8" t="s">
        <v>27</v>
      </c>
      <c r="E249" s="8" t="s">
        <v>310</v>
      </c>
      <c r="F249" s="8" t="str">
        <f>IF(ISBLANK(E249), "", Table2[[#This Row],[unique_id]])</f>
        <v>network_internet_ping</v>
      </c>
      <c r="G249" s="8" t="s">
        <v>311</v>
      </c>
      <c r="H249" s="8" t="s">
        <v>1104</v>
      </c>
      <c r="I249" s="8" t="s">
        <v>338</v>
      </c>
      <c r="J249" s="8"/>
      <c r="K249" s="8"/>
      <c r="L249" s="8"/>
      <c r="M249" s="8" t="s">
        <v>136</v>
      </c>
      <c r="N249" s="8"/>
      <c r="O249" s="8"/>
      <c r="P249" s="8"/>
      <c r="Q249" s="8"/>
      <c r="R249" s="8"/>
      <c r="S249" s="8"/>
      <c r="T249" s="8"/>
      <c r="U249" s="8"/>
      <c r="V249" s="10"/>
      <c r="W249" s="10"/>
      <c r="X249" s="10"/>
      <c r="Y249" s="10"/>
      <c r="Z249" s="10"/>
      <c r="AA249" s="8" t="s">
        <v>31</v>
      </c>
      <c r="AB249" s="8" t="s">
        <v>316</v>
      </c>
      <c r="AC249" s="8" t="s">
        <v>1098</v>
      </c>
      <c r="AD249" s="8" t="s">
        <v>334</v>
      </c>
      <c r="AE249" s="8">
        <v>200</v>
      </c>
      <c r="AF249" s="10" t="s">
        <v>34</v>
      </c>
      <c r="AG249" s="8" t="s">
        <v>320</v>
      </c>
      <c r="AH249" s="8" t="str">
        <f t="shared" si="29"/>
        <v>haas/entity/sensor/internet/network_internet_ping/config</v>
      </c>
      <c r="AI249" s="8" t="s">
        <v>1092</v>
      </c>
      <c r="AJ249" s="49" t="s">
        <v>1100</v>
      </c>
      <c r="AK249" s="8">
        <v>1</v>
      </c>
      <c r="AL249" s="35" t="s">
        <v>1093</v>
      </c>
      <c r="AM249" s="8" t="s">
        <v>1096</v>
      </c>
      <c r="AN249" s="10" t="s">
        <v>1094</v>
      </c>
      <c r="AO249" s="8" t="s">
        <v>1095</v>
      </c>
      <c r="AP249" s="8" t="s">
        <v>1097</v>
      </c>
      <c r="AQ249" s="8" t="s">
        <v>318</v>
      </c>
      <c r="AR249" s="8" t="s">
        <v>172</v>
      </c>
      <c r="AS249" s="8"/>
      <c r="AT249" s="8"/>
      <c r="AU249" s="8"/>
      <c r="AV249" s="8"/>
      <c r="AW249" s="8"/>
      <c r="AX249" s="8"/>
      <c r="AY249" s="8" t="str">
        <f t="shared" si="28"/>
        <v/>
      </c>
    </row>
    <row r="250" spans="1:51" s="44" customFormat="1" ht="16" hidden="1" customHeight="1" x14ac:dyDescent="0.2">
      <c r="A250" s="8">
        <v>2502</v>
      </c>
      <c r="B250" s="8" t="s">
        <v>26</v>
      </c>
      <c r="C250" s="8" t="s">
        <v>323</v>
      </c>
      <c r="D250" s="8" t="s">
        <v>27</v>
      </c>
      <c r="E250" s="8" t="s">
        <v>308</v>
      </c>
      <c r="F250" s="8" t="str">
        <f>IF(ISBLANK(E250), "", Table2[[#This Row],[unique_id]])</f>
        <v>network_internet_upload</v>
      </c>
      <c r="G250" s="8" t="s">
        <v>312</v>
      </c>
      <c r="H250" s="8" t="s">
        <v>1104</v>
      </c>
      <c r="I250" s="8" t="s">
        <v>338</v>
      </c>
      <c r="J250" s="8"/>
      <c r="K250" s="8"/>
      <c r="L250" s="8"/>
      <c r="M250" s="8" t="s">
        <v>136</v>
      </c>
      <c r="N250" s="8"/>
      <c r="O250" s="8"/>
      <c r="P250" s="8"/>
      <c r="Q250" s="8"/>
      <c r="R250" s="8"/>
      <c r="S250" s="8"/>
      <c r="T250" s="8"/>
      <c r="U250" s="8"/>
      <c r="V250" s="10"/>
      <c r="W250" s="10"/>
      <c r="X250" s="10"/>
      <c r="Y250" s="10"/>
      <c r="Z250" s="10"/>
      <c r="AA250" s="8" t="s">
        <v>31</v>
      </c>
      <c r="AB250" s="8" t="s">
        <v>317</v>
      </c>
      <c r="AC250" s="8" t="s">
        <v>1099</v>
      </c>
      <c r="AD250" s="8" t="s">
        <v>336</v>
      </c>
      <c r="AE250" s="8">
        <v>200</v>
      </c>
      <c r="AF250" s="10" t="s">
        <v>34</v>
      </c>
      <c r="AG250" s="8" t="s">
        <v>321</v>
      </c>
      <c r="AH250" s="8" t="str">
        <f t="shared" si="29"/>
        <v>haas/entity/sensor/internet/network_internet_upload/config</v>
      </c>
      <c r="AI250" s="8" t="s">
        <v>1092</v>
      </c>
      <c r="AJ250" s="49" t="s">
        <v>1101</v>
      </c>
      <c r="AK250" s="8">
        <v>1</v>
      </c>
      <c r="AL250" s="35" t="s">
        <v>1093</v>
      </c>
      <c r="AM250" s="8" t="s">
        <v>1096</v>
      </c>
      <c r="AN250" s="10" t="s">
        <v>1094</v>
      </c>
      <c r="AO250" s="8" t="s">
        <v>1095</v>
      </c>
      <c r="AP250" s="8" t="s">
        <v>1097</v>
      </c>
      <c r="AQ250" s="8" t="s">
        <v>318</v>
      </c>
      <c r="AR250" s="8" t="s">
        <v>172</v>
      </c>
      <c r="AS250" s="8"/>
      <c r="AT250" s="8"/>
      <c r="AU250" s="8"/>
      <c r="AV250" s="8"/>
      <c r="AW250" s="8"/>
      <c r="AX250" s="8"/>
      <c r="AY250" s="8" t="str">
        <f t="shared" si="28"/>
        <v/>
      </c>
    </row>
    <row r="251" spans="1:51" s="44" customFormat="1" ht="16" hidden="1" customHeight="1" x14ac:dyDescent="0.2">
      <c r="A251" s="8">
        <v>2503</v>
      </c>
      <c r="B251" s="8" t="s">
        <v>26</v>
      </c>
      <c r="C251" s="8" t="s">
        <v>323</v>
      </c>
      <c r="D251" s="8" t="s">
        <v>27</v>
      </c>
      <c r="E251" s="8" t="s">
        <v>309</v>
      </c>
      <c r="F251" s="8" t="str">
        <f>IF(ISBLANK(E251), "", Table2[[#This Row],[unique_id]])</f>
        <v>network_internet_download</v>
      </c>
      <c r="G251" s="8" t="s">
        <v>313</v>
      </c>
      <c r="H251" s="8" t="s">
        <v>1104</v>
      </c>
      <c r="I251" s="8" t="s">
        <v>338</v>
      </c>
      <c r="J251" s="8"/>
      <c r="K251" s="8"/>
      <c r="L251" s="8"/>
      <c r="M251" s="8" t="s">
        <v>136</v>
      </c>
      <c r="N251" s="8"/>
      <c r="O251" s="8"/>
      <c r="P251" s="8"/>
      <c r="Q251" s="8"/>
      <c r="R251" s="8"/>
      <c r="S251" s="8"/>
      <c r="T251" s="8"/>
      <c r="U251" s="8"/>
      <c r="V251" s="10"/>
      <c r="W251" s="10"/>
      <c r="X251" s="10"/>
      <c r="Y251" s="10"/>
      <c r="Z251" s="10"/>
      <c r="AA251" s="8" t="s">
        <v>31</v>
      </c>
      <c r="AB251" s="8" t="s">
        <v>317</v>
      </c>
      <c r="AC251" s="8" t="s">
        <v>1099</v>
      </c>
      <c r="AD251" s="8" t="s">
        <v>337</v>
      </c>
      <c r="AE251" s="8">
        <v>200</v>
      </c>
      <c r="AF251" s="10" t="s">
        <v>34</v>
      </c>
      <c r="AG251" s="8" t="s">
        <v>322</v>
      </c>
      <c r="AH251" s="8" t="str">
        <f t="shared" si="29"/>
        <v>haas/entity/sensor/internet/network_internet_download/config</v>
      </c>
      <c r="AI251" s="8" t="s">
        <v>1092</v>
      </c>
      <c r="AJ251" s="49" t="s">
        <v>1102</v>
      </c>
      <c r="AK251" s="8">
        <v>1</v>
      </c>
      <c r="AL251" s="35" t="s">
        <v>1093</v>
      </c>
      <c r="AM251" s="8" t="s">
        <v>1096</v>
      </c>
      <c r="AN251" s="10" t="s">
        <v>1094</v>
      </c>
      <c r="AO251" s="8" t="s">
        <v>1095</v>
      </c>
      <c r="AP251" s="8" t="s">
        <v>1097</v>
      </c>
      <c r="AQ251" s="8" t="s">
        <v>318</v>
      </c>
      <c r="AR251" s="8" t="s">
        <v>172</v>
      </c>
      <c r="AS251" s="8"/>
      <c r="AT251" s="8"/>
      <c r="AU251" s="8"/>
      <c r="AV251" s="8"/>
      <c r="AW251" s="8"/>
      <c r="AX251" s="8"/>
      <c r="AY251" s="8" t="str">
        <f t="shared" si="28"/>
        <v/>
      </c>
    </row>
    <row r="252" spans="1:51" s="44" customFormat="1" ht="16" hidden="1" customHeight="1" x14ac:dyDescent="0.2">
      <c r="A252" s="8">
        <v>2504</v>
      </c>
      <c r="B252" s="8" t="s">
        <v>26</v>
      </c>
      <c r="C252" s="8" t="s">
        <v>323</v>
      </c>
      <c r="D252" s="8" t="s">
        <v>27</v>
      </c>
      <c r="E252" s="8" t="s">
        <v>1088</v>
      </c>
      <c r="F252" s="8" t="str">
        <f>IF(ISBLANK(E252), "", Table2[[#This Row],[unique_id]])</f>
        <v>network_certifcate_expiry</v>
      </c>
      <c r="G252" s="8" t="s">
        <v>1089</v>
      </c>
      <c r="H252" s="8" t="s">
        <v>1104</v>
      </c>
      <c r="I252" s="8" t="s">
        <v>338</v>
      </c>
      <c r="J252" s="8"/>
      <c r="K252" s="8"/>
      <c r="L252" s="8"/>
      <c r="M252" s="8" t="s">
        <v>136</v>
      </c>
      <c r="N252" s="8"/>
      <c r="O252" s="8"/>
      <c r="P252" s="8"/>
      <c r="Q252" s="8"/>
      <c r="R252" s="8"/>
      <c r="S252" s="8"/>
      <c r="T252" s="8"/>
      <c r="U252" s="8"/>
      <c r="V252" s="10"/>
      <c r="W252" s="10"/>
      <c r="X252" s="10"/>
      <c r="Y252" s="10"/>
      <c r="Z252" s="10"/>
      <c r="AA252" s="8" t="s">
        <v>31</v>
      </c>
      <c r="AB252" s="8" t="s">
        <v>315</v>
      </c>
      <c r="AC252" s="8"/>
      <c r="AD252" s="8" t="s">
        <v>1090</v>
      </c>
      <c r="AE252" s="8">
        <v>200</v>
      </c>
      <c r="AF252" s="10" t="s">
        <v>34</v>
      </c>
      <c r="AG252" s="8" t="s">
        <v>1091</v>
      </c>
      <c r="AH252" s="8" t="str">
        <f t="shared" si="29"/>
        <v>haas/entity/sensor/internet/network_certifcate_expiry/config</v>
      </c>
      <c r="AI252" s="8" t="s">
        <v>1092</v>
      </c>
      <c r="AJ252" s="49" t="s">
        <v>1103</v>
      </c>
      <c r="AK252" s="8">
        <v>1</v>
      </c>
      <c r="AL252" s="35" t="s">
        <v>1093</v>
      </c>
      <c r="AM252" s="8" t="s">
        <v>1096</v>
      </c>
      <c r="AN252" s="10" t="s">
        <v>1094</v>
      </c>
      <c r="AO252" s="8" t="s">
        <v>1095</v>
      </c>
      <c r="AP252" s="8" t="s">
        <v>1097</v>
      </c>
      <c r="AQ252" s="8" t="s">
        <v>318</v>
      </c>
      <c r="AR252" s="8" t="s">
        <v>172</v>
      </c>
      <c r="AS252" s="8"/>
      <c r="AT252" s="8"/>
      <c r="AU252" s="8"/>
      <c r="AV252" s="8"/>
      <c r="AW252" s="8"/>
      <c r="AX252" s="8"/>
      <c r="AY252" s="8" t="str">
        <f t="shared" si="28"/>
        <v/>
      </c>
    </row>
    <row r="253" spans="1:51" ht="16" hidden="1" customHeight="1" x14ac:dyDescent="0.2">
      <c r="A253" s="8">
        <v>2505</v>
      </c>
      <c r="B253" s="8" t="s">
        <v>841</v>
      </c>
      <c r="C253" s="8" t="s">
        <v>151</v>
      </c>
      <c r="D253" s="8" t="s">
        <v>372</v>
      </c>
      <c r="E253" s="8" t="s">
        <v>1085</v>
      </c>
      <c r="F253" s="8" t="str">
        <f>IF(ISBLANK(E253), "", Table2[[#This Row],[unique_id]])</f>
        <v>network_refresh_zigbee_router_lqi</v>
      </c>
      <c r="G253" s="8" t="s">
        <v>1086</v>
      </c>
      <c r="H253" s="8" t="s">
        <v>1083</v>
      </c>
      <c r="I253" s="8" t="s">
        <v>338</v>
      </c>
      <c r="M253" s="8" t="s">
        <v>292</v>
      </c>
      <c r="T253" s="8"/>
      <c r="V253" s="10"/>
      <c r="W253" s="10"/>
      <c r="X253" s="10"/>
      <c r="Y253" s="10"/>
      <c r="AD253" s="8" t="s">
        <v>1087</v>
      </c>
      <c r="AF253" s="10"/>
      <c r="AH253" s="8" t="str">
        <f t="shared" si="29"/>
        <v/>
      </c>
      <c r="AI253" s="8" t="str">
        <f t="shared" ref="AI253:AI260" si="30">IF(ISBLANK(AG253),  "", _xlfn.CONCAT(LOWER(C253), "/", E253))</f>
        <v/>
      </c>
      <c r="AJ253" s="14"/>
      <c r="AK253" s="8"/>
      <c r="AL253" s="36"/>
      <c r="AM253" s="8"/>
      <c r="AN253" s="10"/>
      <c r="AU253" s="8"/>
      <c r="AV253" s="8"/>
      <c r="AY253" s="8" t="str">
        <f t="shared" si="28"/>
        <v/>
      </c>
    </row>
    <row r="254" spans="1:51" ht="16" hidden="1" customHeight="1" x14ac:dyDescent="0.2">
      <c r="A254" s="8">
        <v>2506</v>
      </c>
      <c r="B254" s="8" t="s">
        <v>26</v>
      </c>
      <c r="C254" s="8" t="s">
        <v>657</v>
      </c>
      <c r="D254" s="8" t="s">
        <v>27</v>
      </c>
      <c r="E254" s="8" t="s">
        <v>1077</v>
      </c>
      <c r="F254" s="8" t="str">
        <f>IF(ISBLANK(E254), "", Table2[[#This Row],[unique_id]])</f>
        <v>template_driveway_repeater_linkquality_percentage</v>
      </c>
      <c r="G254" s="8" t="s">
        <v>1067</v>
      </c>
      <c r="H254" s="8" t="s">
        <v>1083</v>
      </c>
      <c r="I254" s="8" t="s">
        <v>338</v>
      </c>
      <c r="M254" s="8" t="s">
        <v>292</v>
      </c>
      <c r="T254" s="8"/>
      <c r="V254" s="10"/>
      <c r="W254" s="10"/>
      <c r="X254" s="10"/>
      <c r="Y254" s="10"/>
      <c r="AF254" s="10"/>
      <c r="AH254" s="8" t="str">
        <f t="shared" si="29"/>
        <v/>
      </c>
      <c r="AI254" s="8" t="str">
        <f t="shared" si="30"/>
        <v/>
      </c>
      <c r="AJ254" s="14"/>
      <c r="AK254" s="8"/>
      <c r="AL254" s="36"/>
      <c r="AM254" s="8"/>
      <c r="AN254" s="10"/>
      <c r="AU254" s="8"/>
      <c r="AV254" s="8"/>
      <c r="AY254" s="8" t="str">
        <f t="shared" si="28"/>
        <v/>
      </c>
    </row>
    <row r="255" spans="1:51" ht="16" hidden="1" customHeight="1" x14ac:dyDescent="0.2">
      <c r="A255" s="8">
        <v>2507</v>
      </c>
      <c r="B255" s="8" t="s">
        <v>26</v>
      </c>
      <c r="C255" s="8" t="s">
        <v>657</v>
      </c>
      <c r="D255" s="8" t="s">
        <v>27</v>
      </c>
      <c r="E255" s="8" t="s">
        <v>1078</v>
      </c>
      <c r="F255" s="8" t="str">
        <f>IF(ISBLANK(E255), "", Table2[[#This Row],[unique_id]])</f>
        <v>template_landing_repeater_linkquality_percentage</v>
      </c>
      <c r="G255" s="8" t="s">
        <v>1068</v>
      </c>
      <c r="H255" s="8" t="s">
        <v>1083</v>
      </c>
      <c r="I255" s="8" t="s">
        <v>338</v>
      </c>
      <c r="M255" s="8" t="s">
        <v>292</v>
      </c>
      <c r="T255" s="8"/>
      <c r="V255" s="10"/>
      <c r="W255" s="10"/>
      <c r="X255" s="10"/>
      <c r="Y255" s="10"/>
      <c r="AF255" s="10"/>
      <c r="AH255" s="8" t="str">
        <f t="shared" si="29"/>
        <v/>
      </c>
      <c r="AI255" s="8" t="str">
        <f t="shared" si="30"/>
        <v/>
      </c>
      <c r="AJ255" s="14"/>
      <c r="AK255" s="8"/>
      <c r="AL255" s="36"/>
      <c r="AM255" s="8"/>
      <c r="AN255" s="10"/>
      <c r="AU255" s="8"/>
      <c r="AV255" s="8"/>
      <c r="AY255" s="8" t="str">
        <f t="shared" si="28"/>
        <v/>
      </c>
    </row>
    <row r="256" spans="1:51" ht="16" hidden="1" customHeight="1" x14ac:dyDescent="0.2">
      <c r="A256" s="8">
        <v>2508</v>
      </c>
      <c r="B256" s="8" t="s">
        <v>26</v>
      </c>
      <c r="C256" s="8" t="s">
        <v>657</v>
      </c>
      <c r="D256" s="8" t="s">
        <v>27</v>
      </c>
      <c r="E256" s="8" t="s">
        <v>1079</v>
      </c>
      <c r="F256" s="8" t="str">
        <f>IF(ISBLANK(E256), "", Table2[[#This Row],[unique_id]])</f>
        <v>template_garden_repeater_linkquality_percentage</v>
      </c>
      <c r="G256" s="8" t="s">
        <v>1062</v>
      </c>
      <c r="H256" s="8" t="s">
        <v>1083</v>
      </c>
      <c r="I256" s="8" t="s">
        <v>338</v>
      </c>
      <c r="M256" s="8" t="s">
        <v>292</v>
      </c>
      <c r="T256" s="8"/>
      <c r="V256" s="10"/>
      <c r="W256" s="10"/>
      <c r="X256" s="10"/>
      <c r="Y256" s="10"/>
      <c r="AF256" s="10"/>
      <c r="AH256" s="8" t="str">
        <f t="shared" si="29"/>
        <v/>
      </c>
      <c r="AI256" s="8" t="str">
        <f t="shared" si="30"/>
        <v/>
      </c>
      <c r="AJ256" s="14"/>
      <c r="AK256" s="8"/>
      <c r="AL256" s="36"/>
      <c r="AM256" s="8"/>
      <c r="AN256" s="10"/>
      <c r="AU256" s="8"/>
      <c r="AV256" s="8"/>
      <c r="AY256" s="8" t="str">
        <f t="shared" si="28"/>
        <v/>
      </c>
    </row>
    <row r="257" spans="1:51" ht="16" hidden="1" customHeight="1" x14ac:dyDescent="0.2">
      <c r="A257" s="8">
        <v>2509</v>
      </c>
      <c r="B257" s="8" t="s">
        <v>26</v>
      </c>
      <c r="C257" s="8" t="s">
        <v>1074</v>
      </c>
      <c r="D257" s="8" t="s">
        <v>27</v>
      </c>
      <c r="E257" s="8" t="s">
        <v>1081</v>
      </c>
      <c r="F257" s="8" t="str">
        <f>IF(ISBLANK(E257), "", Table2[[#This Row],[unique_id]])</f>
        <v>template_kitchen_fan_outlet_linkquality_percentage</v>
      </c>
      <c r="G257" s="8" t="s">
        <v>938</v>
      </c>
      <c r="H257" s="8" t="s">
        <v>1083</v>
      </c>
      <c r="I257" s="8" t="s">
        <v>338</v>
      </c>
      <c r="M257" s="8" t="s">
        <v>292</v>
      </c>
      <c r="T257" s="8"/>
      <c r="V257" s="10"/>
      <c r="W257" s="10"/>
      <c r="X257" s="10"/>
      <c r="Y257" s="10"/>
      <c r="AF257" s="10"/>
      <c r="AH257" s="8" t="str">
        <f t="shared" si="29"/>
        <v/>
      </c>
      <c r="AI257" s="8" t="str">
        <f t="shared" si="30"/>
        <v/>
      </c>
      <c r="AJ257" s="14"/>
      <c r="AK257" s="8"/>
      <c r="AL257" s="36"/>
      <c r="AM257" s="8"/>
      <c r="AN257" s="10"/>
      <c r="AU257" s="8"/>
      <c r="AV257" s="8"/>
      <c r="AY257" s="8" t="str">
        <f t="shared" si="28"/>
        <v/>
      </c>
    </row>
    <row r="258" spans="1:51" ht="16" hidden="1" customHeight="1" x14ac:dyDescent="0.2">
      <c r="A258" s="8">
        <v>2510</v>
      </c>
      <c r="B258" s="8" t="s">
        <v>26</v>
      </c>
      <c r="C258" s="8" t="s">
        <v>1074</v>
      </c>
      <c r="D258" s="8" t="s">
        <v>27</v>
      </c>
      <c r="E258" s="8" t="s">
        <v>1080</v>
      </c>
      <c r="F258" s="8" t="str">
        <f>IF(ISBLANK(E258), "", Table2[[#This Row],[unique_id]])</f>
        <v>template_deck_fans_outlet_linkquality_percentage</v>
      </c>
      <c r="G258" s="8" t="s">
        <v>939</v>
      </c>
      <c r="H258" s="8" t="s">
        <v>1083</v>
      </c>
      <c r="I258" s="8" t="s">
        <v>338</v>
      </c>
      <c r="M258" s="8" t="s">
        <v>292</v>
      </c>
      <c r="T258" s="8"/>
      <c r="V258" s="10"/>
      <c r="W258" s="10"/>
      <c r="X258" s="10"/>
      <c r="Y258" s="10"/>
      <c r="AF258" s="10"/>
      <c r="AH258" s="8" t="str">
        <f t="shared" si="29"/>
        <v/>
      </c>
      <c r="AI258" s="8" t="str">
        <f t="shared" si="30"/>
        <v/>
      </c>
      <c r="AJ258" s="14"/>
      <c r="AK258" s="8"/>
      <c r="AL258" s="36"/>
      <c r="AM258" s="8"/>
      <c r="AN258" s="10"/>
      <c r="AU258" s="8"/>
      <c r="AV258" s="8"/>
      <c r="AY258" s="8" t="str">
        <f t="shared" si="28"/>
        <v/>
      </c>
    </row>
    <row r="259" spans="1:51" ht="16" hidden="1" customHeight="1" x14ac:dyDescent="0.2">
      <c r="A259" s="8">
        <v>2511</v>
      </c>
      <c r="B259" s="8" t="s">
        <v>26</v>
      </c>
      <c r="C259" s="8" t="s">
        <v>1074</v>
      </c>
      <c r="D259" s="8" t="s">
        <v>27</v>
      </c>
      <c r="E259" s="8" t="s">
        <v>1082</v>
      </c>
      <c r="F259" s="8" t="str">
        <f>IF(ISBLANK(E259), "", Table2[[#This Row],[unique_id]])</f>
        <v>template_edwin_wardrobe_outlet_linkquality_percentage</v>
      </c>
      <c r="G259" s="8" t="s">
        <v>1075</v>
      </c>
      <c r="H259" s="8" t="s">
        <v>1083</v>
      </c>
      <c r="I259" s="8" t="s">
        <v>338</v>
      </c>
      <c r="M259" s="8" t="s">
        <v>292</v>
      </c>
      <c r="T259" s="8"/>
      <c r="V259" s="10"/>
      <c r="W259" s="10"/>
      <c r="X259" s="10"/>
      <c r="Y259" s="10"/>
      <c r="AF259" s="10"/>
      <c r="AH259" s="8" t="str">
        <f t="shared" si="29"/>
        <v/>
      </c>
      <c r="AI259" s="8" t="str">
        <f t="shared" si="30"/>
        <v/>
      </c>
      <c r="AJ259" s="14"/>
      <c r="AK259" s="8"/>
      <c r="AL259" s="36"/>
      <c r="AM259" s="8"/>
      <c r="AN259" s="10"/>
      <c r="AU259" s="8"/>
      <c r="AV259" s="8"/>
      <c r="AY259" s="8" t="str">
        <f t="shared" si="28"/>
        <v/>
      </c>
    </row>
    <row r="260" spans="1:51" ht="16" hidden="1" customHeight="1" x14ac:dyDescent="0.2">
      <c r="A260" s="8">
        <v>2512</v>
      </c>
      <c r="B260" s="8" t="s">
        <v>26</v>
      </c>
      <c r="C260" s="8" t="s">
        <v>39</v>
      </c>
      <c r="D260" s="8" t="s">
        <v>27</v>
      </c>
      <c r="E260" s="8" t="s">
        <v>178</v>
      </c>
      <c r="F260" s="8" t="str">
        <f>IF(ISBLANK(E260), "", Table2[[#This Row],[unique_id]])</f>
        <v>weatherstation_coms_signal_quality</v>
      </c>
      <c r="G260" s="8" t="s">
        <v>1001</v>
      </c>
      <c r="H260" s="8" t="s">
        <v>1084</v>
      </c>
      <c r="I260" s="8" t="s">
        <v>338</v>
      </c>
      <c r="T260" s="8"/>
      <c r="V260" s="10"/>
      <c r="W260" s="10"/>
      <c r="X260" s="10"/>
      <c r="Y260" s="10"/>
      <c r="AE260" s="8">
        <v>300</v>
      </c>
      <c r="AF260" s="10" t="s">
        <v>34</v>
      </c>
      <c r="AG260" s="8" t="s">
        <v>86</v>
      </c>
      <c r="AH260" s="8" t="str">
        <f t="shared" si="29"/>
        <v>haas/entity/sensor/weewx/weatherstation_coms_signal_quality/config</v>
      </c>
      <c r="AI260" s="8" t="str">
        <f t="shared" si="30"/>
        <v>weewx/weatherstation_coms_signal_quality</v>
      </c>
      <c r="AJ260" s="14" t="s">
        <v>349</v>
      </c>
      <c r="AK260" s="8">
        <v>1</v>
      </c>
      <c r="AL260" s="35" t="s">
        <v>1063</v>
      </c>
      <c r="AM260" s="8" t="s">
        <v>475</v>
      </c>
      <c r="AN260" s="10">
        <v>3.15</v>
      </c>
      <c r="AO260" s="8" t="s">
        <v>448</v>
      </c>
      <c r="AP260" s="8" t="s">
        <v>36</v>
      </c>
      <c r="AQ260" s="8" t="s">
        <v>37</v>
      </c>
      <c r="AR260" s="8" t="s">
        <v>28</v>
      </c>
      <c r="AU260" s="8"/>
      <c r="AV260" s="8"/>
      <c r="AY260" s="8" t="str">
        <f t="shared" si="28"/>
        <v/>
      </c>
    </row>
    <row r="261" spans="1:51" ht="16" hidden="1" customHeight="1" x14ac:dyDescent="0.2">
      <c r="A261" s="8">
        <v>2513</v>
      </c>
      <c r="B261" s="8" t="s">
        <v>26</v>
      </c>
      <c r="C261" s="8" t="s">
        <v>39</v>
      </c>
      <c r="D261" s="8" t="s">
        <v>27</v>
      </c>
      <c r="E261" s="8" t="s">
        <v>1076</v>
      </c>
      <c r="F261" s="8" t="str">
        <f>IF(ISBLANK(E261), "", Table2[[#This Row],[unique_id]])</f>
        <v>template_weatherstation_coms_signal_quality_percentage</v>
      </c>
      <c r="G261" s="8" t="s">
        <v>1001</v>
      </c>
      <c r="H261" s="8" t="s">
        <v>1084</v>
      </c>
      <c r="I261" s="8" t="s">
        <v>338</v>
      </c>
      <c r="M261" s="8" t="s">
        <v>136</v>
      </c>
      <c r="T261" s="8"/>
      <c r="V261" s="10"/>
      <c r="W261" s="10"/>
      <c r="X261" s="10"/>
      <c r="Y261" s="10"/>
      <c r="AF261" s="10"/>
      <c r="AJ261" s="14"/>
      <c r="AK261" s="8"/>
      <c r="AL261" s="35"/>
      <c r="AM261" s="8"/>
      <c r="AN261" s="10"/>
      <c r="AU261" s="8"/>
      <c r="AV261" s="8"/>
    </row>
    <row r="262" spans="1:51" ht="16" hidden="1" customHeight="1" x14ac:dyDescent="0.2">
      <c r="A262" s="8">
        <v>2514</v>
      </c>
      <c r="B262" s="8" t="s">
        <v>26</v>
      </c>
      <c r="C262" s="8" t="s">
        <v>638</v>
      </c>
      <c r="D262" s="8" t="s">
        <v>414</v>
      </c>
      <c r="E262" s="8" t="s">
        <v>413</v>
      </c>
      <c r="F262" s="8" t="str">
        <f>IF(ISBLANK(E262), "", Table2[[#This Row],[unique_id]])</f>
        <v>column_break</v>
      </c>
      <c r="G262" s="8" t="s">
        <v>410</v>
      </c>
      <c r="H262" s="8" t="s">
        <v>1084</v>
      </c>
      <c r="I262" s="8" t="s">
        <v>338</v>
      </c>
      <c r="M262" s="8" t="s">
        <v>411</v>
      </c>
      <c r="N262" s="8" t="s">
        <v>412</v>
      </c>
      <c r="T262" s="8"/>
      <c r="V262" s="10"/>
      <c r="W262" s="10"/>
      <c r="X262" s="10"/>
      <c r="Y262" s="10"/>
      <c r="AF262" s="10"/>
      <c r="AI262" s="8" t="str">
        <f t="shared" ref="AI262:AI267" si="31">IF(ISBLANK(AG262),  "", _xlfn.CONCAT(LOWER(C262), "/", E262))</f>
        <v/>
      </c>
      <c r="AJ262" s="14"/>
      <c r="AK262" s="8"/>
      <c r="AL262" s="36"/>
      <c r="AM262" s="8"/>
      <c r="AN262" s="10"/>
      <c r="AP262" s="12"/>
      <c r="AU262" s="8"/>
      <c r="AV262" s="8"/>
      <c r="AY262" s="8" t="str">
        <f t="shared" ref="AY262:AY267" si="32">IF(AND(ISBLANK(AU262), ISBLANK(AV262)), "", _xlfn.CONCAT("[", IF(ISBLANK(AU262), "", _xlfn.CONCAT("[""mac"", """, AU262, """]")), IF(ISBLANK(AV262), "", _xlfn.CONCAT(", [""ip"", """, AV262, """]")), "]"))</f>
        <v/>
      </c>
    </row>
    <row r="263" spans="1:51" ht="16" hidden="1" customHeight="1" x14ac:dyDescent="0.2">
      <c r="A263" s="8">
        <v>2520</v>
      </c>
      <c r="B263" s="8" t="s">
        <v>26</v>
      </c>
      <c r="C263" s="8" t="s">
        <v>956</v>
      </c>
      <c r="D263" s="8" t="s">
        <v>27</v>
      </c>
      <c r="E263" s="8" t="s">
        <v>1006</v>
      </c>
      <c r="F263" s="8" t="str">
        <f>IF(ISBLANK(E263), "", Table2[[#This Row],[unique_id]])</f>
        <v>back_door_lock_battery</v>
      </c>
      <c r="G263" s="8" t="s">
        <v>992</v>
      </c>
      <c r="H263" s="8" t="s">
        <v>759</v>
      </c>
      <c r="I263" s="8" t="s">
        <v>338</v>
      </c>
      <c r="M263" s="8" t="s">
        <v>136</v>
      </c>
      <c r="T263" s="8"/>
      <c r="V263" s="10"/>
      <c r="W263" s="10"/>
      <c r="X263" s="10"/>
      <c r="Y263" s="10"/>
      <c r="AF263" s="10"/>
      <c r="AH263" s="8" t="str">
        <f>IF(ISBLANK(AG263),  "", _xlfn.CONCAT("haas/entity/sensor/", LOWER(C263), "/", E263, "/config"))</f>
        <v/>
      </c>
      <c r="AI263" s="8" t="str">
        <f t="shared" si="31"/>
        <v/>
      </c>
      <c r="AK263" s="8"/>
      <c r="AL263" s="37"/>
      <c r="AM263" s="8"/>
      <c r="AN263" s="10"/>
      <c r="AP263" s="12"/>
      <c r="AU263" s="8"/>
      <c r="AV263" s="8"/>
      <c r="AY263" s="8" t="str">
        <f t="shared" si="32"/>
        <v/>
      </c>
    </row>
    <row r="264" spans="1:51" ht="16" hidden="1" customHeight="1" x14ac:dyDescent="0.2">
      <c r="A264" s="8">
        <v>2521</v>
      </c>
      <c r="B264" s="8" t="s">
        <v>26</v>
      </c>
      <c r="C264" s="8" t="s">
        <v>956</v>
      </c>
      <c r="D264" s="8" t="s">
        <v>27</v>
      </c>
      <c r="E264" s="8" t="s">
        <v>1007</v>
      </c>
      <c r="F264" s="8" t="str">
        <f>IF(ISBLANK(E264), "", Table2[[#This Row],[unique_id]])</f>
        <v>front_door_lock_battery</v>
      </c>
      <c r="G264" s="8" t="s">
        <v>991</v>
      </c>
      <c r="H264" s="8" t="s">
        <v>759</v>
      </c>
      <c r="I264" s="8" t="s">
        <v>338</v>
      </c>
      <c r="M264" s="8" t="s">
        <v>136</v>
      </c>
      <c r="T264" s="8"/>
      <c r="V264" s="10"/>
      <c r="W264" s="10"/>
      <c r="X264" s="10"/>
      <c r="Y264" s="10"/>
      <c r="AF264" s="10"/>
      <c r="AH264" s="8" t="str">
        <f>IF(ISBLANK(AG264),  "", _xlfn.CONCAT("haas/entity/sensor/", LOWER(C264), "/", E264, "/config"))</f>
        <v/>
      </c>
      <c r="AI264" s="8" t="str">
        <f t="shared" si="31"/>
        <v/>
      </c>
      <c r="AK264" s="8"/>
      <c r="AL264" s="37"/>
      <c r="AM264" s="8"/>
      <c r="AN264" s="10"/>
      <c r="AP264" s="12"/>
      <c r="AU264" s="8"/>
      <c r="AV264" s="8"/>
      <c r="AY264" s="8" t="str">
        <f t="shared" si="32"/>
        <v/>
      </c>
    </row>
    <row r="265" spans="1:51" ht="16" hidden="1" customHeight="1" x14ac:dyDescent="0.2">
      <c r="A265" s="8">
        <v>2522</v>
      </c>
      <c r="B265" s="8" t="s">
        <v>26</v>
      </c>
      <c r="C265" s="8" t="s">
        <v>415</v>
      </c>
      <c r="D265" s="8" t="s">
        <v>27</v>
      </c>
      <c r="E265" s="8" t="s">
        <v>1009</v>
      </c>
      <c r="F265" s="8" t="str">
        <f>IF(ISBLANK(E265), "", Table2[[#This Row],[unique_id]])</f>
        <v>template_back_door_sensor_battery_last</v>
      </c>
      <c r="G265" s="8" t="s">
        <v>994</v>
      </c>
      <c r="H265" s="8" t="s">
        <v>759</v>
      </c>
      <c r="I265" s="8" t="s">
        <v>338</v>
      </c>
      <c r="M265" s="8" t="s">
        <v>136</v>
      </c>
      <c r="T265" s="8"/>
      <c r="V265" s="10"/>
      <c r="W265" s="10"/>
      <c r="X265" s="10"/>
      <c r="Y265" s="10"/>
      <c r="AF265" s="10"/>
      <c r="AH265" s="8" t="str">
        <f>IF(ISBLANK(AG265),  "", _xlfn.CONCAT("haas/entity/sensor/", LOWER(C265), "/", E265, "/config"))</f>
        <v/>
      </c>
      <c r="AI265" s="8" t="str">
        <f t="shared" si="31"/>
        <v/>
      </c>
      <c r="AK265" s="8"/>
      <c r="AL265" s="37"/>
      <c r="AM265" s="8"/>
      <c r="AN265" s="10"/>
      <c r="AP265" s="12"/>
      <c r="AU265" s="8"/>
      <c r="AV265" s="8"/>
      <c r="AY265" s="8" t="str">
        <f t="shared" si="32"/>
        <v/>
      </c>
    </row>
    <row r="266" spans="1:51" ht="16" hidden="1" customHeight="1" x14ac:dyDescent="0.2">
      <c r="A266" s="8">
        <v>2523</v>
      </c>
      <c r="B266" s="8" t="s">
        <v>26</v>
      </c>
      <c r="C266" s="8" t="s">
        <v>415</v>
      </c>
      <c r="D266" s="8" t="s">
        <v>27</v>
      </c>
      <c r="E266" s="8" t="s">
        <v>1008</v>
      </c>
      <c r="F266" s="8" t="str">
        <f>IF(ISBLANK(E266), "", Table2[[#This Row],[unique_id]])</f>
        <v>template_front_door_sensor_battery_last</v>
      </c>
      <c r="G266" s="8" t="s">
        <v>993</v>
      </c>
      <c r="H266" s="8" t="s">
        <v>759</v>
      </c>
      <c r="I266" s="8" t="s">
        <v>338</v>
      </c>
      <c r="M266" s="8" t="s">
        <v>136</v>
      </c>
      <c r="T266" s="8"/>
      <c r="V266" s="10"/>
      <c r="W266" s="10"/>
      <c r="X266" s="10"/>
      <c r="Y266" s="10"/>
      <c r="AF266" s="10"/>
      <c r="AH266" s="8" t="str">
        <f>IF(ISBLANK(AG266),  "", _xlfn.CONCAT("haas/entity/sensor/", LOWER(C266), "/", E266, "/config"))</f>
        <v/>
      </c>
      <c r="AI266" s="8" t="str">
        <f t="shared" si="31"/>
        <v/>
      </c>
      <c r="AK266" s="8"/>
      <c r="AL266" s="37"/>
      <c r="AM266" s="8"/>
      <c r="AN266" s="10"/>
      <c r="AP266" s="12"/>
      <c r="AU266" s="8"/>
      <c r="AV266" s="8"/>
      <c r="AY266" s="8" t="str">
        <f t="shared" si="32"/>
        <v/>
      </c>
    </row>
    <row r="267" spans="1:51" ht="16" hidden="1" customHeight="1" x14ac:dyDescent="0.2">
      <c r="A267" s="8">
        <v>2524</v>
      </c>
      <c r="B267" s="8" t="s">
        <v>26</v>
      </c>
      <c r="C267" s="8" t="s">
        <v>664</v>
      </c>
      <c r="D267" s="8" t="s">
        <v>27</v>
      </c>
      <c r="E267" s="8" t="s">
        <v>705</v>
      </c>
      <c r="F267" s="8" t="str">
        <f>IF(ISBLANK(E267), "", Table2[[#This Row],[unique_id]])</f>
        <v>home_cube_remote_battery</v>
      </c>
      <c r="G267" s="8" t="s">
        <v>672</v>
      </c>
      <c r="H267" s="8" t="s">
        <v>759</v>
      </c>
      <c r="I267" s="8" t="s">
        <v>338</v>
      </c>
      <c r="M267" s="8" t="s">
        <v>136</v>
      </c>
      <c r="T267" s="8"/>
      <c r="V267" s="10"/>
      <c r="W267" s="10"/>
      <c r="X267" s="10"/>
      <c r="Y267" s="10"/>
      <c r="AF267" s="10"/>
      <c r="AH267" s="8" t="str">
        <f>IF(ISBLANK(AG267),  "", _xlfn.CONCAT("haas/entity/sensor/", LOWER(C267), "/", E267, "/config"))</f>
        <v/>
      </c>
      <c r="AI267" s="8" t="str">
        <f t="shared" si="31"/>
        <v/>
      </c>
      <c r="AK267" s="8"/>
      <c r="AL267" s="37"/>
      <c r="AM267" s="8"/>
      <c r="AN267" s="10"/>
      <c r="AP267" s="12"/>
      <c r="AU267" s="8"/>
      <c r="AV267" s="8"/>
      <c r="AY267" s="8" t="str">
        <f t="shared" si="32"/>
        <v/>
      </c>
    </row>
    <row r="268" spans="1:51" ht="16" hidden="1" customHeight="1" x14ac:dyDescent="0.2">
      <c r="A268" s="8">
        <v>2525</v>
      </c>
      <c r="B268" s="8" t="s">
        <v>26</v>
      </c>
      <c r="C268" s="8" t="s">
        <v>151</v>
      </c>
      <c r="D268" s="8" t="s">
        <v>27</v>
      </c>
      <c r="E268" s="8" t="s">
        <v>1003</v>
      </c>
      <c r="F268" s="8" t="str">
        <f>IF(ISBLANK(E268), "", Table2[[#This Row],[unique_id]])</f>
        <v>template_weatherstation_console_battery_percent_int</v>
      </c>
      <c r="G268" s="8" t="s">
        <v>1001</v>
      </c>
      <c r="H268" s="8" t="s">
        <v>759</v>
      </c>
      <c r="I268" s="8" t="s">
        <v>338</v>
      </c>
      <c r="M268" s="8" t="s">
        <v>136</v>
      </c>
      <c r="T268" s="8"/>
      <c r="V268" s="10"/>
      <c r="W268" s="10"/>
      <c r="X268" s="10"/>
      <c r="Y268" s="10"/>
      <c r="AA268" s="8" t="s">
        <v>31</v>
      </c>
      <c r="AB268" s="8" t="s">
        <v>32</v>
      </c>
      <c r="AC268" s="8" t="s">
        <v>1002</v>
      </c>
      <c r="AF268" s="10"/>
      <c r="AJ268" s="14"/>
      <c r="AK268" s="8"/>
      <c r="AL268" s="35"/>
      <c r="AM268" s="8"/>
      <c r="AN268" s="10"/>
      <c r="AU268" s="8"/>
      <c r="AV268" s="8"/>
    </row>
    <row r="269" spans="1:51" ht="16" hidden="1" customHeight="1" x14ac:dyDescent="0.2">
      <c r="A269" s="8">
        <v>2526</v>
      </c>
      <c r="B269" s="8" t="s">
        <v>26</v>
      </c>
      <c r="C269" s="8" t="s">
        <v>39</v>
      </c>
      <c r="D269" s="8" t="s">
        <v>27</v>
      </c>
      <c r="E269" s="8" t="s">
        <v>177</v>
      </c>
      <c r="F269" s="8" t="str">
        <f>IF(ISBLANK(E269), "", Table2[[#This Row],[unique_id]])</f>
        <v>weatherstation_console_battery_voltage</v>
      </c>
      <c r="G269" s="8" t="s">
        <v>671</v>
      </c>
      <c r="H269" s="8" t="s">
        <v>759</v>
      </c>
      <c r="I269" s="8" t="s">
        <v>338</v>
      </c>
      <c r="T269" s="8"/>
      <c r="V269" s="10"/>
      <c r="W269" s="10"/>
      <c r="X269" s="10"/>
      <c r="Y269" s="10"/>
      <c r="AA269" s="8" t="s">
        <v>31</v>
      </c>
      <c r="AB269" s="8" t="s">
        <v>83</v>
      </c>
      <c r="AC269" s="8" t="s">
        <v>84</v>
      </c>
      <c r="AD269" s="8" t="s">
        <v>307</v>
      </c>
      <c r="AE269" s="8">
        <v>300</v>
      </c>
      <c r="AF269" s="10" t="s">
        <v>34</v>
      </c>
      <c r="AG269" s="8" t="s">
        <v>85</v>
      </c>
      <c r="AH269" s="8" t="str">
        <f t="shared" ref="AH269:AH275" si="33">IF(ISBLANK(AG269),  "", _xlfn.CONCAT("haas/entity/sensor/", LOWER(C269), "/", E269, "/config"))</f>
        <v>haas/entity/sensor/weewx/weatherstation_console_battery_voltage/config</v>
      </c>
      <c r="AI269" s="8" t="str">
        <f t="shared" ref="AI269:AI287" si="34">IF(ISBLANK(AG269),  "", _xlfn.CONCAT(LOWER(C269), "/", E269))</f>
        <v>weewx/weatherstation_console_battery_voltage</v>
      </c>
      <c r="AJ269" s="14" t="s">
        <v>348</v>
      </c>
      <c r="AK269" s="8">
        <v>1</v>
      </c>
      <c r="AL269" s="35" t="s">
        <v>1063</v>
      </c>
      <c r="AM269" s="8" t="s">
        <v>475</v>
      </c>
      <c r="AN269" s="10">
        <v>3.15</v>
      </c>
      <c r="AO269" s="8" t="s">
        <v>448</v>
      </c>
      <c r="AP269" s="8" t="s">
        <v>36</v>
      </c>
      <c r="AQ269" s="8" t="s">
        <v>37</v>
      </c>
      <c r="AR269" s="8" t="s">
        <v>28</v>
      </c>
      <c r="AU269" s="8"/>
      <c r="AV269" s="8"/>
      <c r="AY269" s="8" t="str">
        <f t="shared" ref="AY269:AY287" si="35">IF(AND(ISBLANK(AU269), ISBLANK(AV269)), "", _xlfn.CONCAT("[", IF(ISBLANK(AU269), "", _xlfn.CONCAT("[""mac"", """, AU269, """]")), IF(ISBLANK(AV269), "", _xlfn.CONCAT(", [""ip"", """, AV269, """]")), "]"))</f>
        <v/>
      </c>
    </row>
    <row r="270" spans="1:51" ht="16" hidden="1" customHeight="1" x14ac:dyDescent="0.2">
      <c r="A270" s="8">
        <v>2527</v>
      </c>
      <c r="B270" s="8" t="s">
        <v>26</v>
      </c>
      <c r="C270" s="8" t="s">
        <v>128</v>
      </c>
      <c r="D270" s="8" t="s">
        <v>27</v>
      </c>
      <c r="E270" s="14" t="s">
        <v>904</v>
      </c>
      <c r="F270" s="8" t="str">
        <f>IF(ISBLANK(E270), "", Table2[[#This Row],[unique_id]])</f>
        <v>bertram_2_office_pantry_battery_percent</v>
      </c>
      <c r="G270" s="8" t="s">
        <v>665</v>
      </c>
      <c r="H270" s="8" t="s">
        <v>759</v>
      </c>
      <c r="I270" s="8" t="s">
        <v>338</v>
      </c>
      <c r="M270" s="8" t="s">
        <v>136</v>
      </c>
      <c r="T270" s="8"/>
      <c r="V270" s="10"/>
      <c r="W270" s="10"/>
      <c r="X270" s="10"/>
      <c r="Y270" s="10"/>
      <c r="AF270" s="10"/>
      <c r="AH270" s="8" t="str">
        <f t="shared" si="33"/>
        <v/>
      </c>
      <c r="AI270" s="8" t="str">
        <f t="shared" si="34"/>
        <v/>
      </c>
      <c r="AK270" s="8"/>
      <c r="AL270" s="37"/>
      <c r="AM270" s="8" t="s">
        <v>692</v>
      </c>
      <c r="AN270" s="10" t="s">
        <v>609</v>
      </c>
      <c r="AO270" s="8" t="s">
        <v>610</v>
      </c>
      <c r="AP270" s="8" t="s">
        <v>607</v>
      </c>
      <c r="AQ270" s="8" t="s">
        <v>128</v>
      </c>
      <c r="AR270" s="8" t="s">
        <v>221</v>
      </c>
      <c r="AU270" s="8"/>
      <c r="AV270" s="8"/>
      <c r="AY270" s="8" t="str">
        <f t="shared" si="35"/>
        <v/>
      </c>
    </row>
    <row r="271" spans="1:51" ht="16" hidden="1" customHeight="1" x14ac:dyDescent="0.2">
      <c r="A271" s="8">
        <v>2528</v>
      </c>
      <c r="B271" s="8" t="s">
        <v>26</v>
      </c>
      <c r="C271" s="8" t="s">
        <v>128</v>
      </c>
      <c r="D271" s="8" t="s">
        <v>27</v>
      </c>
      <c r="E271" s="14" t="s">
        <v>905</v>
      </c>
      <c r="F271" s="8" t="str">
        <f>IF(ISBLANK(E271), "", Table2[[#This Row],[unique_id]])</f>
        <v>bertram_2_office_lounge_battery_percent</v>
      </c>
      <c r="G271" s="8" t="s">
        <v>666</v>
      </c>
      <c r="H271" s="8" t="s">
        <v>759</v>
      </c>
      <c r="I271" s="8" t="s">
        <v>338</v>
      </c>
      <c r="M271" s="8" t="s">
        <v>136</v>
      </c>
      <c r="T271" s="8"/>
      <c r="V271" s="10"/>
      <c r="W271" s="10"/>
      <c r="X271" s="10"/>
      <c r="Y271" s="10"/>
      <c r="AF271" s="10"/>
      <c r="AH271" s="8" t="str">
        <f t="shared" si="33"/>
        <v/>
      </c>
      <c r="AI271" s="8" t="str">
        <f t="shared" si="34"/>
        <v/>
      </c>
      <c r="AK271" s="8"/>
      <c r="AL271" s="37"/>
      <c r="AM271" s="8" t="s">
        <v>691</v>
      </c>
      <c r="AN271" s="10" t="s">
        <v>609</v>
      </c>
      <c r="AO271" s="8" t="s">
        <v>610</v>
      </c>
      <c r="AP271" s="8" t="s">
        <v>607</v>
      </c>
      <c r="AQ271" s="8" t="s">
        <v>128</v>
      </c>
      <c r="AR271" s="8" t="s">
        <v>203</v>
      </c>
      <c r="AU271" s="8"/>
      <c r="AV271" s="8"/>
      <c r="AY271" s="8" t="str">
        <f t="shared" si="35"/>
        <v/>
      </c>
    </row>
    <row r="272" spans="1:51" ht="16" hidden="1" customHeight="1" x14ac:dyDescent="0.2">
      <c r="A272" s="8">
        <v>2529</v>
      </c>
      <c r="B272" s="8" t="s">
        <v>26</v>
      </c>
      <c r="C272" s="8" t="s">
        <v>128</v>
      </c>
      <c r="D272" s="8" t="s">
        <v>27</v>
      </c>
      <c r="E272" s="14" t="s">
        <v>906</v>
      </c>
      <c r="F272" s="8" t="str">
        <f>IF(ISBLANK(E272), "", Table2[[#This Row],[unique_id]])</f>
        <v>bertram_2_office_dining_battery_percent</v>
      </c>
      <c r="G272" s="8" t="s">
        <v>667</v>
      </c>
      <c r="H272" s="8" t="s">
        <v>759</v>
      </c>
      <c r="I272" s="8" t="s">
        <v>338</v>
      </c>
      <c r="M272" s="8" t="s">
        <v>136</v>
      </c>
      <c r="T272" s="8"/>
      <c r="V272" s="10"/>
      <c r="W272" s="10"/>
      <c r="X272" s="10"/>
      <c r="Y272" s="10"/>
      <c r="AF272" s="10"/>
      <c r="AH272" s="8" t="str">
        <f t="shared" si="33"/>
        <v/>
      </c>
      <c r="AI272" s="8" t="str">
        <f t="shared" si="34"/>
        <v/>
      </c>
      <c r="AK272" s="8"/>
      <c r="AL272" s="37"/>
      <c r="AM272" s="8" t="s">
        <v>693</v>
      </c>
      <c r="AN272" s="10" t="s">
        <v>609</v>
      </c>
      <c r="AO272" s="8" t="s">
        <v>610</v>
      </c>
      <c r="AP272" s="8" t="s">
        <v>607</v>
      </c>
      <c r="AQ272" s="8" t="s">
        <v>128</v>
      </c>
      <c r="AR272" s="8" t="s">
        <v>202</v>
      </c>
      <c r="AU272" s="8"/>
      <c r="AV272" s="8"/>
      <c r="AY272" s="8" t="str">
        <f t="shared" si="35"/>
        <v/>
      </c>
    </row>
    <row r="273" spans="1:51" ht="16" hidden="1" customHeight="1" x14ac:dyDescent="0.2">
      <c r="A273" s="8">
        <v>2530</v>
      </c>
      <c r="B273" s="8" t="s">
        <v>26</v>
      </c>
      <c r="C273" s="8" t="s">
        <v>128</v>
      </c>
      <c r="D273" s="8" t="s">
        <v>27</v>
      </c>
      <c r="E273" s="14" t="s">
        <v>907</v>
      </c>
      <c r="F273" s="8" t="str">
        <f>IF(ISBLANK(E273), "", Table2[[#This Row],[unique_id]])</f>
        <v>bertram_2_office_basement_battery_percent</v>
      </c>
      <c r="G273" s="8" t="s">
        <v>668</v>
      </c>
      <c r="H273" s="8" t="s">
        <v>759</v>
      </c>
      <c r="I273" s="8" t="s">
        <v>338</v>
      </c>
      <c r="M273" s="8" t="s">
        <v>136</v>
      </c>
      <c r="T273" s="8"/>
      <c r="V273" s="10"/>
      <c r="W273" s="10"/>
      <c r="X273" s="10"/>
      <c r="Y273" s="10"/>
      <c r="AF273" s="10"/>
      <c r="AH273" s="8" t="str">
        <f t="shared" si="33"/>
        <v/>
      </c>
      <c r="AI273" s="8" t="str">
        <f t="shared" si="34"/>
        <v/>
      </c>
      <c r="AK273" s="8"/>
      <c r="AL273" s="37"/>
      <c r="AM273" s="8" t="s">
        <v>694</v>
      </c>
      <c r="AN273" s="10" t="s">
        <v>609</v>
      </c>
      <c r="AO273" s="8" t="s">
        <v>610</v>
      </c>
      <c r="AP273" s="8" t="s">
        <v>607</v>
      </c>
      <c r="AQ273" s="8" t="s">
        <v>128</v>
      </c>
      <c r="AR273" s="8" t="s">
        <v>220</v>
      </c>
      <c r="AU273" s="8"/>
      <c r="AV273" s="8"/>
      <c r="AY273" s="8" t="str">
        <f t="shared" si="35"/>
        <v/>
      </c>
    </row>
    <row r="274" spans="1:51" ht="16" hidden="1" customHeight="1" x14ac:dyDescent="0.2">
      <c r="A274" s="8">
        <v>2531</v>
      </c>
      <c r="B274" s="8" t="s">
        <v>26</v>
      </c>
      <c r="C274" s="8" t="s">
        <v>189</v>
      </c>
      <c r="D274" s="8" t="s">
        <v>27</v>
      </c>
      <c r="E274" s="8" t="s">
        <v>1123</v>
      </c>
      <c r="F274" s="8" t="str">
        <f>IF(ISBLANK(E274), "", Table2[[#This Row],[unique_id]])</f>
        <v>parents_move_battery</v>
      </c>
      <c r="G274" s="8" t="s">
        <v>669</v>
      </c>
      <c r="H274" s="8" t="s">
        <v>759</v>
      </c>
      <c r="I274" s="8" t="s">
        <v>338</v>
      </c>
      <c r="M274" s="8" t="s">
        <v>136</v>
      </c>
      <c r="T274" s="8"/>
      <c r="V274" s="10"/>
      <c r="W274" s="10"/>
      <c r="X274" s="10"/>
      <c r="Y274" s="10"/>
      <c r="AF274" s="10"/>
      <c r="AH274" s="8" t="str">
        <f t="shared" si="33"/>
        <v/>
      </c>
      <c r="AI274" s="8" t="str">
        <f t="shared" si="34"/>
        <v/>
      </c>
      <c r="AK274" s="8"/>
      <c r="AL274" s="37"/>
      <c r="AM274" s="8"/>
      <c r="AN274" s="10"/>
      <c r="AU274" s="8"/>
      <c r="AV274" s="8"/>
      <c r="AY274" s="8" t="str">
        <f t="shared" si="35"/>
        <v/>
      </c>
    </row>
    <row r="275" spans="1:51" ht="16" hidden="1" customHeight="1" x14ac:dyDescent="0.2">
      <c r="A275" s="8">
        <v>2532</v>
      </c>
      <c r="B275" s="8" t="s">
        <v>26</v>
      </c>
      <c r="C275" s="8" t="s">
        <v>189</v>
      </c>
      <c r="D275" s="8" t="s">
        <v>27</v>
      </c>
      <c r="E275" s="8" t="s">
        <v>1122</v>
      </c>
      <c r="F275" s="8" t="str">
        <f>IF(ISBLANK(E275), "", Table2[[#This Row],[unique_id]])</f>
        <v>kitchen_move_battery</v>
      </c>
      <c r="G275" s="8" t="s">
        <v>670</v>
      </c>
      <c r="H275" s="8" t="s">
        <v>759</v>
      </c>
      <c r="I275" s="8" t="s">
        <v>338</v>
      </c>
      <c r="M275" s="8" t="s">
        <v>136</v>
      </c>
      <c r="T275" s="8"/>
      <c r="V275" s="10"/>
      <c r="W275" s="10"/>
      <c r="X275" s="10"/>
      <c r="Y275" s="10"/>
      <c r="AF275" s="10"/>
      <c r="AH275" s="8" t="str">
        <f t="shared" si="33"/>
        <v/>
      </c>
      <c r="AI275" s="8" t="str">
        <f t="shared" si="34"/>
        <v/>
      </c>
      <c r="AK275" s="8"/>
      <c r="AL275" s="37"/>
      <c r="AM275" s="8"/>
      <c r="AN275" s="10"/>
      <c r="AU275" s="8"/>
      <c r="AV275" s="8"/>
      <c r="AY275" s="8" t="str">
        <f t="shared" si="35"/>
        <v/>
      </c>
    </row>
    <row r="276" spans="1:51" ht="16" hidden="1" customHeight="1" x14ac:dyDescent="0.2">
      <c r="A276" s="8">
        <v>2533</v>
      </c>
      <c r="B276" s="8" t="s">
        <v>26</v>
      </c>
      <c r="C276" s="8" t="s">
        <v>638</v>
      </c>
      <c r="D276" s="8" t="s">
        <v>414</v>
      </c>
      <c r="E276" s="8" t="s">
        <v>413</v>
      </c>
      <c r="F276" s="8" t="str">
        <f>IF(ISBLANK(E276), "", Table2[[#This Row],[unique_id]])</f>
        <v>column_break</v>
      </c>
      <c r="G276" s="8" t="s">
        <v>410</v>
      </c>
      <c r="H276" s="8" t="s">
        <v>759</v>
      </c>
      <c r="I276" s="8" t="s">
        <v>338</v>
      </c>
      <c r="M276" s="8" t="s">
        <v>411</v>
      </c>
      <c r="N276" s="8" t="s">
        <v>412</v>
      </c>
      <c r="T276" s="8"/>
      <c r="V276" s="10"/>
      <c r="W276" s="10"/>
      <c r="X276" s="10"/>
      <c r="Y276" s="10"/>
      <c r="AF276" s="10"/>
      <c r="AI276" s="8" t="str">
        <f t="shared" si="34"/>
        <v/>
      </c>
      <c r="AJ276" s="14"/>
      <c r="AK276" s="8"/>
      <c r="AL276" s="36"/>
      <c r="AM276" s="8"/>
      <c r="AN276" s="10"/>
      <c r="AU276" s="8"/>
      <c r="AV276" s="8"/>
      <c r="AY276" s="8" t="str">
        <f t="shared" si="35"/>
        <v/>
      </c>
    </row>
    <row r="277" spans="1:51" ht="16" customHeight="1" x14ac:dyDescent="0.2">
      <c r="A277" s="8">
        <v>2534</v>
      </c>
      <c r="B277" s="8" t="s">
        <v>26</v>
      </c>
      <c r="C277" s="8" t="s">
        <v>1173</v>
      </c>
      <c r="D277" s="8" t="s">
        <v>149</v>
      </c>
      <c r="E277" s="8" t="s">
        <v>1203</v>
      </c>
      <c r="F277" s="8" t="str">
        <f>IF(ISBLANK(E277), "", Table2[[#This Row],[unique_id]])</f>
        <v>template_lounge_tv_outlet_plug</v>
      </c>
      <c r="G277" s="8" t="s">
        <v>187</v>
      </c>
      <c r="H277" s="8" t="s">
        <v>760</v>
      </c>
      <c r="I277" s="8" t="s">
        <v>338</v>
      </c>
      <c r="O277" s="8" t="b">
        <v>1</v>
      </c>
      <c r="P277" s="8" t="s">
        <v>172</v>
      </c>
      <c r="Q277" s="8" t="s">
        <v>1148</v>
      </c>
      <c r="R277" s="52" t="s">
        <v>1133</v>
      </c>
      <c r="S277" s="8" t="str">
        <f>S278</f>
        <v>Lounge TV</v>
      </c>
      <c r="T277" s="11" t="str">
        <f>_xlfn.CONCAT("standby_power: 1.54", CHAR(10), "unavailable_power: 0", CHAR(10), "fixed:", CHAR(10), "  power: 2.19", CHAR(10))</f>
        <v xml:space="preserve">standby_power: 1.54
unavailable_power: 0
fixed:
  power: 2.19
</v>
      </c>
      <c r="V277" s="10"/>
      <c r="W277" s="10"/>
      <c r="X277" s="10"/>
      <c r="Y277" s="10"/>
      <c r="AF277" s="10"/>
      <c r="AH277" s="8" t="str">
        <f t="shared" ref="AH277:AH287" si="36">IF(ISBLANK(AG277),  "", _xlfn.CONCAT("haas/entity/sensor/", LOWER(C277), "/", E277, "/config"))</f>
        <v/>
      </c>
      <c r="AI277" s="8" t="str">
        <f t="shared" si="34"/>
        <v/>
      </c>
      <c r="AJ277" s="14"/>
      <c r="AK277" s="8"/>
      <c r="AL277" s="36"/>
      <c r="AM277" s="8"/>
      <c r="AN277" s="10"/>
      <c r="AU277" s="8"/>
      <c r="AV277" s="8"/>
      <c r="AY277" s="8" t="str">
        <f t="shared" si="35"/>
        <v/>
      </c>
    </row>
    <row r="278" spans="1:51" ht="16" customHeight="1" x14ac:dyDescent="0.2">
      <c r="A278" s="8">
        <v>2550</v>
      </c>
      <c r="B278" s="8" t="s">
        <v>26</v>
      </c>
      <c r="C278" s="8" t="s">
        <v>246</v>
      </c>
      <c r="D278" s="8" t="s">
        <v>134</v>
      </c>
      <c r="E278" s="8" t="s">
        <v>850</v>
      </c>
      <c r="F278" s="8" t="str">
        <f>IF(ISBLANK(E278), "", Table2[[#This Row],[unique_id]])</f>
        <v>lounge_tv_outlet</v>
      </c>
      <c r="G278" s="8" t="s">
        <v>187</v>
      </c>
      <c r="H278" s="8" t="s">
        <v>760</v>
      </c>
      <c r="I278" s="8" t="s">
        <v>338</v>
      </c>
      <c r="M278" s="8" t="s">
        <v>292</v>
      </c>
      <c r="O278" s="8" t="b">
        <v>1</v>
      </c>
      <c r="P278" s="8" t="s">
        <v>172</v>
      </c>
      <c r="Q278" s="8" t="s">
        <v>1148</v>
      </c>
      <c r="R278" s="52" t="s">
        <v>1133</v>
      </c>
      <c r="S278" s="8" t="str">
        <f>_xlfn.CONCAT( "", "",Table2[[#This Row],[friendly_name]])</f>
        <v>Lounge TV</v>
      </c>
      <c r="T278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sensor.lounge_tv_outlet_current_consumption
energy_sensor_id: sensor.lounge_tv_outlet_total_consumption
</v>
      </c>
      <c r="V278" s="10"/>
      <c r="W278" s="10"/>
      <c r="X278" s="10"/>
      <c r="Y278" s="10"/>
      <c r="AD278" s="8" t="s">
        <v>285</v>
      </c>
      <c r="AF278" s="10"/>
      <c r="AH278" s="8" t="str">
        <f t="shared" si="36"/>
        <v/>
      </c>
      <c r="AI278" s="8" t="str">
        <f t="shared" si="34"/>
        <v/>
      </c>
      <c r="AK278" s="8"/>
      <c r="AL278" s="37"/>
      <c r="AM278" s="8" t="str">
        <f>IF(OR(ISBLANK(AU278), ISBLANK(AV278)), "", LOWER(_xlfn.CONCAT(Table2[[#This Row],[device_manufacturer]], "-",Table2[[#This Row],[device_suggested_area]], "-", Table2[[#This Row],[device_identifiers]])))</f>
        <v>tplink-lounge-tv</v>
      </c>
      <c r="AN278" s="10" t="s">
        <v>446</v>
      </c>
      <c r="AO278" s="8" t="s">
        <v>453</v>
      </c>
      <c r="AP278" s="8" t="s">
        <v>443</v>
      </c>
      <c r="AQ278" s="8" t="str">
        <f>IF(OR(ISBLANK(AU278), ISBLANK(AV278)), "", Table2[[#This Row],[device_via_device]])</f>
        <v>TPLink</v>
      </c>
      <c r="AR278" s="8" t="s">
        <v>203</v>
      </c>
      <c r="AT278" s="8" t="s">
        <v>575</v>
      </c>
      <c r="AU278" s="8" t="s">
        <v>433</v>
      </c>
      <c r="AV278" s="8" t="s">
        <v>567</v>
      </c>
      <c r="AY278" s="8" t="str">
        <f t="shared" si="35"/>
        <v>[["mac", "ac:84:c6:54:a3:a2"], ["ip", "10.0.6.80"]]</v>
      </c>
    </row>
    <row r="279" spans="1:51" s="53" customFormat="1" ht="16" customHeight="1" x14ac:dyDescent="0.2">
      <c r="A279" s="53">
        <v>2551</v>
      </c>
      <c r="B279" s="53" t="s">
        <v>841</v>
      </c>
      <c r="C279" s="53" t="s">
        <v>246</v>
      </c>
      <c r="D279" s="53" t="s">
        <v>134</v>
      </c>
      <c r="E279" s="53" t="s">
        <v>1168</v>
      </c>
      <c r="F279" s="53" t="str">
        <f>IF(ISBLANK(E279), "", Table2[[#This Row],[unique_id]])</f>
        <v>mobile_adhoc_outlet</v>
      </c>
      <c r="G279" s="53" t="s">
        <v>243</v>
      </c>
      <c r="H279" s="53" t="s">
        <v>760</v>
      </c>
      <c r="I279" s="53" t="s">
        <v>338</v>
      </c>
      <c r="M279" s="53" t="s">
        <v>292</v>
      </c>
      <c r="P279" s="53" t="s">
        <v>172</v>
      </c>
      <c r="Q279" s="53" t="s">
        <v>1148</v>
      </c>
      <c r="R279" s="53" t="s">
        <v>760</v>
      </c>
      <c r="S279" s="53" t="str">
        <f>_xlfn.CONCAT( "", "",Table2[[#This Row],[friendly_name]])</f>
        <v>Adhoc Outlet</v>
      </c>
      <c r="T279" s="62"/>
      <c r="V279" s="55"/>
      <c r="W279" s="55"/>
      <c r="X279" s="55"/>
      <c r="Y279" s="55"/>
      <c r="Z279" s="55"/>
      <c r="AD279" s="53" t="s">
        <v>286</v>
      </c>
      <c r="AF279" s="55"/>
      <c r="AH279" s="53" t="str">
        <f t="shared" si="36"/>
        <v/>
      </c>
      <c r="AI279" s="53" t="str">
        <f t="shared" si="34"/>
        <v/>
      </c>
      <c r="AL279" s="59"/>
      <c r="AM279" s="53" t="str">
        <f>IF(OR(ISBLANK(AU279), ISBLANK(AV279)), "", LOWER(_xlfn.CONCAT(Table2[[#This Row],[device_manufacturer]], "-",Table2[[#This Row],[device_suggested_area]], "-", Table2[[#This Row],[device_identifiers]])))</f>
        <v>tplink-mobile-adhoc-outlet</v>
      </c>
      <c r="AN279" s="55" t="s">
        <v>445</v>
      </c>
      <c r="AO279" s="53" t="s">
        <v>478</v>
      </c>
      <c r="AP279" s="60" t="s">
        <v>444</v>
      </c>
      <c r="AQ279" s="53" t="str">
        <f>IF(OR(ISBLANK(AU279), ISBLANK(AV279)), "", Table2[[#This Row],[device_via_device]])</f>
        <v>TPLink</v>
      </c>
      <c r="AR279" s="53" t="s">
        <v>779</v>
      </c>
      <c r="AT279" s="53" t="s">
        <v>575</v>
      </c>
      <c r="AU279" s="53" t="s">
        <v>423</v>
      </c>
      <c r="AV279" s="53" t="s">
        <v>557</v>
      </c>
      <c r="AY279" s="53" t="str">
        <f t="shared" si="35"/>
        <v>[["mac", "10:27:f5:31:f2:2b"], ["ip", "10.0.6.70"]]</v>
      </c>
    </row>
    <row r="280" spans="1:51" ht="16" customHeight="1" x14ac:dyDescent="0.2">
      <c r="A280" s="8">
        <v>2552</v>
      </c>
      <c r="B280" s="8" t="s">
        <v>26</v>
      </c>
      <c r="C280" s="8" t="s">
        <v>1173</v>
      </c>
      <c r="D280" s="8" t="s">
        <v>149</v>
      </c>
      <c r="E280" s="8" t="s">
        <v>1204</v>
      </c>
      <c r="F280" s="8" t="str">
        <f>IF(ISBLANK(E280), "", Table2[[#This Row],[unique_id]])</f>
        <v>template_study_outlet_plug</v>
      </c>
      <c r="G280" s="8" t="s">
        <v>237</v>
      </c>
      <c r="H280" s="8" t="s">
        <v>760</v>
      </c>
      <c r="I280" s="8" t="s">
        <v>338</v>
      </c>
      <c r="O280" s="8" t="b">
        <v>1</v>
      </c>
      <c r="P280" s="8" t="s">
        <v>172</v>
      </c>
      <c r="Q280" s="8" t="s">
        <v>1148</v>
      </c>
      <c r="R280" s="8" t="s">
        <v>760</v>
      </c>
      <c r="S280" s="8" t="str">
        <f>S281</f>
        <v>Study Outlet</v>
      </c>
      <c r="T280" s="11" t="str">
        <f>_xlfn.CONCAT("standby_power: 0.5", CHAR(10), "unavailable_power: 0", CHAR(10), "fixed:", CHAR(10), "  power: 0.9", CHAR(10))</f>
        <v xml:space="preserve">standby_power: 0.5
unavailable_power: 0
fixed:
  power: 0.9
</v>
      </c>
      <c r="V280" s="10"/>
      <c r="W280" s="10"/>
      <c r="X280" s="10"/>
      <c r="Y280" s="10"/>
      <c r="AF280" s="10"/>
      <c r="AH280" s="8" t="str">
        <f t="shared" si="36"/>
        <v/>
      </c>
      <c r="AI280" s="8" t="str">
        <f t="shared" si="34"/>
        <v/>
      </c>
      <c r="AK280" s="8"/>
      <c r="AL280" s="37"/>
      <c r="AM280" s="8"/>
      <c r="AN280" s="10"/>
      <c r="AP280" s="14"/>
      <c r="AU280" s="8"/>
      <c r="AV280" s="8"/>
      <c r="AY280" s="8" t="str">
        <f t="shared" si="35"/>
        <v/>
      </c>
    </row>
    <row r="281" spans="1:51" ht="16" customHeight="1" x14ac:dyDescent="0.2">
      <c r="A281" s="8">
        <v>2553</v>
      </c>
      <c r="B281" s="8" t="s">
        <v>26</v>
      </c>
      <c r="C281" s="8" t="s">
        <v>246</v>
      </c>
      <c r="D281" s="8" t="s">
        <v>134</v>
      </c>
      <c r="E281" s="8" t="s">
        <v>273</v>
      </c>
      <c r="F281" s="8" t="str">
        <f>IF(ISBLANK(E281), "", Table2[[#This Row],[unique_id]])</f>
        <v>study_outlet</v>
      </c>
      <c r="G281" s="8" t="s">
        <v>237</v>
      </c>
      <c r="H281" s="8" t="s">
        <v>760</v>
      </c>
      <c r="I281" s="8" t="s">
        <v>338</v>
      </c>
      <c r="M281" s="8" t="s">
        <v>292</v>
      </c>
      <c r="O281" s="8" t="b">
        <v>1</v>
      </c>
      <c r="P281" s="8" t="s">
        <v>172</v>
      </c>
      <c r="Q281" s="8" t="s">
        <v>1148</v>
      </c>
      <c r="R281" s="8" t="s">
        <v>760</v>
      </c>
      <c r="S281" s="8" t="str">
        <f>_xlfn.CONCAT( "", "",Table2[[#This Row],[friendly_name]])</f>
        <v>Study Outlet</v>
      </c>
      <c r="T281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sensor.study_outlet_current_consumption
energy_sensor_id: sensor.study_outlet_total_consumption
</v>
      </c>
      <c r="V281" s="10"/>
      <c r="W281" s="10"/>
      <c r="X281" s="10"/>
      <c r="Y281" s="10"/>
      <c r="AD281" s="8" t="s">
        <v>286</v>
      </c>
      <c r="AF281" s="10"/>
      <c r="AH281" s="8" t="str">
        <f t="shared" si="36"/>
        <v/>
      </c>
      <c r="AI281" s="8" t="str">
        <f t="shared" si="34"/>
        <v/>
      </c>
      <c r="AK281" s="8"/>
      <c r="AL281" s="37"/>
      <c r="AM281" s="8" t="str">
        <f>IF(OR(ISBLANK(AU281), ISBLANK(AV281)), "", LOWER(_xlfn.CONCAT(Table2[[#This Row],[device_manufacturer]], "-",Table2[[#This Row],[device_suggested_area]], "-", Table2[[#This Row],[device_identifiers]])))</f>
        <v>tplink-study-outlet</v>
      </c>
      <c r="AN281" s="10" t="s">
        <v>445</v>
      </c>
      <c r="AO281" s="8" t="s">
        <v>455</v>
      </c>
      <c r="AP281" s="14" t="s">
        <v>444</v>
      </c>
      <c r="AQ281" s="8" t="str">
        <f>IF(OR(ISBLANK(AU281), ISBLANK(AV281)), "", Table2[[#This Row],[device_via_device]])</f>
        <v>TPLink</v>
      </c>
      <c r="AR281" s="8" t="s">
        <v>440</v>
      </c>
      <c r="AT281" s="8" t="s">
        <v>575</v>
      </c>
      <c r="AU281" s="8" t="s">
        <v>435</v>
      </c>
      <c r="AV281" s="8" t="s">
        <v>569</v>
      </c>
      <c r="AY281" s="8" t="str">
        <f t="shared" si="35"/>
        <v>[["mac", "60:a4:b7:1f:72:0a"], ["ip", "10.0.6.82"]]</v>
      </c>
    </row>
    <row r="282" spans="1:51" ht="16" customHeight="1" x14ac:dyDescent="0.2">
      <c r="A282" s="8">
        <v>2554</v>
      </c>
      <c r="B282" s="8" t="s">
        <v>26</v>
      </c>
      <c r="C282" s="8" t="s">
        <v>1173</v>
      </c>
      <c r="D282" s="8" t="s">
        <v>149</v>
      </c>
      <c r="E282" s="8" t="s">
        <v>1205</v>
      </c>
      <c r="F282" s="8" t="str">
        <f>IF(ISBLANK(E282), "", Table2[[#This Row],[unique_id]])</f>
        <v>template_office_outlet_plug</v>
      </c>
      <c r="G282" s="8" t="s">
        <v>236</v>
      </c>
      <c r="H282" s="8" t="s">
        <v>760</v>
      </c>
      <c r="I282" s="8" t="s">
        <v>338</v>
      </c>
      <c r="O282" s="8" t="b">
        <v>1</v>
      </c>
      <c r="P282" s="8" t="s">
        <v>172</v>
      </c>
      <c r="Q282" s="8" t="s">
        <v>1148</v>
      </c>
      <c r="R282" s="8" t="s">
        <v>760</v>
      </c>
      <c r="S282" s="8" t="str">
        <f>S283</f>
        <v>Office Outlet</v>
      </c>
      <c r="T282" s="11" t="str">
        <f>_xlfn.CONCAT("standby_power: 0.5", CHAR(10), "unavailable_power: 0", CHAR(10), "fixed:", CHAR(10), "  power: 0.9", CHAR(10))</f>
        <v xml:space="preserve">standby_power: 0.5
unavailable_power: 0
fixed:
  power: 0.9
</v>
      </c>
      <c r="V282" s="10"/>
      <c r="W282" s="10"/>
      <c r="X282" s="10"/>
      <c r="Y282" s="10"/>
      <c r="AF282" s="10"/>
      <c r="AH282" s="8" t="str">
        <f t="shared" si="36"/>
        <v/>
      </c>
      <c r="AI282" s="8" t="str">
        <f t="shared" si="34"/>
        <v/>
      </c>
      <c r="AK282" s="8"/>
      <c r="AL282" s="37"/>
      <c r="AM282" s="8"/>
      <c r="AN282" s="10"/>
      <c r="AP282" s="14"/>
      <c r="AU282" s="8"/>
      <c r="AV282" s="8"/>
      <c r="AY282" s="8" t="str">
        <f t="shared" si="35"/>
        <v/>
      </c>
    </row>
    <row r="283" spans="1:51" ht="16" customHeight="1" x14ac:dyDescent="0.2">
      <c r="A283" s="8">
        <v>2555</v>
      </c>
      <c r="B283" s="8" t="s">
        <v>26</v>
      </c>
      <c r="C283" s="8" t="s">
        <v>246</v>
      </c>
      <c r="D283" s="8" t="s">
        <v>134</v>
      </c>
      <c r="E283" s="8" t="s">
        <v>274</v>
      </c>
      <c r="F283" s="8" t="str">
        <f>IF(ISBLANK(E283), "", Table2[[#This Row],[unique_id]])</f>
        <v>office_outlet</v>
      </c>
      <c r="G283" s="8" t="s">
        <v>236</v>
      </c>
      <c r="H283" s="8" t="s">
        <v>760</v>
      </c>
      <c r="I283" s="8" t="s">
        <v>338</v>
      </c>
      <c r="M283" s="8" t="s">
        <v>292</v>
      </c>
      <c r="O283" s="8" t="b">
        <v>1</v>
      </c>
      <c r="P283" s="8" t="s">
        <v>172</v>
      </c>
      <c r="Q283" s="8" t="s">
        <v>1148</v>
      </c>
      <c r="R283" s="8" t="s">
        <v>760</v>
      </c>
      <c r="S283" s="8" t="str">
        <f>_xlfn.CONCAT( "", "",Table2[[#This Row],[friendly_name]])</f>
        <v>Office Outlet</v>
      </c>
      <c r="T283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sensor.office_outlet_current_consumption
energy_sensor_id: sensor.office_outlet_total_consumption
</v>
      </c>
      <c r="V283" s="10"/>
      <c r="W283" s="10"/>
      <c r="X283" s="10"/>
      <c r="Y283" s="10"/>
      <c r="AD283" s="8" t="s">
        <v>286</v>
      </c>
      <c r="AF283" s="10"/>
      <c r="AH283" s="8" t="str">
        <f t="shared" si="36"/>
        <v/>
      </c>
      <c r="AI283" s="8" t="str">
        <f t="shared" si="34"/>
        <v/>
      </c>
      <c r="AK283" s="8"/>
      <c r="AL283" s="37"/>
      <c r="AM283" s="8" t="str">
        <f>IF(OR(ISBLANK(AU283), ISBLANK(AV283)), "", LOWER(_xlfn.CONCAT(Table2[[#This Row],[device_manufacturer]], "-",Table2[[#This Row],[device_suggested_area]], "-", Table2[[#This Row],[device_identifiers]])))</f>
        <v>tplink-office-outlet</v>
      </c>
      <c r="AN283" s="10" t="s">
        <v>445</v>
      </c>
      <c r="AO283" s="8" t="s">
        <v>455</v>
      </c>
      <c r="AP283" s="14" t="s">
        <v>444</v>
      </c>
      <c r="AQ283" s="8" t="str">
        <f>IF(OR(ISBLANK(AU283), ISBLANK(AV283)), "", Table2[[#This Row],[device_via_device]])</f>
        <v>TPLink</v>
      </c>
      <c r="AR283" s="8" t="s">
        <v>222</v>
      </c>
      <c r="AT283" s="8" t="s">
        <v>575</v>
      </c>
      <c r="AU283" s="8" t="s">
        <v>436</v>
      </c>
      <c r="AV283" s="8" t="s">
        <v>570</v>
      </c>
      <c r="AY283" s="8" t="str">
        <f t="shared" si="35"/>
        <v>[["mac", "10:27:f5:31:ec:58"], ["ip", "10.0.6.83"]]</v>
      </c>
    </row>
    <row r="284" spans="1:51" ht="16" customHeight="1" x14ac:dyDescent="0.2">
      <c r="A284" s="8">
        <v>2556</v>
      </c>
      <c r="B284" s="8" t="s">
        <v>26</v>
      </c>
      <c r="C284" s="8" t="s">
        <v>1173</v>
      </c>
      <c r="D284" s="8" t="s">
        <v>149</v>
      </c>
      <c r="E284" s="8" t="s">
        <v>1206</v>
      </c>
      <c r="F284" s="8" t="str">
        <f>IF(ISBLANK(E284), "", Table2[[#This Row],[unique_id]])</f>
        <v>template_kitchen_dish_washer_plug</v>
      </c>
      <c r="G284" s="8" t="s">
        <v>239</v>
      </c>
      <c r="H284" s="8" t="s">
        <v>760</v>
      </c>
      <c r="I284" s="8" t="s">
        <v>338</v>
      </c>
      <c r="O284" s="8" t="b">
        <v>1</v>
      </c>
      <c r="P284" s="8" t="s">
        <v>172</v>
      </c>
      <c r="Q284" s="8" t="s">
        <v>1149</v>
      </c>
      <c r="R284" s="8" t="s">
        <v>1159</v>
      </c>
      <c r="S284" s="8" t="str">
        <f>S285</f>
        <v>Kitchen Dish Washer</v>
      </c>
      <c r="T284" s="11" t="str">
        <f>_xlfn.CONCAT("standby_power: 0.5", CHAR(10), "unavailable_power: 0", CHAR(10), "fixed:", CHAR(10), "  power: 0.9", CHAR(10))</f>
        <v xml:space="preserve">standby_power: 0.5
unavailable_power: 0
fixed:
  power: 0.9
</v>
      </c>
      <c r="V284" s="10"/>
      <c r="W284" s="10"/>
      <c r="X284" s="10"/>
      <c r="Y284" s="10"/>
      <c r="AF284" s="10"/>
      <c r="AH284" s="8" t="str">
        <f t="shared" si="36"/>
        <v/>
      </c>
      <c r="AI284" s="8" t="str">
        <f t="shared" si="34"/>
        <v/>
      </c>
      <c r="AK284" s="8"/>
      <c r="AL284" s="37"/>
      <c r="AM284" s="8"/>
      <c r="AN284" s="10"/>
      <c r="AP284" s="14"/>
      <c r="AU284" s="8"/>
      <c r="AV284" s="8"/>
      <c r="AY284" s="8" t="str">
        <f t="shared" si="35"/>
        <v/>
      </c>
    </row>
    <row r="285" spans="1:51" ht="16" customHeight="1" x14ac:dyDescent="0.2">
      <c r="A285" s="8">
        <v>2557</v>
      </c>
      <c r="B285" s="8" t="s">
        <v>26</v>
      </c>
      <c r="C285" s="8" t="s">
        <v>246</v>
      </c>
      <c r="D285" s="8" t="s">
        <v>134</v>
      </c>
      <c r="E285" s="8" t="s">
        <v>266</v>
      </c>
      <c r="F285" s="8" t="str">
        <f>IF(ISBLANK(E285), "", Table2[[#This Row],[unique_id]])</f>
        <v>kitchen_dish_washer</v>
      </c>
      <c r="G285" s="8" t="s">
        <v>239</v>
      </c>
      <c r="H285" s="8" t="s">
        <v>760</v>
      </c>
      <c r="I285" s="8" t="s">
        <v>338</v>
      </c>
      <c r="M285" s="8" t="s">
        <v>292</v>
      </c>
      <c r="O285" s="8" t="b">
        <v>1</v>
      </c>
      <c r="P285" s="8" t="s">
        <v>172</v>
      </c>
      <c r="Q285" s="8" t="s">
        <v>1149</v>
      </c>
      <c r="R285" s="8" t="s">
        <v>1159</v>
      </c>
      <c r="S285" s="8" t="str">
        <f>_xlfn.CONCAT( Table2[[#This Row],[device_suggested_area]], " ",Table2[[#This Row],[friendly_name]])</f>
        <v>Kitchen Dish Washer</v>
      </c>
      <c r="T285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sensor.kitchen_dish_washer_current_consumption
energy_sensor_id: sensor.kitchen_dish_washer_total_consumption
</v>
      </c>
      <c r="V285" s="10"/>
      <c r="W285" s="10"/>
      <c r="X285" s="10"/>
      <c r="Y285" s="10"/>
      <c r="AD285" s="8" t="s">
        <v>279</v>
      </c>
      <c r="AF285" s="10"/>
      <c r="AH285" s="8" t="str">
        <f t="shared" si="36"/>
        <v/>
      </c>
      <c r="AI285" s="8" t="str">
        <f t="shared" si="34"/>
        <v/>
      </c>
      <c r="AK285" s="8"/>
      <c r="AL285" s="37"/>
      <c r="AM285" s="8" t="str">
        <f>IF(OR(ISBLANK(AU285), ISBLANK(AV285)), "", LOWER(_xlfn.CONCAT(Table2[[#This Row],[device_manufacturer]], "-",Table2[[#This Row],[device_suggested_area]], "-", Table2[[#This Row],[device_identifiers]])))</f>
        <v>tplink-kitchen-dish_washer</v>
      </c>
      <c r="AN285" s="10" t="s">
        <v>445</v>
      </c>
      <c r="AO285" s="8" t="s">
        <v>457</v>
      </c>
      <c r="AP285" s="14" t="s">
        <v>444</v>
      </c>
      <c r="AQ285" s="8" t="str">
        <f>IF(OR(ISBLANK(AU285), ISBLANK(AV285)), "", Table2[[#This Row],[device_via_device]])</f>
        <v>TPLink</v>
      </c>
      <c r="AR285" s="8" t="s">
        <v>215</v>
      </c>
      <c r="AT285" s="8" t="s">
        <v>575</v>
      </c>
      <c r="AU285" s="8" t="s">
        <v>426</v>
      </c>
      <c r="AV285" s="8" t="s">
        <v>560</v>
      </c>
      <c r="AY285" s="8" t="str">
        <f t="shared" si="35"/>
        <v>[["mac", "5c:a6:e6:25:55:f7"], ["ip", "10.0.6.73"]]</v>
      </c>
    </row>
    <row r="286" spans="1:51" ht="16" customHeight="1" x14ac:dyDescent="0.2">
      <c r="A286" s="8">
        <v>2558</v>
      </c>
      <c r="B286" s="8" t="s">
        <v>26</v>
      </c>
      <c r="C286" s="8" t="s">
        <v>1173</v>
      </c>
      <c r="D286" s="8" t="s">
        <v>149</v>
      </c>
      <c r="E286" s="8" t="s">
        <v>1207</v>
      </c>
      <c r="F286" s="8" t="str">
        <f>IF(ISBLANK(E286), "", Table2[[#This Row],[unique_id]])</f>
        <v>template_laundry_clothes_dryer_plug</v>
      </c>
      <c r="G286" s="8" t="s">
        <v>240</v>
      </c>
      <c r="H286" s="8" t="s">
        <v>760</v>
      </c>
      <c r="I286" s="8" t="s">
        <v>338</v>
      </c>
      <c r="O286" s="8" t="b">
        <v>1</v>
      </c>
      <c r="P286" s="8" t="s">
        <v>172</v>
      </c>
      <c r="Q286" s="8" t="s">
        <v>1149</v>
      </c>
      <c r="R286" s="8" t="s">
        <v>1159</v>
      </c>
      <c r="S286" s="8" t="str">
        <f>S287</f>
        <v>Laundry Clothes Dryer</v>
      </c>
      <c r="T286" s="11" t="str">
        <f>_xlfn.CONCAT("standby_power: 0.5", CHAR(10), "unavailable_power: 0", CHAR(10), "fixed:", CHAR(10), "  power: 0.9", CHAR(10))</f>
        <v xml:space="preserve">standby_power: 0.5
unavailable_power: 0
fixed:
  power: 0.9
</v>
      </c>
      <c r="V286" s="10"/>
      <c r="W286" s="10"/>
      <c r="X286" s="10"/>
      <c r="Y286" s="10"/>
      <c r="AF286" s="10"/>
      <c r="AH286" s="8" t="str">
        <f t="shared" si="36"/>
        <v/>
      </c>
      <c r="AI286" s="8" t="str">
        <f t="shared" si="34"/>
        <v/>
      </c>
      <c r="AK286" s="8"/>
      <c r="AL286" s="37"/>
      <c r="AM286" s="8"/>
      <c r="AN286" s="10"/>
      <c r="AP286" s="14"/>
      <c r="AU286" s="8"/>
      <c r="AV286" s="8"/>
      <c r="AY286" s="8" t="str">
        <f t="shared" si="35"/>
        <v/>
      </c>
    </row>
    <row r="287" spans="1:51" ht="16" customHeight="1" x14ac:dyDescent="0.2">
      <c r="A287" s="8">
        <v>2559</v>
      </c>
      <c r="B287" s="8" t="s">
        <v>26</v>
      </c>
      <c r="C287" s="8" t="s">
        <v>246</v>
      </c>
      <c r="D287" s="8" t="s">
        <v>134</v>
      </c>
      <c r="E287" s="8" t="s">
        <v>267</v>
      </c>
      <c r="F287" s="8" t="str">
        <f>IF(ISBLANK(E287), "", Table2[[#This Row],[unique_id]])</f>
        <v>laundry_clothes_dryer</v>
      </c>
      <c r="G287" s="8" t="s">
        <v>240</v>
      </c>
      <c r="H287" s="8" t="s">
        <v>760</v>
      </c>
      <c r="I287" s="8" t="s">
        <v>338</v>
      </c>
      <c r="M287" s="8" t="s">
        <v>292</v>
      </c>
      <c r="O287" s="8" t="b">
        <v>1</v>
      </c>
      <c r="P287" s="8" t="s">
        <v>172</v>
      </c>
      <c r="Q287" s="8" t="s">
        <v>1149</v>
      </c>
      <c r="R287" s="8" t="s">
        <v>1159</v>
      </c>
      <c r="S287" s="8" t="str">
        <f>_xlfn.CONCAT( Table2[[#This Row],[device_suggested_area]], " ",Table2[[#This Row],[friendly_name]])</f>
        <v>Laundry Clothes Dryer</v>
      </c>
      <c r="T287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sensor.laundry_clothes_dryer_current_consumption
energy_sensor_id: sensor.laundry_clothes_dryer_total_consumption
</v>
      </c>
      <c r="V287" s="10"/>
      <c r="W287" s="10"/>
      <c r="X287" s="10"/>
      <c r="Y287" s="10"/>
      <c r="AD287" s="8" t="s">
        <v>280</v>
      </c>
      <c r="AF287" s="10"/>
      <c r="AH287" s="8" t="str">
        <f t="shared" si="36"/>
        <v/>
      </c>
      <c r="AI287" s="8" t="str">
        <f t="shared" si="34"/>
        <v/>
      </c>
      <c r="AK287" s="8"/>
      <c r="AL287" s="37"/>
      <c r="AM287" s="8" t="str">
        <f>IF(OR(ISBLANK(AU287), ISBLANK(AV287)), "", LOWER(_xlfn.CONCAT(Table2[[#This Row],[device_manufacturer]], "-",Table2[[#This Row],[device_suggested_area]], "-", Table2[[#This Row],[device_identifiers]])))</f>
        <v>tplink-laundry-clothes-dryer</v>
      </c>
      <c r="AN287" s="10" t="s">
        <v>445</v>
      </c>
      <c r="AO287" s="8" t="s">
        <v>481</v>
      </c>
      <c r="AP287" s="14" t="s">
        <v>444</v>
      </c>
      <c r="AQ287" s="8" t="str">
        <f>IF(OR(ISBLANK(AU287), ISBLANK(AV287)), "", Table2[[#This Row],[device_via_device]])</f>
        <v>TPLink</v>
      </c>
      <c r="AR287" s="8" t="s">
        <v>223</v>
      </c>
      <c r="AT287" s="8" t="s">
        <v>575</v>
      </c>
      <c r="AU287" s="8" t="s">
        <v>427</v>
      </c>
      <c r="AV287" s="8" t="s">
        <v>561</v>
      </c>
      <c r="AY287" s="8" t="str">
        <f t="shared" si="35"/>
        <v>[["mac", "5c:a6:e6:25:55:f0"], ["ip", "10.0.6.74"]]</v>
      </c>
    </row>
    <row r="288" spans="1:51" ht="16" customHeight="1" x14ac:dyDescent="0.2">
      <c r="A288" s="8">
        <v>2560</v>
      </c>
      <c r="B288" s="8" t="s">
        <v>26</v>
      </c>
      <c r="C288" s="8" t="s">
        <v>1173</v>
      </c>
      <c r="D288" s="8" t="s">
        <v>149</v>
      </c>
      <c r="E288" s="8" t="s">
        <v>1208</v>
      </c>
      <c r="F288" s="8" t="str">
        <f>IF(ISBLANK(E288), "", Table2[[#This Row],[unique_id]])</f>
        <v>template_laundry_washing_machine_plug</v>
      </c>
      <c r="G288" s="8" t="s">
        <v>238</v>
      </c>
      <c r="H288" s="8" t="s">
        <v>760</v>
      </c>
      <c r="I288" s="8" t="s">
        <v>338</v>
      </c>
      <c r="O288" s="8" t="b">
        <v>1</v>
      </c>
      <c r="P288" s="8" t="s">
        <v>172</v>
      </c>
      <c r="Q288" s="8" t="s">
        <v>1149</v>
      </c>
      <c r="R288" s="8" t="s">
        <v>1159</v>
      </c>
      <c r="S288" s="8" t="str">
        <f>S289</f>
        <v>Laundry Washing Machine</v>
      </c>
      <c r="T288" s="11" t="str">
        <f>_xlfn.CONCAT("standby_power: 0.5", CHAR(10), "unavailable_power: 0", CHAR(10), "fixed:", CHAR(10), "  power: 0.9", CHAR(10))</f>
        <v xml:space="preserve">standby_power: 0.5
unavailable_power: 0
fixed:
  power: 0.9
</v>
      </c>
      <c r="V288" s="10"/>
      <c r="W288" s="10"/>
      <c r="X288" s="10"/>
      <c r="Y288" s="10"/>
      <c r="AF288" s="10"/>
      <c r="AK288" s="8"/>
      <c r="AL288" s="37"/>
      <c r="AM288" s="8"/>
      <c r="AN288" s="10"/>
      <c r="AP288" s="14"/>
      <c r="AU288" s="8"/>
      <c r="AV288" s="8"/>
    </row>
    <row r="289" spans="1:51" ht="16" customHeight="1" x14ac:dyDescent="0.2">
      <c r="A289" s="8">
        <v>2561</v>
      </c>
      <c r="B289" s="8" t="s">
        <v>26</v>
      </c>
      <c r="C289" s="8" t="s">
        <v>246</v>
      </c>
      <c r="D289" s="8" t="s">
        <v>134</v>
      </c>
      <c r="E289" s="8" t="s">
        <v>268</v>
      </c>
      <c r="F289" s="8" t="str">
        <f>IF(ISBLANK(E289), "", Table2[[#This Row],[unique_id]])</f>
        <v>laundry_washing_machine</v>
      </c>
      <c r="G289" s="8" t="s">
        <v>238</v>
      </c>
      <c r="H289" s="8" t="s">
        <v>760</v>
      </c>
      <c r="I289" s="8" t="s">
        <v>338</v>
      </c>
      <c r="M289" s="8" t="s">
        <v>292</v>
      </c>
      <c r="O289" s="8" t="b">
        <v>1</v>
      </c>
      <c r="P289" s="8" t="s">
        <v>172</v>
      </c>
      <c r="Q289" s="8" t="s">
        <v>1149</v>
      </c>
      <c r="R289" s="8" t="s">
        <v>1159</v>
      </c>
      <c r="S289" s="8" t="str">
        <f>_xlfn.CONCAT( Table2[[#This Row],[device_suggested_area]], " ",Table2[[#This Row],[friendly_name]])</f>
        <v>Laundry Washing Machine</v>
      </c>
      <c r="T289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sensor.laundry_washing_machine_current_consumption
energy_sensor_id: sensor.laundry_washing_machine_total_consumption
</v>
      </c>
      <c r="V289" s="10"/>
      <c r="W289" s="10"/>
      <c r="X289" s="10"/>
      <c r="Y289" s="10"/>
      <c r="AD289" s="8" t="s">
        <v>281</v>
      </c>
      <c r="AF289" s="10"/>
      <c r="AH289" s="8" t="str">
        <f t="shared" ref="AH289:AH312" si="37">IF(ISBLANK(AG289),  "", _xlfn.CONCAT("haas/entity/sensor/", LOWER(C289), "/", E289, "/config"))</f>
        <v/>
      </c>
      <c r="AI289" s="8" t="str">
        <f t="shared" ref="AI289:AI352" si="38">IF(ISBLANK(AG289),  "", _xlfn.CONCAT(LOWER(C289), "/", E289))</f>
        <v/>
      </c>
      <c r="AK289" s="8"/>
      <c r="AL289" s="37"/>
      <c r="AM289" s="8" t="str">
        <f>IF(OR(ISBLANK(AU289), ISBLANK(AV289)), "", LOWER(_xlfn.CONCAT(Table2[[#This Row],[device_manufacturer]], "-",Table2[[#This Row],[device_suggested_area]], "-", Table2[[#This Row],[device_identifiers]])))</f>
        <v>tplink-laundry-washing-machine</v>
      </c>
      <c r="AN289" s="10" t="s">
        <v>445</v>
      </c>
      <c r="AO289" s="8" t="s">
        <v>482</v>
      </c>
      <c r="AP289" s="14" t="s">
        <v>444</v>
      </c>
      <c r="AQ289" s="8" t="str">
        <f>IF(OR(ISBLANK(AU289), ISBLANK(AV289)), "", Table2[[#This Row],[device_via_device]])</f>
        <v>TPLink</v>
      </c>
      <c r="AR289" s="8" t="s">
        <v>223</v>
      </c>
      <c r="AT289" s="8" t="s">
        <v>575</v>
      </c>
      <c r="AU289" s="8" t="s">
        <v>428</v>
      </c>
      <c r="AV289" s="8" t="s">
        <v>562</v>
      </c>
      <c r="AY289" s="8" t="str">
        <f t="shared" ref="AY289:AY352" si="39">IF(AND(ISBLANK(AU289), ISBLANK(AV289)), "", _xlfn.CONCAT("[", IF(ISBLANK(AU289), "", _xlfn.CONCAT("[""mac"", """, AU289, """]")), IF(ISBLANK(AV289), "", _xlfn.CONCAT(", [""ip"", """, AV289, """]")), "]"))</f>
        <v>[["mac", "5c:a6:e6:25:5a:a3"], ["ip", "10.0.6.75"]]</v>
      </c>
    </row>
    <row r="290" spans="1:51" ht="16" customHeight="1" x14ac:dyDescent="0.2">
      <c r="A290" s="8">
        <v>2562</v>
      </c>
      <c r="B290" s="8" t="s">
        <v>841</v>
      </c>
      <c r="C290" s="8" t="s">
        <v>1173</v>
      </c>
      <c r="D290" s="8" t="s">
        <v>149</v>
      </c>
      <c r="E290" s="8" t="s">
        <v>1209</v>
      </c>
      <c r="F290" s="8" t="str">
        <f>IF(ISBLANK(E290), "", Table2[[#This Row],[unique_id]])</f>
        <v>template_kitchen_coffee_machine_plug</v>
      </c>
      <c r="G290" s="8" t="s">
        <v>135</v>
      </c>
      <c r="H290" s="8" t="s">
        <v>760</v>
      </c>
      <c r="I290" s="8" t="s">
        <v>338</v>
      </c>
      <c r="O290" s="8" t="b">
        <v>1</v>
      </c>
      <c r="P290" s="8" t="s">
        <v>172</v>
      </c>
      <c r="Q290" s="8" t="s">
        <v>1149</v>
      </c>
      <c r="R290" s="8" t="s">
        <v>1159</v>
      </c>
      <c r="S290" s="8" t="str">
        <f>S291</f>
        <v>Kitchen Coffee Machine</v>
      </c>
      <c r="T290" s="11" t="str">
        <f>_xlfn.CONCAT("standby_power: 0.5", CHAR(10), "unavailable_power: 0", CHAR(10), "fixed:", CHAR(10), "  power: 0.9", CHAR(10))</f>
        <v xml:space="preserve">standby_power: 0.5
unavailable_power: 0
fixed:
  power: 0.9
</v>
      </c>
      <c r="V290" s="10"/>
      <c r="W290" s="10"/>
      <c r="X290" s="10"/>
      <c r="Y290" s="10"/>
      <c r="AF290" s="10"/>
      <c r="AH290" s="8" t="str">
        <f t="shared" si="37"/>
        <v/>
      </c>
      <c r="AI290" s="8" t="str">
        <f t="shared" si="38"/>
        <v/>
      </c>
      <c r="AK290" s="8"/>
      <c r="AL290" s="37"/>
      <c r="AM290" s="8"/>
      <c r="AN290" s="10"/>
      <c r="AP290" s="14"/>
      <c r="AU290" s="8"/>
      <c r="AV290" s="8"/>
      <c r="AY290" s="8" t="str">
        <f t="shared" si="39"/>
        <v/>
      </c>
    </row>
    <row r="291" spans="1:51" ht="16" customHeight="1" x14ac:dyDescent="0.2">
      <c r="A291" s="8">
        <v>2563</v>
      </c>
      <c r="B291" s="8" t="s">
        <v>841</v>
      </c>
      <c r="C291" s="8" t="s">
        <v>246</v>
      </c>
      <c r="D291" s="8" t="s">
        <v>134</v>
      </c>
      <c r="E291" s="8" t="s">
        <v>269</v>
      </c>
      <c r="F291" s="8" t="str">
        <f>IF(ISBLANK(E291), "", Table2[[#This Row],[unique_id]])</f>
        <v>kitchen_coffee_machine</v>
      </c>
      <c r="G291" s="8" t="s">
        <v>135</v>
      </c>
      <c r="H291" s="8" t="s">
        <v>760</v>
      </c>
      <c r="I291" s="8" t="s">
        <v>338</v>
      </c>
      <c r="M291" s="8" t="s">
        <v>292</v>
      </c>
      <c r="O291" s="8" t="b">
        <v>1</v>
      </c>
      <c r="P291" s="8" t="s">
        <v>172</v>
      </c>
      <c r="Q291" s="8" t="s">
        <v>1149</v>
      </c>
      <c r="R291" s="8" t="s">
        <v>1159</v>
      </c>
      <c r="S291" s="8" t="str">
        <f>_xlfn.CONCAT( Table2[[#This Row],[device_suggested_area]], " ",Table2[[#This Row],[friendly_name]])</f>
        <v>Kitchen Coffee Machine</v>
      </c>
      <c r="T291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sensor.kitchen_coffee_machine_current_consumption
energy_sensor_id: sensor.kitchen_coffee_machine_total_consumption
</v>
      </c>
      <c r="V291" s="10"/>
      <c r="W291" s="10"/>
      <c r="X291" s="10"/>
      <c r="Y291" s="10"/>
      <c r="AD291" s="8" t="s">
        <v>282</v>
      </c>
      <c r="AF291" s="10"/>
      <c r="AH291" s="8" t="str">
        <f t="shared" si="37"/>
        <v/>
      </c>
      <c r="AI291" s="8" t="str">
        <f t="shared" si="38"/>
        <v/>
      </c>
      <c r="AK291" s="8"/>
      <c r="AL291" s="37"/>
      <c r="AM291" s="8" t="str">
        <f>IF(OR(ISBLANK(AU291), ISBLANK(AV291)), "", LOWER(_xlfn.CONCAT(Table2[[#This Row],[device_manufacturer]], "-",Table2[[#This Row],[device_suggested_area]], "-", Table2[[#This Row],[device_identifiers]])))</f>
        <v>tplink-kitchen-coffee-machine</v>
      </c>
      <c r="AN291" s="10" t="s">
        <v>445</v>
      </c>
      <c r="AO291" s="8" t="s">
        <v>483</v>
      </c>
      <c r="AP291" s="8" t="s">
        <v>444</v>
      </c>
      <c r="AQ291" s="8" t="str">
        <f>IF(OR(ISBLANK(AU291), ISBLANK(AV291)), "", Table2[[#This Row],[device_via_device]])</f>
        <v>TPLink</v>
      </c>
      <c r="AR291" s="8" t="s">
        <v>215</v>
      </c>
      <c r="AT291" s="8" t="s">
        <v>575</v>
      </c>
      <c r="AU291" s="8" t="s">
        <v>429</v>
      </c>
      <c r="AV291" s="8" t="s">
        <v>563</v>
      </c>
      <c r="AY291" s="8" t="str">
        <f t="shared" si="39"/>
        <v>[["mac", "60:a4:b7:1f:71:0a"], ["ip", "10.0.6.76"]]</v>
      </c>
    </row>
    <row r="292" spans="1:51" ht="16" customHeight="1" x14ac:dyDescent="0.2">
      <c r="A292" s="8">
        <v>2564</v>
      </c>
      <c r="B292" s="8" t="s">
        <v>26</v>
      </c>
      <c r="C292" s="8" t="s">
        <v>1173</v>
      </c>
      <c r="D292" s="8" t="s">
        <v>149</v>
      </c>
      <c r="E292" s="8" t="s">
        <v>1210</v>
      </c>
      <c r="F292" s="8" t="str">
        <f>IF(ISBLANK(E292), "", Table2[[#This Row],[unique_id]])</f>
        <v>template_kitchen_fridge_plug</v>
      </c>
      <c r="G292" s="8" t="s">
        <v>234</v>
      </c>
      <c r="H292" s="8" t="s">
        <v>760</v>
      </c>
      <c r="I292" s="8" t="s">
        <v>338</v>
      </c>
      <c r="O292" s="8" t="b">
        <v>1</v>
      </c>
      <c r="P292" s="8" t="s">
        <v>172</v>
      </c>
      <c r="Q292" s="8" t="s">
        <v>1148</v>
      </c>
      <c r="R292" s="8" t="s">
        <v>1160</v>
      </c>
      <c r="S292" s="8" t="str">
        <f>S293</f>
        <v>Kitchen Fridge</v>
      </c>
      <c r="T292" s="11" t="str">
        <f>_xlfn.CONCAT("standby_power: 1.54", CHAR(10), "unavailable_power: 0", CHAR(10), "fixed:", CHAR(10), "  power: 2.19", CHAR(10))</f>
        <v xml:space="preserve">standby_power: 1.54
unavailable_power: 0
fixed:
  power: 2.19
</v>
      </c>
      <c r="V292" s="10"/>
      <c r="W292" s="10"/>
      <c r="X292" s="10"/>
      <c r="Y292" s="10"/>
      <c r="AF292" s="10"/>
      <c r="AH292" s="8" t="str">
        <f t="shared" si="37"/>
        <v/>
      </c>
      <c r="AI292" s="8" t="str">
        <f t="shared" si="38"/>
        <v/>
      </c>
      <c r="AK292" s="8"/>
      <c r="AL292" s="37"/>
      <c r="AM292" s="8"/>
      <c r="AN292" s="10"/>
      <c r="AU292" s="8"/>
      <c r="AV292" s="8"/>
      <c r="AY292" s="8" t="str">
        <f t="shared" si="39"/>
        <v/>
      </c>
    </row>
    <row r="293" spans="1:51" ht="16" customHeight="1" x14ac:dyDescent="0.2">
      <c r="A293" s="8">
        <v>2565</v>
      </c>
      <c r="B293" s="8" t="s">
        <v>26</v>
      </c>
      <c r="C293" s="8" t="s">
        <v>246</v>
      </c>
      <c r="D293" s="8" t="s">
        <v>134</v>
      </c>
      <c r="E293" s="8" t="s">
        <v>270</v>
      </c>
      <c r="F293" s="8" t="str">
        <f>IF(ISBLANK(E293), "", Table2[[#This Row],[unique_id]])</f>
        <v>kitchen_fridge</v>
      </c>
      <c r="G293" s="8" t="s">
        <v>234</v>
      </c>
      <c r="H293" s="8" t="s">
        <v>760</v>
      </c>
      <c r="I293" s="8" t="s">
        <v>338</v>
      </c>
      <c r="M293" s="8" t="s">
        <v>292</v>
      </c>
      <c r="O293" s="8" t="b">
        <v>1</v>
      </c>
      <c r="P293" s="8" t="s">
        <v>172</v>
      </c>
      <c r="Q293" s="8" t="s">
        <v>1148</v>
      </c>
      <c r="R293" s="8" t="s">
        <v>1160</v>
      </c>
      <c r="S293" s="8" t="str">
        <f>Table2[[#This Row],[friendly_name]]</f>
        <v>Kitchen Fridge</v>
      </c>
      <c r="T293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sensor.kitchen_fridge_current_consumption
energy_sensor_id: sensor.kitchen_fridge_total_consumption
</v>
      </c>
      <c r="V293" s="10"/>
      <c r="W293" s="10"/>
      <c r="X293" s="10"/>
      <c r="Y293" s="10"/>
      <c r="AD293" s="8" t="s">
        <v>283</v>
      </c>
      <c r="AF293" s="10"/>
      <c r="AH293" s="8" t="str">
        <f t="shared" si="37"/>
        <v/>
      </c>
      <c r="AI293" s="8" t="str">
        <f t="shared" si="38"/>
        <v/>
      </c>
      <c r="AK293" s="8"/>
      <c r="AL293" s="37"/>
      <c r="AM293" s="8" t="str">
        <f>IF(OR(ISBLANK(AU293), ISBLANK(AV293)), "", LOWER(_xlfn.CONCAT(Table2[[#This Row],[device_manufacturer]], "-",Table2[[#This Row],[device_suggested_area]], "-", Table2[[#This Row],[device_identifiers]])))</f>
        <v>tplink-kitchen-fridge</v>
      </c>
      <c r="AN293" s="10" t="s">
        <v>446</v>
      </c>
      <c r="AO293" s="8" t="s">
        <v>450</v>
      </c>
      <c r="AP293" s="8" t="s">
        <v>443</v>
      </c>
      <c r="AQ293" s="8" t="str">
        <f>IF(OR(ISBLANK(AU293), ISBLANK(AV293)), "", Table2[[#This Row],[device_via_device]])</f>
        <v>TPLink</v>
      </c>
      <c r="AR293" s="8" t="s">
        <v>215</v>
      </c>
      <c r="AT293" s="8" t="s">
        <v>575</v>
      </c>
      <c r="AU293" s="8" t="s">
        <v>430</v>
      </c>
      <c r="AV293" s="8" t="s">
        <v>564</v>
      </c>
      <c r="AY293" s="8" t="str">
        <f t="shared" si="39"/>
        <v>[["mac", "ac:84:c6:54:96:50"], ["ip", "10.0.6.77"]]</v>
      </c>
    </row>
    <row r="294" spans="1:51" ht="16" customHeight="1" x14ac:dyDescent="0.2">
      <c r="A294" s="8">
        <v>2566</v>
      </c>
      <c r="B294" s="8" t="s">
        <v>26</v>
      </c>
      <c r="C294" s="8" t="s">
        <v>1173</v>
      </c>
      <c r="D294" s="8" t="s">
        <v>149</v>
      </c>
      <c r="E294" s="8" t="s">
        <v>1211</v>
      </c>
      <c r="F294" s="8" t="str">
        <f>IF(ISBLANK(E294), "", Table2[[#This Row],[unique_id]])</f>
        <v>template_deck_freezer_plug</v>
      </c>
      <c r="G294" s="8" t="s">
        <v>235</v>
      </c>
      <c r="H294" s="8" t="s">
        <v>760</v>
      </c>
      <c r="I294" s="8" t="s">
        <v>338</v>
      </c>
      <c r="O294" s="8" t="b">
        <v>1</v>
      </c>
      <c r="P294" s="8" t="s">
        <v>172</v>
      </c>
      <c r="Q294" s="8" t="s">
        <v>1148</v>
      </c>
      <c r="R294" s="8" t="s">
        <v>1160</v>
      </c>
      <c r="S294" s="8" t="str">
        <f>S295</f>
        <v>Deck Freezer</v>
      </c>
      <c r="T294" s="11" t="str">
        <f>_xlfn.CONCAT("standby_power: 1.54", CHAR(10), "unavailable_power: 0", CHAR(10), "fixed:", CHAR(10), "  power: 2.19", CHAR(10))</f>
        <v xml:space="preserve">standby_power: 1.54
unavailable_power: 0
fixed:
  power: 2.19
</v>
      </c>
      <c r="V294" s="10"/>
      <c r="W294" s="10"/>
      <c r="X294" s="10"/>
      <c r="Y294" s="10"/>
      <c r="AF294" s="10"/>
      <c r="AH294" s="8" t="str">
        <f t="shared" si="37"/>
        <v/>
      </c>
      <c r="AI294" s="8" t="str">
        <f t="shared" si="38"/>
        <v/>
      </c>
      <c r="AK294" s="8"/>
      <c r="AL294" s="37"/>
      <c r="AM294" s="8"/>
      <c r="AN294" s="10"/>
      <c r="AU294" s="8"/>
      <c r="AV294" s="8"/>
      <c r="AY294" s="8" t="str">
        <f t="shared" si="39"/>
        <v/>
      </c>
    </row>
    <row r="295" spans="1:51" ht="16" customHeight="1" x14ac:dyDescent="0.2">
      <c r="A295" s="8">
        <v>2567</v>
      </c>
      <c r="B295" s="8" t="s">
        <v>26</v>
      </c>
      <c r="C295" s="8" t="s">
        <v>246</v>
      </c>
      <c r="D295" s="8" t="s">
        <v>134</v>
      </c>
      <c r="E295" s="8" t="s">
        <v>271</v>
      </c>
      <c r="F295" s="8" t="str">
        <f>IF(ISBLANK(E295), "", Table2[[#This Row],[unique_id]])</f>
        <v>deck_freezer</v>
      </c>
      <c r="G295" s="8" t="s">
        <v>235</v>
      </c>
      <c r="H295" s="8" t="s">
        <v>760</v>
      </c>
      <c r="I295" s="8" t="s">
        <v>338</v>
      </c>
      <c r="M295" s="8" t="s">
        <v>292</v>
      </c>
      <c r="O295" s="8" t="b">
        <v>1</v>
      </c>
      <c r="P295" s="8" t="s">
        <v>172</v>
      </c>
      <c r="Q295" s="8" t="s">
        <v>1148</v>
      </c>
      <c r="R295" s="8" t="s">
        <v>1160</v>
      </c>
      <c r="S295" s="8" t="str">
        <f>Table2[[#This Row],[friendly_name]]</f>
        <v>Deck Freezer</v>
      </c>
      <c r="T295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sensor.deck_freezer_current_consumption
energy_sensor_id: sensor.deck_freezer_total_consumption
</v>
      </c>
      <c r="V295" s="10"/>
      <c r="W295" s="10"/>
      <c r="X295" s="10"/>
      <c r="Y295" s="10"/>
      <c r="AD295" s="8" t="s">
        <v>284</v>
      </c>
      <c r="AF295" s="10"/>
      <c r="AH295" s="8" t="str">
        <f t="shared" si="37"/>
        <v/>
      </c>
      <c r="AI295" s="8" t="str">
        <f t="shared" si="38"/>
        <v/>
      </c>
      <c r="AK295" s="8"/>
      <c r="AL295" s="37"/>
      <c r="AM295" s="8" t="str">
        <f>IF(OR(ISBLANK(AU295), ISBLANK(AV295)), "", LOWER(_xlfn.CONCAT(Table2[[#This Row],[device_manufacturer]], "-",Table2[[#This Row],[device_suggested_area]], "-", Table2[[#This Row],[device_identifiers]])))</f>
        <v>tplink-deck-freezer</v>
      </c>
      <c r="AN295" s="10" t="s">
        <v>446</v>
      </c>
      <c r="AO295" s="8" t="s">
        <v>451</v>
      </c>
      <c r="AP295" s="8" t="s">
        <v>443</v>
      </c>
      <c r="AQ295" s="8" t="str">
        <f>IF(OR(ISBLANK(AU295), ISBLANK(AV295)), "", Table2[[#This Row],[device_via_device]])</f>
        <v>TPLink</v>
      </c>
      <c r="AR295" s="8" t="s">
        <v>441</v>
      </c>
      <c r="AT295" s="8" t="s">
        <v>575</v>
      </c>
      <c r="AU295" s="8" t="s">
        <v>431</v>
      </c>
      <c r="AV295" s="8" t="s">
        <v>565</v>
      </c>
      <c r="AY295" s="8" t="str">
        <f t="shared" si="39"/>
        <v>[["mac", "ac:84:c6:54:9e:cf"], ["ip", "10.0.6.78"]]</v>
      </c>
    </row>
    <row r="296" spans="1:51" ht="16" customHeight="1" x14ac:dyDescent="0.2">
      <c r="A296" s="8">
        <v>2568</v>
      </c>
      <c r="B296" s="8" t="s">
        <v>26</v>
      </c>
      <c r="C296" s="8" t="s">
        <v>1173</v>
      </c>
      <c r="D296" s="8" t="s">
        <v>149</v>
      </c>
      <c r="E296" s="8" t="s">
        <v>1212</v>
      </c>
      <c r="F296" s="8" t="str">
        <f>IF(ISBLANK(E296), "", Table2[[#This Row],[unique_id]])</f>
        <v>template_study_battery_charger_plug_plug</v>
      </c>
      <c r="G296" s="8" t="s">
        <v>242</v>
      </c>
      <c r="H296" s="8" t="s">
        <v>760</v>
      </c>
      <c r="I296" s="8" t="s">
        <v>338</v>
      </c>
      <c r="O296" s="8" t="b">
        <v>1</v>
      </c>
      <c r="P296" s="8" t="s">
        <v>172</v>
      </c>
      <c r="Q296" s="8" t="s">
        <v>1148</v>
      </c>
      <c r="R296" s="8" t="s">
        <v>760</v>
      </c>
      <c r="S296" s="8" t="str">
        <f>S297</f>
        <v>Study Battery Charger</v>
      </c>
      <c r="T296" s="11" t="str">
        <f>_xlfn.CONCAT("standby_power: 0.5", CHAR(10), "unavailable_power: 0", CHAR(10), "fixed:", CHAR(10), "  power: 0.9", CHAR(10))</f>
        <v xml:space="preserve">standby_power: 0.5
unavailable_power: 0
fixed:
  power: 0.9
</v>
      </c>
      <c r="V296" s="10"/>
      <c r="W296" s="10"/>
      <c r="X296" s="10"/>
      <c r="Y296" s="10"/>
      <c r="AF296" s="10"/>
      <c r="AH296" s="8" t="str">
        <f t="shared" si="37"/>
        <v/>
      </c>
      <c r="AI296" s="8" t="str">
        <f t="shared" si="38"/>
        <v/>
      </c>
      <c r="AK296" s="8"/>
      <c r="AL296" s="37"/>
      <c r="AM296" s="8"/>
      <c r="AN296" s="10"/>
      <c r="AU296" s="8"/>
      <c r="AV296" s="8"/>
      <c r="AY296" s="8" t="str">
        <f t="shared" si="39"/>
        <v/>
      </c>
    </row>
    <row r="297" spans="1:51" ht="16" customHeight="1" x14ac:dyDescent="0.2">
      <c r="A297" s="8">
        <v>2569</v>
      </c>
      <c r="B297" s="8" t="s">
        <v>26</v>
      </c>
      <c r="C297" s="8" t="s">
        <v>246</v>
      </c>
      <c r="D297" s="8" t="s">
        <v>134</v>
      </c>
      <c r="E297" s="8" t="s">
        <v>277</v>
      </c>
      <c r="F297" s="8" t="str">
        <f>IF(ISBLANK(E297), "", Table2[[#This Row],[unique_id]])</f>
        <v>study_battery_charger</v>
      </c>
      <c r="G297" s="8" t="s">
        <v>242</v>
      </c>
      <c r="H297" s="8" t="s">
        <v>760</v>
      </c>
      <c r="I297" s="8" t="s">
        <v>338</v>
      </c>
      <c r="M297" s="8" t="s">
        <v>292</v>
      </c>
      <c r="O297" s="8" t="b">
        <v>1</v>
      </c>
      <c r="P297" s="8" t="s">
        <v>172</v>
      </c>
      <c r="Q297" s="8" t="s">
        <v>1148</v>
      </c>
      <c r="R297" s="8" t="s">
        <v>760</v>
      </c>
      <c r="S297" s="8" t="str">
        <f>_xlfn.CONCAT( Table2[[#This Row],[device_suggested_area]], " ",Table2[[#This Row],[friendly_name]])</f>
        <v>Study Battery Charger</v>
      </c>
      <c r="T297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sensor.study_battery_charger_current_consumption
energy_sensor_id: sensor.study_battery_charger_total_consumption
</v>
      </c>
      <c r="V297" s="10"/>
      <c r="W297" s="10"/>
      <c r="X297" s="10"/>
      <c r="Y297" s="10"/>
      <c r="AD297" s="8" t="s">
        <v>290</v>
      </c>
      <c r="AF297" s="10"/>
      <c r="AH297" s="8" t="str">
        <f t="shared" si="37"/>
        <v/>
      </c>
      <c r="AI297" s="8" t="str">
        <f t="shared" si="38"/>
        <v/>
      </c>
      <c r="AK297" s="8"/>
      <c r="AL297" s="37"/>
      <c r="AM297" s="8" t="str">
        <f>IF(OR(ISBLANK(AU297), ISBLANK(AV297)), "", LOWER(_xlfn.CONCAT(Table2[[#This Row],[device_manufacturer]], "-",Table2[[#This Row],[device_suggested_area]], "-", Table2[[#This Row],[device_identifiers]])))</f>
        <v>tplink-study-battery-charger</v>
      </c>
      <c r="AN297" s="10" t="s">
        <v>445</v>
      </c>
      <c r="AO297" s="8" t="s">
        <v>479</v>
      </c>
      <c r="AP297" s="14" t="s">
        <v>444</v>
      </c>
      <c r="AQ297" s="8" t="str">
        <f>IF(OR(ISBLANK(AU297), ISBLANK(AV297)), "", Table2[[#This Row],[device_via_device]])</f>
        <v>TPLink</v>
      </c>
      <c r="AR297" s="8" t="s">
        <v>440</v>
      </c>
      <c r="AT297" s="8" t="s">
        <v>575</v>
      </c>
      <c r="AU297" s="8" t="s">
        <v>424</v>
      </c>
      <c r="AV297" s="8" t="s">
        <v>558</v>
      </c>
      <c r="AY297" s="8" t="str">
        <f t="shared" si="39"/>
        <v>[["mac", "5c:a6:e6:25:64:e9"], ["ip", "10.0.6.71"]]</v>
      </c>
    </row>
    <row r="298" spans="1:51" ht="16" customHeight="1" x14ac:dyDescent="0.2">
      <c r="A298" s="8">
        <v>2570</v>
      </c>
      <c r="B298" s="8" t="s">
        <v>26</v>
      </c>
      <c r="C298" s="8" t="s">
        <v>1173</v>
      </c>
      <c r="D298" s="8" t="s">
        <v>149</v>
      </c>
      <c r="E298" s="8" t="s">
        <v>1213</v>
      </c>
      <c r="F298" s="8" t="str">
        <f>IF(ISBLANK(E298), "", Table2[[#This Row],[unique_id]])</f>
        <v>template_laundry_vacuum_charger_plug</v>
      </c>
      <c r="G298" s="8" t="s">
        <v>241</v>
      </c>
      <c r="H298" s="8" t="s">
        <v>760</v>
      </c>
      <c r="I298" s="8" t="s">
        <v>338</v>
      </c>
      <c r="O298" s="8" t="b">
        <v>1</v>
      </c>
      <c r="P298" s="8" t="s">
        <v>172</v>
      </c>
      <c r="Q298" s="8" t="s">
        <v>1148</v>
      </c>
      <c r="R298" s="8" t="s">
        <v>760</v>
      </c>
      <c r="S298" s="8" t="str">
        <f>S299</f>
        <v>Laundry Vacuum Charger</v>
      </c>
      <c r="T298" s="11" t="str">
        <f>_xlfn.CONCAT("standby_power: 0.5", CHAR(10), "unavailable_power: 0", CHAR(10), "fixed:", CHAR(10), "  power: 0.9", CHAR(10))</f>
        <v xml:space="preserve">standby_power: 0.5
unavailable_power: 0
fixed:
  power: 0.9
</v>
      </c>
      <c r="V298" s="10"/>
      <c r="W298" s="10"/>
      <c r="X298" s="10"/>
      <c r="Y298" s="10"/>
      <c r="AF298" s="10"/>
      <c r="AH298" s="8" t="str">
        <f t="shared" si="37"/>
        <v/>
      </c>
      <c r="AI298" s="8" t="str">
        <f t="shared" si="38"/>
        <v/>
      </c>
      <c r="AK298" s="8"/>
      <c r="AL298" s="37"/>
      <c r="AM298" s="8"/>
      <c r="AN298" s="10"/>
      <c r="AP298" s="14"/>
      <c r="AU298" s="8"/>
      <c r="AV298" s="8"/>
      <c r="AY298" s="8" t="str">
        <f t="shared" si="39"/>
        <v/>
      </c>
    </row>
    <row r="299" spans="1:51" ht="16" customHeight="1" x14ac:dyDescent="0.2">
      <c r="A299" s="8">
        <v>2571</v>
      </c>
      <c r="B299" s="8" t="s">
        <v>26</v>
      </c>
      <c r="C299" s="8" t="s">
        <v>246</v>
      </c>
      <c r="D299" s="8" t="s">
        <v>134</v>
      </c>
      <c r="E299" s="8" t="s">
        <v>278</v>
      </c>
      <c r="F299" s="8" t="str">
        <f>IF(ISBLANK(E299), "", Table2[[#This Row],[unique_id]])</f>
        <v>laundry_vacuum_charger</v>
      </c>
      <c r="G299" s="8" t="s">
        <v>241</v>
      </c>
      <c r="H299" s="8" t="s">
        <v>760</v>
      </c>
      <c r="I299" s="8" t="s">
        <v>338</v>
      </c>
      <c r="M299" s="8" t="s">
        <v>292</v>
      </c>
      <c r="O299" s="8" t="b">
        <v>1</v>
      </c>
      <c r="P299" s="8" t="s">
        <v>172</v>
      </c>
      <c r="Q299" s="8" t="s">
        <v>1148</v>
      </c>
      <c r="R299" s="8" t="s">
        <v>760</v>
      </c>
      <c r="S299" s="8" t="str">
        <f>_xlfn.CONCAT( Table2[[#This Row],[device_suggested_area]], " ",Table2[[#This Row],[friendly_name]])</f>
        <v>Laundry Vacuum Charger</v>
      </c>
      <c r="T299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sensor.laundry_vacuum_charger_current_consumption
energy_sensor_id: sensor.laundry_vacuum_charger_total_consumption
</v>
      </c>
      <c r="V299" s="10"/>
      <c r="W299" s="10"/>
      <c r="X299" s="10"/>
      <c r="Y299" s="10"/>
      <c r="AD299" s="8" t="s">
        <v>290</v>
      </c>
      <c r="AF299" s="10"/>
      <c r="AH299" s="8" t="str">
        <f t="shared" si="37"/>
        <v/>
      </c>
      <c r="AI299" s="8" t="str">
        <f t="shared" si="38"/>
        <v/>
      </c>
      <c r="AK299" s="8"/>
      <c r="AL299" s="37"/>
      <c r="AM299" s="8" t="str">
        <f>IF(OR(ISBLANK(AU299), ISBLANK(AV299)), "", LOWER(_xlfn.CONCAT(Table2[[#This Row],[device_manufacturer]], "-",Table2[[#This Row],[device_suggested_area]], "-", Table2[[#This Row],[device_identifiers]])))</f>
        <v>tplink-laundry-vacuum-charger</v>
      </c>
      <c r="AN299" s="10" t="s">
        <v>445</v>
      </c>
      <c r="AO299" s="8" t="s">
        <v>480</v>
      </c>
      <c r="AP299" s="14" t="s">
        <v>444</v>
      </c>
      <c r="AQ299" s="8" t="str">
        <f>IF(OR(ISBLANK(AU299), ISBLANK(AV299)), "", Table2[[#This Row],[device_via_device]])</f>
        <v>TPLink</v>
      </c>
      <c r="AR299" s="8" t="s">
        <v>223</v>
      </c>
      <c r="AT299" s="8" t="s">
        <v>575</v>
      </c>
      <c r="AU299" s="8" t="s">
        <v>425</v>
      </c>
      <c r="AV299" s="8" t="s">
        <v>559</v>
      </c>
      <c r="AY299" s="8" t="str">
        <f t="shared" si="39"/>
        <v>[["mac", "5c:a6:e6:25:57:fd"], ["ip", "10.0.6.72"]]</v>
      </c>
    </row>
    <row r="300" spans="1:51" ht="16" hidden="1" customHeight="1" x14ac:dyDescent="0.2">
      <c r="A300" s="8">
        <v>2572</v>
      </c>
      <c r="B300" s="8" t="s">
        <v>26</v>
      </c>
      <c r="C300" s="8" t="s">
        <v>484</v>
      </c>
      <c r="D300" s="8" t="s">
        <v>134</v>
      </c>
      <c r="E300" s="14" t="s">
        <v>936</v>
      </c>
      <c r="F300" s="8" t="str">
        <f>IF(ISBLANK(E300), "", Table2[[#This Row],[unique_id]])</f>
        <v>deck_fans_outlet</v>
      </c>
      <c r="G300" s="8" t="s">
        <v>939</v>
      </c>
      <c r="H300" s="8" t="s">
        <v>760</v>
      </c>
      <c r="I300" s="8" t="s">
        <v>338</v>
      </c>
      <c r="M300" s="8" t="s">
        <v>292</v>
      </c>
      <c r="T300" s="8"/>
      <c r="V300" s="10"/>
      <c r="W300" s="10" t="s">
        <v>711</v>
      </c>
      <c r="X300" s="10"/>
      <c r="Y300" s="16" t="s">
        <v>1145</v>
      </c>
      <c r="AD300" s="8" t="s">
        <v>286</v>
      </c>
      <c r="AF300" s="10"/>
      <c r="AH300" s="8" t="str">
        <f t="shared" si="37"/>
        <v/>
      </c>
      <c r="AI300" s="8" t="str">
        <f t="shared" si="38"/>
        <v/>
      </c>
      <c r="AK300" s="8"/>
      <c r="AL30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M300" s="8" t="str">
        <f>LOWER(_xlfn.CONCAT(Table2[[#This Row],[device_suggested_area]], "-",Table2[[#This Row],[device_identifiers]]))</f>
        <v>deck-fans-outlet</v>
      </c>
      <c r="AN300" s="16" t="s">
        <v>943</v>
      </c>
      <c r="AO300" s="11" t="s">
        <v>945</v>
      </c>
      <c r="AP300" s="11" t="s">
        <v>941</v>
      </c>
      <c r="AQ300" s="8" t="s">
        <v>484</v>
      </c>
      <c r="AR300" s="8" t="s">
        <v>441</v>
      </c>
      <c r="AU300" s="8" t="s">
        <v>946</v>
      </c>
      <c r="AV300" s="8"/>
      <c r="AY300" s="8" t="str">
        <f t="shared" si="39"/>
        <v>[["mac", "0x00178801086168ac"]]</v>
      </c>
    </row>
    <row r="301" spans="1:51" ht="16" hidden="1" customHeight="1" x14ac:dyDescent="0.2">
      <c r="A301" s="8">
        <v>2573</v>
      </c>
      <c r="B301" s="8" t="s">
        <v>26</v>
      </c>
      <c r="C301" s="8" t="s">
        <v>484</v>
      </c>
      <c r="D301" s="8" t="s">
        <v>134</v>
      </c>
      <c r="E301" s="14" t="s">
        <v>937</v>
      </c>
      <c r="F301" s="8" t="str">
        <f>IF(ISBLANK(E301), "", Table2[[#This Row],[unique_id]])</f>
        <v>kitchen_fan_outlet</v>
      </c>
      <c r="G301" s="8" t="s">
        <v>938</v>
      </c>
      <c r="H301" s="8" t="s">
        <v>760</v>
      </c>
      <c r="I301" s="8" t="s">
        <v>338</v>
      </c>
      <c r="M301" s="8" t="s">
        <v>292</v>
      </c>
      <c r="T301" s="8"/>
      <c r="V301" s="10"/>
      <c r="W301" s="10" t="s">
        <v>711</v>
      </c>
      <c r="X301" s="10"/>
      <c r="Y301" s="16" t="s">
        <v>1145</v>
      </c>
      <c r="AD301" s="8" t="s">
        <v>286</v>
      </c>
      <c r="AF301" s="10"/>
      <c r="AH301" s="8" t="str">
        <f t="shared" si="37"/>
        <v/>
      </c>
      <c r="AI301" s="8" t="str">
        <f t="shared" si="38"/>
        <v/>
      </c>
      <c r="AK301" s="8"/>
      <c r="AL30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M301" s="8" t="str">
        <f>LOWER(_xlfn.CONCAT(Table2[[#This Row],[device_suggested_area]], "-",Table2[[#This Row],[device_identifiers]]))</f>
        <v>kitchen-fan-outlet</v>
      </c>
      <c r="AN301" s="16" t="s">
        <v>943</v>
      </c>
      <c r="AO301" s="11" t="s">
        <v>944</v>
      </c>
      <c r="AP301" s="11" t="s">
        <v>941</v>
      </c>
      <c r="AQ301" s="8" t="s">
        <v>484</v>
      </c>
      <c r="AR301" s="8" t="s">
        <v>215</v>
      </c>
      <c r="AU301" s="8" t="s">
        <v>947</v>
      </c>
      <c r="AV301" s="8"/>
      <c r="AY301" s="8" t="str">
        <f t="shared" si="39"/>
        <v>[["mac", "0x0017880109d4659c"]]</v>
      </c>
    </row>
    <row r="302" spans="1:51" ht="16" hidden="1" customHeight="1" x14ac:dyDescent="0.2">
      <c r="A302" s="8">
        <v>2574</v>
      </c>
      <c r="B302" s="8" t="s">
        <v>26</v>
      </c>
      <c r="C302" s="8" t="s">
        <v>484</v>
      </c>
      <c r="D302" s="8" t="s">
        <v>134</v>
      </c>
      <c r="E302" s="14" t="s">
        <v>935</v>
      </c>
      <c r="F302" s="8" t="str">
        <f>IF(ISBLANK(E302), "", Table2[[#This Row],[unique_id]])</f>
        <v>edwin_wardrobe_outlet</v>
      </c>
      <c r="G302" s="8" t="s">
        <v>948</v>
      </c>
      <c r="H302" s="8" t="s">
        <v>760</v>
      </c>
      <c r="I302" s="8" t="s">
        <v>338</v>
      </c>
      <c r="M302" s="8" t="s">
        <v>292</v>
      </c>
      <c r="T302" s="8"/>
      <c r="V302" s="10"/>
      <c r="W302" s="10" t="s">
        <v>711</v>
      </c>
      <c r="X302" s="10"/>
      <c r="Y302" s="16" t="s">
        <v>1145</v>
      </c>
      <c r="Z302" s="16"/>
      <c r="AD302" s="8" t="s">
        <v>286</v>
      </c>
      <c r="AF302" s="10"/>
      <c r="AH302" s="8" t="str">
        <f t="shared" si="37"/>
        <v/>
      </c>
      <c r="AI302" s="8" t="str">
        <f t="shared" si="38"/>
        <v/>
      </c>
      <c r="AK302" s="8"/>
      <c r="AL30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M302" s="8" t="str">
        <f>LOWER(_xlfn.CONCAT(Table2[[#This Row],[device_suggested_area]], "-",Table2[[#This Row],[device_identifiers]]))</f>
        <v>edwin-wardrobe-outlet</v>
      </c>
      <c r="AN302" s="16" t="s">
        <v>943</v>
      </c>
      <c r="AO302" s="11" t="s">
        <v>942</v>
      </c>
      <c r="AP302" s="11" t="s">
        <v>941</v>
      </c>
      <c r="AQ302" s="8" t="s">
        <v>484</v>
      </c>
      <c r="AR302" s="8" t="s">
        <v>127</v>
      </c>
      <c r="AU302" s="8" t="s">
        <v>940</v>
      </c>
      <c r="AV302" s="8"/>
      <c r="AY302" s="8" t="str">
        <f t="shared" si="39"/>
        <v>[["mac", "0x0017880108fd8633"]]</v>
      </c>
    </row>
    <row r="303" spans="1:51" ht="16" hidden="1" customHeight="1" x14ac:dyDescent="0.2">
      <c r="A303" s="8">
        <v>2575</v>
      </c>
      <c r="B303" s="8" t="s">
        <v>26</v>
      </c>
      <c r="C303" s="8" t="s">
        <v>1056</v>
      </c>
      <c r="D303" s="8" t="s">
        <v>134</v>
      </c>
      <c r="E303" s="8" t="s">
        <v>859</v>
      </c>
      <c r="F303" s="8" t="str">
        <f>IF(ISBLANK(E303), "", Table2[[#This Row],[unique_id]])</f>
        <v>rack_fans</v>
      </c>
      <c r="G303" s="8" t="s">
        <v>860</v>
      </c>
      <c r="H303" s="8" t="s">
        <v>760</v>
      </c>
      <c r="I303" s="8" t="s">
        <v>338</v>
      </c>
      <c r="M303" s="8" t="s">
        <v>292</v>
      </c>
      <c r="T303" s="8"/>
      <c r="V303" s="10"/>
      <c r="W303" s="10"/>
      <c r="X303" s="10"/>
      <c r="Y303" s="10"/>
      <c r="AD303" s="8" t="s">
        <v>864</v>
      </c>
      <c r="AF303" s="10"/>
      <c r="AH303" s="8" t="str">
        <f t="shared" si="37"/>
        <v/>
      </c>
      <c r="AI303" s="8" t="str">
        <f t="shared" si="38"/>
        <v/>
      </c>
      <c r="AK303" s="8"/>
      <c r="AL303" s="37"/>
      <c r="AM303" s="8" t="str">
        <f>IF(OR(ISBLANK(AU303), ISBLANK(AV303)), "", LOWER(_xlfn.CONCAT(Table2[[#This Row],[device_manufacturer]], "-",Table2[[#This Row],[device_suggested_area]], "-", Table2[[#This Row],[device_identifiers]])))</f>
        <v>sonoff-rack-fans</v>
      </c>
      <c r="AN303" s="10" t="s">
        <v>863</v>
      </c>
      <c r="AO303" s="8" t="s">
        <v>862</v>
      </c>
      <c r="AP303" s="14" t="s">
        <v>1155</v>
      </c>
      <c r="AQ303" s="8" t="s">
        <v>415</v>
      </c>
      <c r="AR303" s="8" t="s">
        <v>28</v>
      </c>
      <c r="AT303" s="8" t="s">
        <v>575</v>
      </c>
      <c r="AU303" s="8" t="s">
        <v>861</v>
      </c>
      <c r="AV303" s="8" t="s">
        <v>865</v>
      </c>
      <c r="AY303" s="8" t="str">
        <f t="shared" si="39"/>
        <v>[["mac", "4c:eb:d6:b5:a5:28"], ["ip", "10.0.6.90"]]</v>
      </c>
    </row>
    <row r="304" spans="1:51" ht="16" customHeight="1" x14ac:dyDescent="0.2">
      <c r="A304" s="8">
        <v>2576</v>
      </c>
      <c r="B304" s="8" t="s">
        <v>26</v>
      </c>
      <c r="C304" s="8" t="s">
        <v>1173</v>
      </c>
      <c r="D304" s="8" t="s">
        <v>149</v>
      </c>
      <c r="E304" s="8" t="s">
        <v>1214</v>
      </c>
      <c r="F304" s="8" t="str">
        <f>IF(ISBLANK(E304), "", Table2[[#This Row],[unique_id]])</f>
        <v>template_rack_outlet_plug</v>
      </c>
      <c r="G304" s="8" t="s">
        <v>233</v>
      </c>
      <c r="H304" s="8" t="s">
        <v>760</v>
      </c>
      <c r="I304" s="8" t="s">
        <v>338</v>
      </c>
      <c r="O304" s="8" t="b">
        <v>1</v>
      </c>
      <c r="P304" s="8" t="s">
        <v>172</v>
      </c>
      <c r="Q304" s="8" t="s">
        <v>1148</v>
      </c>
      <c r="R304" s="8" t="s">
        <v>1150</v>
      </c>
      <c r="S304" s="8" t="str">
        <f>S305</f>
        <v>Server Rack</v>
      </c>
      <c r="T304" s="11" t="str">
        <f>_xlfn.CONCAT("standby_power: 1.54", CHAR(10), "unavailable_power: 0", CHAR(10), "fixed:", CHAR(10), "  power: 2.19", CHAR(10))</f>
        <v xml:space="preserve">standby_power: 1.54
unavailable_power: 0
fixed:
  power: 2.19
</v>
      </c>
      <c r="V304" s="10"/>
      <c r="W304" s="10"/>
      <c r="X304" s="10"/>
      <c r="Y304" s="10"/>
      <c r="AF304" s="10"/>
      <c r="AH304" s="8" t="str">
        <f t="shared" si="37"/>
        <v/>
      </c>
      <c r="AI304" s="8" t="str">
        <f t="shared" si="38"/>
        <v/>
      </c>
      <c r="AK304" s="8"/>
      <c r="AL304" s="37"/>
      <c r="AM304" s="8"/>
      <c r="AN304" s="10"/>
      <c r="AP304" s="14"/>
      <c r="AU304" s="8"/>
      <c r="AV304" s="8"/>
      <c r="AY304" s="8" t="str">
        <f t="shared" si="39"/>
        <v/>
      </c>
    </row>
    <row r="305" spans="1:51" ht="16" customHeight="1" x14ac:dyDescent="0.2">
      <c r="A305" s="8">
        <v>2577</v>
      </c>
      <c r="B305" s="8" t="s">
        <v>26</v>
      </c>
      <c r="C305" s="8" t="s">
        <v>246</v>
      </c>
      <c r="D305" s="8" t="s">
        <v>134</v>
      </c>
      <c r="E305" s="8" t="s">
        <v>275</v>
      </c>
      <c r="F305" s="8" t="str">
        <f>IF(ISBLANK(E305), "", Table2[[#This Row],[unique_id]])</f>
        <v>rack_outlet</v>
      </c>
      <c r="G305" s="8" t="s">
        <v>233</v>
      </c>
      <c r="H305" s="8" t="s">
        <v>760</v>
      </c>
      <c r="I305" s="8" t="s">
        <v>338</v>
      </c>
      <c r="M305" s="8" t="s">
        <v>292</v>
      </c>
      <c r="O305" s="8" t="b">
        <v>1</v>
      </c>
      <c r="P305" s="8" t="s">
        <v>172</v>
      </c>
      <c r="Q305" s="8" t="s">
        <v>1148</v>
      </c>
      <c r="R305" s="8" t="s">
        <v>1150</v>
      </c>
      <c r="S305" s="8" t="str">
        <f>_xlfn.CONCAT( "", "",Table2[[#This Row],[friendly_name]])</f>
        <v>Server Rack</v>
      </c>
      <c r="T305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sensor.rack_outlet_current_consumption
energy_sensor_id: sensor.rack_outlet_total_consumption
</v>
      </c>
      <c r="V305" s="10"/>
      <c r="W305" s="10"/>
      <c r="X305" s="10"/>
      <c r="Y305" s="10"/>
      <c r="AD305" s="8" t="s">
        <v>287</v>
      </c>
      <c r="AF305" s="10"/>
      <c r="AH305" s="8" t="str">
        <f t="shared" si="37"/>
        <v/>
      </c>
      <c r="AI305" s="8" t="str">
        <f t="shared" si="38"/>
        <v/>
      </c>
      <c r="AK305" s="8"/>
      <c r="AL305" s="37"/>
      <c r="AM305" s="8" t="str">
        <f>IF(OR(ISBLANK(AU305), ISBLANK(AV305)), "", LOWER(_xlfn.CONCAT(Table2[[#This Row],[device_manufacturer]], "-",Table2[[#This Row],[device_suggested_area]], "-", Table2[[#This Row],[device_identifiers]])))</f>
        <v>tplink-rack-outlet</v>
      </c>
      <c r="AN305" s="10" t="s">
        <v>446</v>
      </c>
      <c r="AO305" s="8" t="s">
        <v>455</v>
      </c>
      <c r="AP305" s="8" t="s">
        <v>443</v>
      </c>
      <c r="AQ305" s="8" t="str">
        <f>IF(OR(ISBLANK(AU305), ISBLANK(AV305)), "", Table2[[#This Row],[device_via_device]])</f>
        <v>TPLink</v>
      </c>
      <c r="AR305" s="8" t="s">
        <v>28</v>
      </c>
      <c r="AT305" s="8" t="s">
        <v>575</v>
      </c>
      <c r="AU305" s="8" t="s">
        <v>439</v>
      </c>
      <c r="AV305" s="8" t="s">
        <v>573</v>
      </c>
      <c r="AY305" s="8" t="str">
        <f t="shared" si="39"/>
        <v>[["mac", "ac:84:c6:54:95:8b"], ["ip", "10.0.6.86"]]</v>
      </c>
    </row>
    <row r="306" spans="1:51" ht="16" customHeight="1" x14ac:dyDescent="0.2">
      <c r="A306" s="8">
        <v>2578</v>
      </c>
      <c r="B306" s="8" t="s">
        <v>26</v>
      </c>
      <c r="C306" s="8" t="s">
        <v>1173</v>
      </c>
      <c r="D306" s="8" t="s">
        <v>149</v>
      </c>
      <c r="E306" s="8" t="s">
        <v>1215</v>
      </c>
      <c r="F306" s="8" t="str">
        <f>IF(ISBLANK(E306), "", Table2[[#This Row],[unique_id]])</f>
        <v>template_roof_network_switch_plug</v>
      </c>
      <c r="G306" s="8" t="s">
        <v>230</v>
      </c>
      <c r="H306" s="8" t="s">
        <v>760</v>
      </c>
      <c r="I306" s="8" t="s">
        <v>338</v>
      </c>
      <c r="O306" s="8" t="b">
        <v>1</v>
      </c>
      <c r="P306" s="8" t="s">
        <v>172</v>
      </c>
      <c r="Q306" s="8" t="s">
        <v>1148</v>
      </c>
      <c r="R306" s="8" t="s">
        <v>1150</v>
      </c>
      <c r="S306" s="8" t="str">
        <f>S307</f>
        <v>Network Switch</v>
      </c>
      <c r="T306" s="11" t="str">
        <f>_xlfn.CONCAT("standby_power: 1.54", CHAR(10), "unavailable_power: 0", CHAR(10), "fixed:", CHAR(10), "  power: 2.19", CHAR(10))</f>
        <v xml:space="preserve">standby_power: 1.54
unavailable_power: 0
fixed:
  power: 2.19
</v>
      </c>
      <c r="V306" s="10"/>
      <c r="W306" s="10"/>
      <c r="X306" s="10"/>
      <c r="Y306" s="10"/>
      <c r="AF306" s="10"/>
      <c r="AH306" s="8" t="str">
        <f t="shared" si="37"/>
        <v/>
      </c>
      <c r="AI306" s="8" t="str">
        <f t="shared" si="38"/>
        <v/>
      </c>
      <c r="AK306" s="8"/>
      <c r="AL306" s="37"/>
      <c r="AM306" s="8"/>
      <c r="AN306" s="10"/>
      <c r="AU306" s="8"/>
      <c r="AV306" s="8"/>
      <c r="AY306" s="8" t="str">
        <f t="shared" si="39"/>
        <v/>
      </c>
    </row>
    <row r="307" spans="1:51" ht="16" customHeight="1" x14ac:dyDescent="0.2">
      <c r="A307" s="8">
        <v>2579</v>
      </c>
      <c r="B307" s="8" t="s">
        <v>26</v>
      </c>
      <c r="C307" s="8" t="s">
        <v>246</v>
      </c>
      <c r="D307" s="8" t="s">
        <v>134</v>
      </c>
      <c r="E307" s="8" t="s">
        <v>276</v>
      </c>
      <c r="F307" s="8" t="str">
        <f>IF(ISBLANK(E307), "", Table2[[#This Row],[unique_id]])</f>
        <v>roof_network_switch</v>
      </c>
      <c r="G307" s="8" t="s">
        <v>230</v>
      </c>
      <c r="H307" s="8" t="s">
        <v>760</v>
      </c>
      <c r="I307" s="8" t="s">
        <v>338</v>
      </c>
      <c r="M307" s="8" t="s">
        <v>292</v>
      </c>
      <c r="O307" s="8" t="b">
        <v>1</v>
      </c>
      <c r="P307" s="8" t="s">
        <v>172</v>
      </c>
      <c r="Q307" s="8" t="s">
        <v>1148</v>
      </c>
      <c r="R307" s="8" t="s">
        <v>1150</v>
      </c>
      <c r="S307" s="8" t="str">
        <f>_xlfn.CONCAT( "", "",Table2[[#This Row],[friendly_name]])</f>
        <v>Network Switch</v>
      </c>
      <c r="T307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sensor.roof_network_switch_current_consumption
energy_sensor_id: sensor.roof_network_switch_total_consumption
</v>
      </c>
      <c r="V307" s="10"/>
      <c r="W307" s="10"/>
      <c r="X307" s="10"/>
      <c r="Y307" s="10"/>
      <c r="AD307" s="8" t="s">
        <v>288</v>
      </c>
      <c r="AF307" s="10"/>
      <c r="AH307" s="8" t="str">
        <f t="shared" si="37"/>
        <v/>
      </c>
      <c r="AI307" s="8" t="str">
        <f t="shared" si="38"/>
        <v/>
      </c>
      <c r="AK307" s="8"/>
      <c r="AL307" s="37"/>
      <c r="AM307" s="8" t="str">
        <f>IF(OR(ISBLANK(AU307), ISBLANK(AV307)), "", LOWER(_xlfn.CONCAT(Table2[[#This Row],[device_manufacturer]], "-",Table2[[#This Row],[device_suggested_area]], "-", Table2[[#This Row],[device_identifiers]])))</f>
        <v>tplink-roof-network-switch</v>
      </c>
      <c r="AN307" s="10" t="s">
        <v>446</v>
      </c>
      <c r="AO307" s="8" t="s">
        <v>586</v>
      </c>
      <c r="AP307" s="8" t="s">
        <v>443</v>
      </c>
      <c r="AQ307" s="8" t="str">
        <f>IF(OR(ISBLANK(AU307), ISBLANK(AV307)), "", Table2[[#This Row],[device_via_device]])</f>
        <v>TPLink</v>
      </c>
      <c r="AR307" s="8" t="s">
        <v>38</v>
      </c>
      <c r="AT307" s="8" t="s">
        <v>575</v>
      </c>
      <c r="AU307" s="8" t="s">
        <v>437</v>
      </c>
      <c r="AV307" s="8" t="s">
        <v>571</v>
      </c>
      <c r="AY307" s="8" t="str">
        <f t="shared" si="39"/>
        <v>[["mac", "ac:84:c6:0d:20:9e"], ["ip", "10.0.6.84"]]</v>
      </c>
    </row>
    <row r="308" spans="1:51" ht="16" customHeight="1" x14ac:dyDescent="0.2">
      <c r="A308" s="8">
        <v>2580</v>
      </c>
      <c r="B308" s="8" t="s">
        <v>26</v>
      </c>
      <c r="C308" s="8" t="s">
        <v>1173</v>
      </c>
      <c r="D308" s="8" t="s">
        <v>149</v>
      </c>
      <c r="E308" s="8" t="s">
        <v>1216</v>
      </c>
      <c r="F308" s="8" t="str">
        <f>IF(ISBLANK(E308), "", Table2[[#This Row],[unique_id]])</f>
        <v>template_rack_modem_plug</v>
      </c>
      <c r="G308" s="8" t="s">
        <v>232</v>
      </c>
      <c r="H308" s="8" t="s">
        <v>760</v>
      </c>
      <c r="I308" s="8" t="s">
        <v>338</v>
      </c>
      <c r="O308" s="8" t="b">
        <v>1</v>
      </c>
      <c r="S308" s="8" t="str">
        <f>_xlfn.CONCAT( "", "",Table2[[#This Row],[friendly_name]])</f>
        <v>Internet Modem</v>
      </c>
      <c r="T308" s="11" t="str">
        <f>_xlfn.CONCAT("standby_power: 0.5", CHAR(10), "unavailable_power: 0", CHAR(10), "fixed:", CHAR(10), "  power: 0.9", CHAR(10))</f>
        <v xml:space="preserve">standby_power: 0.5
unavailable_power: 0
fixed:
  power: 0.9
</v>
      </c>
      <c r="V308" s="10"/>
      <c r="W308" s="10"/>
      <c r="X308" s="10"/>
      <c r="Y308" s="10"/>
      <c r="AF308" s="10"/>
      <c r="AH308" s="8" t="str">
        <f t="shared" si="37"/>
        <v/>
      </c>
      <c r="AI308" s="8" t="str">
        <f t="shared" si="38"/>
        <v/>
      </c>
      <c r="AK308" s="8"/>
      <c r="AL308" s="37"/>
      <c r="AM308" s="8"/>
      <c r="AN308" s="10"/>
      <c r="AU308" s="8"/>
      <c r="AV308" s="8"/>
      <c r="AY308" s="8" t="str">
        <f t="shared" si="39"/>
        <v/>
      </c>
    </row>
    <row r="309" spans="1:51" ht="16" customHeight="1" x14ac:dyDescent="0.2">
      <c r="A309" s="8">
        <v>2581</v>
      </c>
      <c r="B309" s="8" t="s">
        <v>26</v>
      </c>
      <c r="C309" s="8" t="s">
        <v>246</v>
      </c>
      <c r="D309" s="8" t="s">
        <v>134</v>
      </c>
      <c r="E309" s="8" t="s">
        <v>585</v>
      </c>
      <c r="F309" s="8" t="str">
        <f>IF(ISBLANK(E309), "", Table2[[#This Row],[unique_id]])</f>
        <v>rack_modem</v>
      </c>
      <c r="G309" s="8" t="s">
        <v>232</v>
      </c>
      <c r="H309" s="8" t="s">
        <v>760</v>
      </c>
      <c r="I309" s="8" t="s">
        <v>338</v>
      </c>
      <c r="M309" s="8" t="s">
        <v>292</v>
      </c>
      <c r="O309" s="8" t="b">
        <v>1</v>
      </c>
      <c r="S309" s="8" t="str">
        <f>_xlfn.CONCAT( "", "",Table2[[#This Row],[friendly_name]])</f>
        <v>Internet Modem</v>
      </c>
      <c r="T309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sensor.rack_modem_current_consumption
energy_sensor_id: sensor.rack_modem_total_consumption
</v>
      </c>
      <c r="V309" s="10"/>
      <c r="W309" s="10"/>
      <c r="X309" s="10"/>
      <c r="Y309" s="10"/>
      <c r="AD309" s="8" t="s">
        <v>289</v>
      </c>
      <c r="AF309" s="10"/>
      <c r="AH309" s="8" t="str">
        <f t="shared" si="37"/>
        <v/>
      </c>
      <c r="AI309" s="8" t="str">
        <f t="shared" si="38"/>
        <v/>
      </c>
      <c r="AK309" s="8"/>
      <c r="AL309" s="37"/>
      <c r="AM309" s="8" t="str">
        <f>IF(OR(ISBLANK(AU309), ISBLANK(AV309)), "", LOWER(_xlfn.CONCAT(Table2[[#This Row],[device_manufacturer]], "-",Table2[[#This Row],[device_suggested_area]], "-", Table2[[#This Row],[device_identifiers]])))</f>
        <v>tplink-rack-modem</v>
      </c>
      <c r="AN309" s="10" t="s">
        <v>445</v>
      </c>
      <c r="AO309" s="8" t="s">
        <v>456</v>
      </c>
      <c r="AP309" s="14" t="s">
        <v>444</v>
      </c>
      <c r="AQ309" s="8" t="str">
        <f>IF(OR(ISBLANK(AU309), ISBLANK(AV309)), "", Table2[[#This Row],[device_via_device]])</f>
        <v>TPLink</v>
      </c>
      <c r="AR309" s="8" t="s">
        <v>28</v>
      </c>
      <c r="AT309" s="8" t="s">
        <v>575</v>
      </c>
      <c r="AU309" s="8" t="s">
        <v>438</v>
      </c>
      <c r="AV309" s="8" t="s">
        <v>572</v>
      </c>
      <c r="AY309" s="8" t="str">
        <f t="shared" si="39"/>
        <v>[["mac", "10:27:f5:31:f6:7e"], ["ip", "10.0.6.85"]]</v>
      </c>
    </row>
    <row r="310" spans="1:51" ht="16" hidden="1" customHeight="1" x14ac:dyDescent="0.2">
      <c r="A310" s="8">
        <v>2582</v>
      </c>
      <c r="B310" s="8" t="s">
        <v>26</v>
      </c>
      <c r="C310" s="8" t="s">
        <v>657</v>
      </c>
      <c r="D310" s="8" t="s">
        <v>27</v>
      </c>
      <c r="E310" s="8" t="s">
        <v>1060</v>
      </c>
      <c r="F310" s="8" t="str">
        <f>IF(ISBLANK(E310), "", Table2[[#This Row],[unique_id]])</f>
        <v>garden_repeater</v>
      </c>
      <c r="G310" s="8" t="s">
        <v>1062</v>
      </c>
      <c r="H310" s="8" t="s">
        <v>760</v>
      </c>
      <c r="I310" s="8" t="s">
        <v>338</v>
      </c>
      <c r="T310" s="8"/>
      <c r="V310" s="10"/>
      <c r="W310" s="10" t="s">
        <v>711</v>
      </c>
      <c r="X310" s="10"/>
      <c r="Y310" s="16" t="s">
        <v>1145</v>
      </c>
      <c r="AF310" s="10"/>
      <c r="AH310" s="8" t="str">
        <f t="shared" si="37"/>
        <v/>
      </c>
      <c r="AI310" s="8" t="str">
        <f t="shared" si="38"/>
        <v/>
      </c>
      <c r="AK310" s="8"/>
      <c r="AL31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M310" s="8" t="s">
        <v>1064</v>
      </c>
      <c r="AN310" s="10" t="s">
        <v>1057</v>
      </c>
      <c r="AO310" s="8" t="s">
        <v>1058</v>
      </c>
      <c r="AP310" s="14" t="s">
        <v>1059</v>
      </c>
      <c r="AQ310" s="8" t="s">
        <v>657</v>
      </c>
      <c r="AR310" s="8" t="s">
        <v>827</v>
      </c>
      <c r="AU310" s="8" t="s">
        <v>1061</v>
      </c>
      <c r="AV310" s="8"/>
      <c r="AY310" s="8" t="str">
        <f t="shared" si="39"/>
        <v>[["mac", "0x2c1165fffec5a3f6"]]</v>
      </c>
    </row>
    <row r="311" spans="1:51" ht="16" hidden="1" customHeight="1" x14ac:dyDescent="0.2">
      <c r="A311" s="8">
        <v>2583</v>
      </c>
      <c r="B311" s="8" t="s">
        <v>26</v>
      </c>
      <c r="C311" s="8" t="s">
        <v>657</v>
      </c>
      <c r="D311" s="8" t="s">
        <v>27</v>
      </c>
      <c r="E311" s="8" t="s">
        <v>1065</v>
      </c>
      <c r="F311" s="8" t="str">
        <f>IF(ISBLANK(E311), "", Table2[[#This Row],[unique_id]])</f>
        <v>landing_repeater</v>
      </c>
      <c r="G311" s="8" t="s">
        <v>1068</v>
      </c>
      <c r="H311" s="8" t="s">
        <v>760</v>
      </c>
      <c r="I311" s="8" t="s">
        <v>338</v>
      </c>
      <c r="T311" s="8"/>
      <c r="V311" s="10"/>
      <c r="W311" s="10" t="s">
        <v>711</v>
      </c>
      <c r="X311" s="10"/>
      <c r="Y311" s="16" t="s">
        <v>1145</v>
      </c>
      <c r="AF311" s="10"/>
      <c r="AH311" s="8" t="str">
        <f t="shared" si="37"/>
        <v/>
      </c>
      <c r="AI311" s="8" t="str">
        <f t="shared" si="38"/>
        <v/>
      </c>
      <c r="AK311" s="8"/>
      <c r="AL31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M311" s="8" t="s">
        <v>1070</v>
      </c>
      <c r="AN311" s="10" t="s">
        <v>1057</v>
      </c>
      <c r="AO311" s="8" t="s">
        <v>1058</v>
      </c>
      <c r="AP311" s="14" t="s">
        <v>1059</v>
      </c>
      <c r="AQ311" s="8" t="s">
        <v>657</v>
      </c>
      <c r="AR311" s="8" t="s">
        <v>805</v>
      </c>
      <c r="AU311" s="8" t="s">
        <v>1072</v>
      </c>
      <c r="AV311" s="8"/>
      <c r="AY311" s="8" t="str">
        <f t="shared" si="39"/>
        <v>[["mac", "0x2c1165fffebaa93c"]]</v>
      </c>
    </row>
    <row r="312" spans="1:51" ht="16" hidden="1" customHeight="1" x14ac:dyDescent="0.2">
      <c r="A312" s="8">
        <v>2584</v>
      </c>
      <c r="B312" s="8" t="s">
        <v>26</v>
      </c>
      <c r="C312" s="8" t="s">
        <v>657</v>
      </c>
      <c r="D312" s="8" t="s">
        <v>27</v>
      </c>
      <c r="E312" s="8" t="s">
        <v>1066</v>
      </c>
      <c r="F312" s="8" t="str">
        <f>IF(ISBLANK(E312), "", Table2[[#This Row],[unique_id]])</f>
        <v>driveway_repeater</v>
      </c>
      <c r="G312" s="8" t="s">
        <v>1067</v>
      </c>
      <c r="H312" s="8" t="s">
        <v>760</v>
      </c>
      <c r="I312" s="8" t="s">
        <v>338</v>
      </c>
      <c r="T312" s="8"/>
      <c r="V312" s="10"/>
      <c r="W312" s="10" t="s">
        <v>711</v>
      </c>
      <c r="X312" s="10"/>
      <c r="Y312" s="16" t="s">
        <v>1145</v>
      </c>
      <c r="AF312" s="10"/>
      <c r="AH312" s="8" t="str">
        <f t="shared" si="37"/>
        <v/>
      </c>
      <c r="AI312" s="8" t="str">
        <f t="shared" si="38"/>
        <v/>
      </c>
      <c r="AK312" s="8"/>
      <c r="AL31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M312" s="8" t="s">
        <v>1071</v>
      </c>
      <c r="AN312" s="10" t="s">
        <v>1057</v>
      </c>
      <c r="AO312" s="8" t="s">
        <v>1058</v>
      </c>
      <c r="AP312" s="14" t="s">
        <v>1059</v>
      </c>
      <c r="AQ312" s="8" t="s">
        <v>657</v>
      </c>
      <c r="AR312" s="8" t="s">
        <v>1069</v>
      </c>
      <c r="AU312" s="8" t="s">
        <v>1073</v>
      </c>
      <c r="AV312" s="8"/>
      <c r="AY312" s="8" t="str">
        <f t="shared" si="39"/>
        <v>[["mac", "0x50325ffffe47b8fa"]]</v>
      </c>
    </row>
    <row r="313" spans="1:51" ht="16" hidden="1" customHeight="1" x14ac:dyDescent="0.2">
      <c r="A313" s="8">
        <v>2585</v>
      </c>
      <c r="B313" s="8" t="s">
        <v>26</v>
      </c>
      <c r="C313" s="8" t="s">
        <v>638</v>
      </c>
      <c r="D313" s="8" t="s">
        <v>414</v>
      </c>
      <c r="E313" s="8" t="s">
        <v>413</v>
      </c>
      <c r="F313" s="8" t="str">
        <f>IF(ISBLANK(E313), "", Table2[[#This Row],[unique_id]])</f>
        <v>column_break</v>
      </c>
      <c r="G313" s="8" t="s">
        <v>410</v>
      </c>
      <c r="H313" s="8" t="s">
        <v>760</v>
      </c>
      <c r="I313" s="8" t="s">
        <v>338</v>
      </c>
      <c r="M313" s="8" t="s">
        <v>411</v>
      </c>
      <c r="N313" s="8" t="s">
        <v>412</v>
      </c>
      <c r="T313" s="8"/>
      <c r="V313" s="10"/>
      <c r="W313" s="10"/>
      <c r="X313" s="10"/>
      <c r="Y313" s="10"/>
      <c r="AF313" s="10"/>
      <c r="AI313" s="8" t="str">
        <f t="shared" si="38"/>
        <v/>
      </c>
      <c r="AK313" s="8"/>
      <c r="AL313" s="37"/>
      <c r="AM313" s="8"/>
      <c r="AN313" s="10"/>
      <c r="AU313" s="8"/>
      <c r="AV313" s="8"/>
      <c r="AY313" s="8" t="str">
        <f t="shared" si="39"/>
        <v/>
      </c>
    </row>
    <row r="314" spans="1:51" ht="16" hidden="1" customHeight="1" x14ac:dyDescent="0.2">
      <c r="A314" s="14">
        <v>2600</v>
      </c>
      <c r="B314" s="8" t="s">
        <v>26</v>
      </c>
      <c r="C314" s="8" t="s">
        <v>151</v>
      </c>
      <c r="D314" s="8" t="s">
        <v>372</v>
      </c>
      <c r="E314" t="s">
        <v>766</v>
      </c>
      <c r="F314" s="8" t="str">
        <f>IF(ISBLANK(E314), "", Table2[[#This Row],[unique_id]])</f>
        <v>lighting_reset_adaptive_lighting_ada_lamp</v>
      </c>
      <c r="G314" t="s">
        <v>204</v>
      </c>
      <c r="H314" s="8" t="s">
        <v>780</v>
      </c>
      <c r="I314" s="8" t="s">
        <v>338</v>
      </c>
      <c r="J314" s="8" t="s">
        <v>765</v>
      </c>
      <c r="M314" s="8" t="s">
        <v>292</v>
      </c>
      <c r="T314" s="8"/>
      <c r="V314" s="10"/>
      <c r="W314" s="10"/>
      <c r="X314" s="10"/>
      <c r="Y314" s="10"/>
      <c r="AD314" s="8" t="s">
        <v>339</v>
      </c>
      <c r="AF314" s="10"/>
      <c r="AH314" s="8" t="str">
        <f t="shared" ref="AH314:AH328" si="40">IF(ISBLANK(AG314),  "", _xlfn.CONCAT("haas/entity/sensor/", LOWER(C314), "/", E314, "/config"))</f>
        <v/>
      </c>
      <c r="AI314" s="8" t="str">
        <f t="shared" si="38"/>
        <v/>
      </c>
      <c r="AK314" s="8"/>
      <c r="AL314" s="36"/>
      <c r="AM314" s="8"/>
      <c r="AN314" s="10"/>
      <c r="AR314" s="8" t="s">
        <v>130</v>
      </c>
      <c r="AS314" s="8" t="s">
        <v>1038</v>
      </c>
      <c r="AU314" s="8"/>
      <c r="AV314" s="8"/>
      <c r="AY314" s="8" t="str">
        <f t="shared" si="39"/>
        <v/>
      </c>
    </row>
    <row r="315" spans="1:51" ht="16" hidden="1" customHeight="1" x14ac:dyDescent="0.2">
      <c r="A315" s="48">
        <v>2601</v>
      </c>
      <c r="B315" s="8" t="s">
        <v>26</v>
      </c>
      <c r="C315" s="8" t="s">
        <v>151</v>
      </c>
      <c r="D315" s="8" t="s">
        <v>372</v>
      </c>
      <c r="E315" t="s">
        <v>758</v>
      </c>
      <c r="F315" s="8" t="str">
        <f>IF(ISBLANK(E315), "", Table2[[#This Row],[unique_id]])</f>
        <v>lighting_reset_adaptive_lighting_edwin_lamp</v>
      </c>
      <c r="G315" t="s">
        <v>214</v>
      </c>
      <c r="H315" s="8" t="s">
        <v>780</v>
      </c>
      <c r="I315" s="8" t="s">
        <v>338</v>
      </c>
      <c r="J315" s="8" t="s">
        <v>765</v>
      </c>
      <c r="M315" s="8" t="s">
        <v>292</v>
      </c>
      <c r="T315" s="8"/>
      <c r="V315" s="10"/>
      <c r="W315" s="10"/>
      <c r="X315" s="10"/>
      <c r="Y315" s="10"/>
      <c r="AD315" s="8" t="s">
        <v>339</v>
      </c>
      <c r="AF315" s="10"/>
      <c r="AH315" s="8" t="str">
        <f t="shared" si="40"/>
        <v/>
      </c>
      <c r="AI315" s="8" t="str">
        <f t="shared" si="38"/>
        <v/>
      </c>
      <c r="AK315" s="8"/>
      <c r="AL315" s="37"/>
      <c r="AM315" s="8"/>
      <c r="AN315" s="10"/>
      <c r="AR315" s="8" t="s">
        <v>127</v>
      </c>
      <c r="AS315" s="8" t="s">
        <v>1038</v>
      </c>
      <c r="AU315" s="8"/>
      <c r="AV315" s="8"/>
      <c r="AY315" s="8" t="str">
        <f t="shared" si="39"/>
        <v/>
      </c>
    </row>
    <row r="316" spans="1:51" ht="16" hidden="1" customHeight="1" x14ac:dyDescent="0.2">
      <c r="A316" s="14">
        <v>2602</v>
      </c>
      <c r="B316" s="8" t="s">
        <v>26</v>
      </c>
      <c r="C316" s="8" t="s">
        <v>151</v>
      </c>
      <c r="D316" s="8" t="s">
        <v>372</v>
      </c>
      <c r="E316" t="s">
        <v>767</v>
      </c>
      <c r="F316" s="8" t="str">
        <f>IF(ISBLANK(E316), "", Table2[[#This Row],[unique_id]])</f>
        <v>lighting_reset_adaptive_lighting_edwin_night_light</v>
      </c>
      <c r="G316" t="s">
        <v>576</v>
      </c>
      <c r="H316" s="8" t="s">
        <v>780</v>
      </c>
      <c r="I316" s="8" t="s">
        <v>338</v>
      </c>
      <c r="J316" s="8" t="s">
        <v>778</v>
      </c>
      <c r="M316" s="8" t="s">
        <v>292</v>
      </c>
      <c r="T316" s="8"/>
      <c r="V316" s="10"/>
      <c r="W316" s="10"/>
      <c r="X316" s="10"/>
      <c r="Y316" s="10"/>
      <c r="AD316" s="8" t="s">
        <v>339</v>
      </c>
      <c r="AF316" s="10"/>
      <c r="AH316" s="8" t="str">
        <f t="shared" si="40"/>
        <v/>
      </c>
      <c r="AI316" s="8" t="str">
        <f t="shared" si="38"/>
        <v/>
      </c>
      <c r="AK316" s="8"/>
      <c r="AL316" s="37"/>
      <c r="AM316" s="8"/>
      <c r="AN316" s="10"/>
      <c r="AR316" s="8" t="s">
        <v>127</v>
      </c>
      <c r="AS316" s="8" t="s">
        <v>1038</v>
      </c>
      <c r="AU316" s="8"/>
      <c r="AV316" s="8"/>
      <c r="AY316" s="8" t="str">
        <f t="shared" si="39"/>
        <v/>
      </c>
    </row>
    <row r="317" spans="1:51" ht="16" hidden="1" customHeight="1" x14ac:dyDescent="0.2">
      <c r="A317" s="14">
        <v>2603</v>
      </c>
      <c r="B317" s="8" t="s">
        <v>26</v>
      </c>
      <c r="C317" s="8" t="s">
        <v>151</v>
      </c>
      <c r="D317" s="8" t="s">
        <v>372</v>
      </c>
      <c r="E317" t="s">
        <v>768</v>
      </c>
      <c r="F317" s="8" t="str">
        <f>IF(ISBLANK(E317), "", Table2[[#This Row],[unique_id]])</f>
        <v>lighting_reset_adaptive_lighting_hallway_main</v>
      </c>
      <c r="G317" t="s">
        <v>209</v>
      </c>
      <c r="H317" s="8" t="s">
        <v>780</v>
      </c>
      <c r="I317" s="8" t="s">
        <v>338</v>
      </c>
      <c r="J317" s="8" t="s">
        <v>787</v>
      </c>
      <c r="M317" s="8" t="s">
        <v>292</v>
      </c>
      <c r="T317" s="8"/>
      <c r="V317" s="10"/>
      <c r="W317" s="10"/>
      <c r="X317" s="10"/>
      <c r="Y317" s="10"/>
      <c r="AD317" s="8" t="s">
        <v>339</v>
      </c>
      <c r="AF317" s="10"/>
      <c r="AH317" s="8" t="str">
        <f t="shared" si="40"/>
        <v/>
      </c>
      <c r="AI317" s="8" t="str">
        <f t="shared" si="38"/>
        <v/>
      </c>
      <c r="AK317" s="8"/>
      <c r="AL317" s="37"/>
      <c r="AM317" s="8"/>
      <c r="AN317" s="10"/>
      <c r="AR317" s="8" t="s">
        <v>539</v>
      </c>
      <c r="AU317" s="8"/>
      <c r="AV317" s="8"/>
      <c r="AY317" s="8" t="str">
        <f t="shared" si="39"/>
        <v/>
      </c>
    </row>
    <row r="318" spans="1:51" ht="16" hidden="1" customHeight="1" x14ac:dyDescent="0.2">
      <c r="A318" s="48">
        <v>2604</v>
      </c>
      <c r="B318" s="8" t="s">
        <v>26</v>
      </c>
      <c r="C318" s="8" t="s">
        <v>151</v>
      </c>
      <c r="D318" s="8" t="s">
        <v>372</v>
      </c>
      <c r="E318" t="s">
        <v>769</v>
      </c>
      <c r="F318" s="8" t="str">
        <f>IF(ISBLANK(E318), "", Table2[[#This Row],[unique_id]])</f>
        <v>lighting_reset_adaptive_lighting_dining_main</v>
      </c>
      <c r="G318" t="s">
        <v>138</v>
      </c>
      <c r="H318" s="8" t="s">
        <v>780</v>
      </c>
      <c r="I318" s="8" t="s">
        <v>338</v>
      </c>
      <c r="J318" s="8" t="s">
        <v>787</v>
      </c>
      <c r="M318" s="8" t="s">
        <v>292</v>
      </c>
      <c r="T318" s="8"/>
      <c r="V318" s="10"/>
      <c r="W318" s="10"/>
      <c r="X318" s="10"/>
      <c r="Y318" s="10"/>
      <c r="AD318" s="8" t="s">
        <v>339</v>
      </c>
      <c r="AF318" s="10"/>
      <c r="AH318" s="8" t="str">
        <f t="shared" si="40"/>
        <v/>
      </c>
      <c r="AI318" s="8" t="str">
        <f t="shared" si="38"/>
        <v/>
      </c>
      <c r="AK318" s="8"/>
      <c r="AL318" s="37"/>
      <c r="AM318" s="8"/>
      <c r="AN318" s="10"/>
      <c r="AR318" s="8" t="s">
        <v>202</v>
      </c>
      <c r="AU318" s="8"/>
      <c r="AV318" s="8"/>
      <c r="AY318" s="8" t="str">
        <f t="shared" si="39"/>
        <v/>
      </c>
    </row>
    <row r="319" spans="1:51" ht="16" hidden="1" customHeight="1" x14ac:dyDescent="0.2">
      <c r="A319" s="14">
        <v>2605</v>
      </c>
      <c r="B319" s="8" t="s">
        <v>26</v>
      </c>
      <c r="C319" s="8" t="s">
        <v>151</v>
      </c>
      <c r="D319" s="8" t="s">
        <v>372</v>
      </c>
      <c r="E319" t="s">
        <v>770</v>
      </c>
      <c r="F319" s="8" t="str">
        <f>IF(ISBLANK(E319), "", Table2[[#This Row],[unique_id]])</f>
        <v>lighting_reset_adaptive_lighting_lounge_main</v>
      </c>
      <c r="G319" t="s">
        <v>216</v>
      </c>
      <c r="H319" s="8" t="s">
        <v>780</v>
      </c>
      <c r="I319" s="8" t="s">
        <v>338</v>
      </c>
      <c r="J319" s="8" t="s">
        <v>787</v>
      </c>
      <c r="M319" s="8" t="s">
        <v>292</v>
      </c>
      <c r="T319" s="8"/>
      <c r="V319" s="10"/>
      <c r="W319" s="10"/>
      <c r="X319" s="10"/>
      <c r="Y319" s="10"/>
      <c r="AD319" s="8" t="s">
        <v>339</v>
      </c>
      <c r="AF319" s="10"/>
      <c r="AH319" s="8" t="str">
        <f t="shared" si="40"/>
        <v/>
      </c>
      <c r="AI319" s="8" t="str">
        <f t="shared" si="38"/>
        <v/>
      </c>
      <c r="AK319" s="8"/>
      <c r="AL319" s="37"/>
      <c r="AM319" s="8"/>
      <c r="AN319" s="10"/>
      <c r="AR319" s="8" t="s">
        <v>203</v>
      </c>
      <c r="AU319" s="8"/>
      <c r="AV319" s="8"/>
      <c r="AY319" s="8" t="str">
        <f t="shared" si="39"/>
        <v/>
      </c>
    </row>
    <row r="320" spans="1:51" ht="16" hidden="1" customHeight="1" x14ac:dyDescent="0.2">
      <c r="A320" s="14">
        <v>2606</v>
      </c>
      <c r="B320" s="8" t="s">
        <v>26</v>
      </c>
      <c r="C320" s="8" t="s">
        <v>151</v>
      </c>
      <c r="D320" s="8" t="s">
        <v>372</v>
      </c>
      <c r="E320" t="s">
        <v>851</v>
      </c>
      <c r="F320" s="8" t="str">
        <f>IF(ISBLANK(E320), "", Table2[[#This Row],[unique_id]])</f>
        <v>lighting_reset_adaptive_lighting_lounge_lamp</v>
      </c>
      <c r="G320" t="s">
        <v>800</v>
      </c>
      <c r="H320" s="8" t="s">
        <v>780</v>
      </c>
      <c r="I320" s="8" t="s">
        <v>338</v>
      </c>
      <c r="J320" s="8" t="s">
        <v>765</v>
      </c>
      <c r="M320" s="8" t="s">
        <v>292</v>
      </c>
      <c r="T320" s="8"/>
      <c r="V320" s="10"/>
      <c r="W320" s="10"/>
      <c r="X320" s="10"/>
      <c r="Y320" s="10"/>
      <c r="AD320" s="8" t="s">
        <v>339</v>
      </c>
      <c r="AF320" s="10"/>
      <c r="AH320" s="8" t="str">
        <f t="shared" si="40"/>
        <v/>
      </c>
      <c r="AI320" s="8" t="str">
        <f t="shared" si="38"/>
        <v/>
      </c>
      <c r="AK320" s="8"/>
      <c r="AL320" s="37"/>
      <c r="AM320" s="8"/>
      <c r="AN320" s="10"/>
      <c r="AR320" s="8" t="s">
        <v>172</v>
      </c>
      <c r="AS320" s="8" t="s">
        <v>1038</v>
      </c>
      <c r="AU320" s="8"/>
      <c r="AV320" s="8"/>
      <c r="AY320" s="8" t="str">
        <f t="shared" si="39"/>
        <v/>
      </c>
    </row>
    <row r="321" spans="1:51" ht="16" hidden="1" customHeight="1" x14ac:dyDescent="0.2">
      <c r="A321" s="48">
        <v>2607</v>
      </c>
      <c r="B321" s="8" t="s">
        <v>26</v>
      </c>
      <c r="C321" s="8" t="s">
        <v>151</v>
      </c>
      <c r="D321" s="8" t="s">
        <v>372</v>
      </c>
      <c r="E321" t="s">
        <v>771</v>
      </c>
      <c r="F321" s="8" t="str">
        <f>IF(ISBLANK(E321), "", Table2[[#This Row],[unique_id]])</f>
        <v>lighting_reset_adaptive_lighting_parents_main</v>
      </c>
      <c r="G321" t="s">
        <v>205</v>
      </c>
      <c r="H321" s="8" t="s">
        <v>780</v>
      </c>
      <c r="I321" s="8" t="s">
        <v>338</v>
      </c>
      <c r="J321" s="8" t="s">
        <v>787</v>
      </c>
      <c r="M321" s="8" t="s">
        <v>292</v>
      </c>
      <c r="T321" s="8"/>
      <c r="V321" s="10"/>
      <c r="W321" s="10"/>
      <c r="X321" s="10"/>
      <c r="Y321" s="10"/>
      <c r="AD321" s="8" t="s">
        <v>339</v>
      </c>
      <c r="AF321" s="10"/>
      <c r="AH321" s="8" t="str">
        <f t="shared" si="40"/>
        <v/>
      </c>
      <c r="AI321" s="8" t="str">
        <f t="shared" si="38"/>
        <v/>
      </c>
      <c r="AJ321" s="12"/>
      <c r="AK321" s="8"/>
      <c r="AL321" s="37"/>
      <c r="AM321" s="8"/>
      <c r="AN321" s="10"/>
      <c r="AR321" s="8" t="s">
        <v>201</v>
      </c>
      <c r="AU321" s="8"/>
      <c r="AV321" s="8"/>
      <c r="AY321" s="8" t="str">
        <f t="shared" si="39"/>
        <v/>
      </c>
    </row>
    <row r="322" spans="1:51" ht="16" hidden="1" customHeight="1" x14ac:dyDescent="0.2">
      <c r="A322" s="14">
        <v>2608</v>
      </c>
      <c r="B322" s="8" t="s">
        <v>26</v>
      </c>
      <c r="C322" s="8" t="s">
        <v>151</v>
      </c>
      <c r="D322" s="8" t="s">
        <v>372</v>
      </c>
      <c r="E322" t="s">
        <v>772</v>
      </c>
      <c r="F322" s="8" t="str">
        <f>IF(ISBLANK(E322), "", Table2[[#This Row],[unique_id]])</f>
        <v>lighting_reset_adaptive_lighting_kitchen_main</v>
      </c>
      <c r="G322" t="s">
        <v>211</v>
      </c>
      <c r="H322" s="8" t="s">
        <v>780</v>
      </c>
      <c r="I322" s="8" t="s">
        <v>338</v>
      </c>
      <c r="J322" s="8" t="s">
        <v>787</v>
      </c>
      <c r="M322" s="8" t="s">
        <v>292</v>
      </c>
      <c r="T322" s="8"/>
      <c r="V322" s="10"/>
      <c r="W322" s="10"/>
      <c r="X322" s="10"/>
      <c r="Y322" s="10"/>
      <c r="AD322" s="8" t="s">
        <v>339</v>
      </c>
      <c r="AF322" s="10"/>
      <c r="AH322" s="8" t="str">
        <f t="shared" si="40"/>
        <v/>
      </c>
      <c r="AI322" s="8" t="str">
        <f t="shared" si="38"/>
        <v/>
      </c>
      <c r="AK322" s="8"/>
      <c r="AL322" s="37"/>
      <c r="AM322" s="8"/>
      <c r="AN322" s="10"/>
      <c r="AR322" s="8" t="s">
        <v>215</v>
      </c>
      <c r="AU322" s="8"/>
      <c r="AV322" s="8"/>
      <c r="AY322" s="8" t="str">
        <f t="shared" si="39"/>
        <v/>
      </c>
    </row>
    <row r="323" spans="1:51" ht="16" hidden="1" customHeight="1" x14ac:dyDescent="0.2">
      <c r="A323" s="14">
        <v>2609</v>
      </c>
      <c r="B323" s="8" t="s">
        <v>26</v>
      </c>
      <c r="C323" s="8" t="s">
        <v>151</v>
      </c>
      <c r="D323" s="8" t="s">
        <v>372</v>
      </c>
      <c r="E323" t="s">
        <v>773</v>
      </c>
      <c r="F323" s="8" t="str">
        <f>IF(ISBLANK(E323), "", Table2[[#This Row],[unique_id]])</f>
        <v>lighting_reset_adaptive_lighting_laundry_main</v>
      </c>
      <c r="G323" t="s">
        <v>213</v>
      </c>
      <c r="H323" s="8" t="s">
        <v>780</v>
      </c>
      <c r="I323" s="8" t="s">
        <v>338</v>
      </c>
      <c r="J323" s="8" t="s">
        <v>787</v>
      </c>
      <c r="M323" s="8" t="s">
        <v>292</v>
      </c>
      <c r="T323" s="8"/>
      <c r="V323" s="10"/>
      <c r="W323" s="10"/>
      <c r="X323" s="10"/>
      <c r="Y323" s="10"/>
      <c r="AD323" s="8" t="s">
        <v>339</v>
      </c>
      <c r="AF323" s="10"/>
      <c r="AH323" s="8" t="str">
        <f t="shared" si="40"/>
        <v/>
      </c>
      <c r="AI323" s="8" t="str">
        <f t="shared" si="38"/>
        <v/>
      </c>
      <c r="AJ323" s="12"/>
      <c r="AK323" s="8"/>
      <c r="AL323" s="37"/>
      <c r="AM323" s="8"/>
      <c r="AN323" s="10"/>
      <c r="AR323" s="8" t="s">
        <v>223</v>
      </c>
      <c r="AU323" s="8"/>
      <c r="AV323" s="8"/>
      <c r="AY323" s="8" t="str">
        <f t="shared" si="39"/>
        <v/>
      </c>
    </row>
    <row r="324" spans="1:51" ht="16" hidden="1" customHeight="1" x14ac:dyDescent="0.2">
      <c r="A324" s="48">
        <v>2610</v>
      </c>
      <c r="B324" s="8" t="s">
        <v>26</v>
      </c>
      <c r="C324" s="8" t="s">
        <v>151</v>
      </c>
      <c r="D324" s="8" t="s">
        <v>372</v>
      </c>
      <c r="E324" t="s">
        <v>774</v>
      </c>
      <c r="F324" s="8" t="str">
        <f>IF(ISBLANK(E324), "", Table2[[#This Row],[unique_id]])</f>
        <v>lighting_reset_adaptive_lighting_pantry_main</v>
      </c>
      <c r="G324" t="s">
        <v>212</v>
      </c>
      <c r="H324" s="8" t="s">
        <v>780</v>
      </c>
      <c r="I324" s="8" t="s">
        <v>338</v>
      </c>
      <c r="J324" s="8" t="s">
        <v>787</v>
      </c>
      <c r="M324" s="8" t="s">
        <v>292</v>
      </c>
      <c r="T324" s="8"/>
      <c r="V324" s="10"/>
      <c r="W324" s="10"/>
      <c r="X324" s="10"/>
      <c r="Y324" s="10"/>
      <c r="AD324" s="8" t="s">
        <v>339</v>
      </c>
      <c r="AF324" s="10"/>
      <c r="AH324" s="8" t="str">
        <f t="shared" si="40"/>
        <v/>
      </c>
      <c r="AI324" s="8" t="str">
        <f t="shared" si="38"/>
        <v/>
      </c>
      <c r="AK324" s="8"/>
      <c r="AL324" s="37"/>
      <c r="AM324" s="8"/>
      <c r="AN324" s="10"/>
      <c r="AR324" s="8" t="s">
        <v>221</v>
      </c>
      <c r="AU324" s="8"/>
      <c r="AV324" s="8"/>
      <c r="AY324" s="8" t="str">
        <f t="shared" si="39"/>
        <v/>
      </c>
    </row>
    <row r="325" spans="1:51" ht="16" hidden="1" customHeight="1" x14ac:dyDescent="0.2">
      <c r="A325" s="14">
        <v>2611</v>
      </c>
      <c r="B325" s="8" t="s">
        <v>26</v>
      </c>
      <c r="C325" s="8" t="s">
        <v>151</v>
      </c>
      <c r="D325" s="8" t="s">
        <v>372</v>
      </c>
      <c r="E325" t="s">
        <v>792</v>
      </c>
      <c r="F325" s="8" t="str">
        <f>IF(ISBLANK(E325), "", Table2[[#This Row],[unique_id]])</f>
        <v>lighting_reset_adaptive_lighting_office_main</v>
      </c>
      <c r="G325" t="s">
        <v>208</v>
      </c>
      <c r="H325" s="8" t="s">
        <v>780</v>
      </c>
      <c r="I325" s="8" t="s">
        <v>338</v>
      </c>
      <c r="J325" s="8" t="s">
        <v>787</v>
      </c>
      <c r="M325" s="8" t="s">
        <v>292</v>
      </c>
      <c r="T325" s="8"/>
      <c r="V325" s="10"/>
      <c r="W325" s="10"/>
      <c r="X325" s="10"/>
      <c r="Y325" s="10"/>
      <c r="AD325" s="8" t="s">
        <v>339</v>
      </c>
      <c r="AF325" s="10"/>
      <c r="AH325" s="8" t="str">
        <f t="shared" si="40"/>
        <v/>
      </c>
      <c r="AI325" s="8" t="str">
        <f t="shared" si="38"/>
        <v/>
      </c>
      <c r="AK325" s="8"/>
      <c r="AL325" s="37"/>
      <c r="AM325" s="8"/>
      <c r="AN325" s="10"/>
      <c r="AR325" s="8" t="s">
        <v>222</v>
      </c>
      <c r="AU325" s="8"/>
      <c r="AV325" s="8"/>
      <c r="AY325" s="8" t="str">
        <f t="shared" si="39"/>
        <v/>
      </c>
    </row>
    <row r="326" spans="1:51" ht="16" hidden="1" customHeight="1" x14ac:dyDescent="0.2">
      <c r="A326" s="45">
        <v>2612</v>
      </c>
      <c r="B326" s="8" t="s">
        <v>26</v>
      </c>
      <c r="C326" s="8" t="s">
        <v>151</v>
      </c>
      <c r="D326" s="8" t="s">
        <v>372</v>
      </c>
      <c r="E326" t="s">
        <v>775</v>
      </c>
      <c r="F326" s="8" t="str">
        <f>IF(ISBLANK(E326), "", Table2[[#This Row],[unique_id]])</f>
        <v>lighting_reset_adaptive_lighting_bathroom_main</v>
      </c>
      <c r="G326" t="s">
        <v>207</v>
      </c>
      <c r="H326" s="8" t="s">
        <v>780</v>
      </c>
      <c r="I326" s="8" t="s">
        <v>338</v>
      </c>
      <c r="J326" s="8" t="s">
        <v>787</v>
      </c>
      <c r="M326" s="8" t="s">
        <v>292</v>
      </c>
      <c r="T326" s="8"/>
      <c r="V326" s="10"/>
      <c r="W326" s="10"/>
      <c r="X326" s="10"/>
      <c r="Y326" s="10"/>
      <c r="AD326" s="8" t="s">
        <v>339</v>
      </c>
      <c r="AF326" s="10"/>
      <c r="AH326" s="8" t="str">
        <f t="shared" si="40"/>
        <v/>
      </c>
      <c r="AI326" s="8" t="str">
        <f t="shared" si="38"/>
        <v/>
      </c>
      <c r="AK326" s="8"/>
      <c r="AL326" s="37"/>
      <c r="AM326" s="8"/>
      <c r="AN326" s="10"/>
      <c r="AR326" s="8" t="s">
        <v>442</v>
      </c>
      <c r="AU326" s="8"/>
      <c r="AV326" s="8"/>
      <c r="AY326" s="8" t="str">
        <f t="shared" si="39"/>
        <v/>
      </c>
    </row>
    <row r="327" spans="1:51" ht="16" hidden="1" customHeight="1" x14ac:dyDescent="0.2">
      <c r="A327" s="46">
        <v>2613</v>
      </c>
      <c r="B327" s="8" t="s">
        <v>26</v>
      </c>
      <c r="C327" s="8" t="s">
        <v>151</v>
      </c>
      <c r="D327" s="8" t="s">
        <v>372</v>
      </c>
      <c r="E327" t="s">
        <v>776</v>
      </c>
      <c r="F327" s="8" t="str">
        <f>IF(ISBLANK(E327), "", Table2[[#This Row],[unique_id]])</f>
        <v>lighting_reset_adaptive_lighting_ensuite_main</v>
      </c>
      <c r="G327" t="s">
        <v>206</v>
      </c>
      <c r="H327" s="8" t="s">
        <v>780</v>
      </c>
      <c r="I327" s="8" t="s">
        <v>338</v>
      </c>
      <c r="J327" s="8" t="s">
        <v>787</v>
      </c>
      <c r="M327" s="8" t="s">
        <v>292</v>
      </c>
      <c r="T327" s="8"/>
      <c r="V327" s="10"/>
      <c r="W327" s="10"/>
      <c r="X327" s="10"/>
      <c r="Y327" s="10"/>
      <c r="AD327" s="8" t="s">
        <v>339</v>
      </c>
      <c r="AF327" s="10"/>
      <c r="AH327" s="8" t="str">
        <f t="shared" si="40"/>
        <v/>
      </c>
      <c r="AI327" s="8" t="str">
        <f t="shared" si="38"/>
        <v/>
      </c>
      <c r="AK327" s="8"/>
      <c r="AL327" s="37"/>
      <c r="AM327" s="8"/>
      <c r="AN327" s="10"/>
      <c r="AR327" s="8" t="s">
        <v>518</v>
      </c>
      <c r="AU327" s="8"/>
      <c r="AV327" s="8"/>
      <c r="AY327" s="8" t="str">
        <f t="shared" si="39"/>
        <v/>
      </c>
    </row>
    <row r="328" spans="1:51" ht="16" hidden="1" customHeight="1" x14ac:dyDescent="0.2">
      <c r="A328" s="45">
        <v>2614</v>
      </c>
      <c r="B328" s="8" t="s">
        <v>26</v>
      </c>
      <c r="C328" s="8" t="s">
        <v>151</v>
      </c>
      <c r="D328" s="8" t="s">
        <v>372</v>
      </c>
      <c r="E328" t="s">
        <v>777</v>
      </c>
      <c r="F328" s="8" t="str">
        <f>IF(ISBLANK(E328), "", Table2[[#This Row],[unique_id]])</f>
        <v>lighting_reset_adaptive_lighting_wardrobe_main</v>
      </c>
      <c r="G328" t="s">
        <v>210</v>
      </c>
      <c r="H328" s="8" t="s">
        <v>780</v>
      </c>
      <c r="I328" s="8" t="s">
        <v>338</v>
      </c>
      <c r="J328" s="8" t="s">
        <v>787</v>
      </c>
      <c r="M328" s="8" t="s">
        <v>292</v>
      </c>
      <c r="T328" s="8"/>
      <c r="V328" s="10"/>
      <c r="W328" s="10"/>
      <c r="X328" s="10"/>
      <c r="Y328" s="10"/>
      <c r="AD328" s="8" t="s">
        <v>339</v>
      </c>
      <c r="AF328" s="10"/>
      <c r="AH328" s="8" t="str">
        <f t="shared" si="40"/>
        <v/>
      </c>
      <c r="AI328" s="8" t="str">
        <f t="shared" si="38"/>
        <v/>
      </c>
      <c r="AK328" s="8"/>
      <c r="AL328" s="37"/>
      <c r="AM328" s="8"/>
      <c r="AN328" s="10"/>
      <c r="AR328" s="8" t="s">
        <v>719</v>
      </c>
      <c r="AU328" s="8"/>
      <c r="AV328" s="8"/>
      <c r="AY328" s="8" t="str">
        <f t="shared" si="39"/>
        <v/>
      </c>
    </row>
    <row r="329" spans="1:51" ht="16" hidden="1" customHeight="1" x14ac:dyDescent="0.2">
      <c r="A329" s="45">
        <v>2615</v>
      </c>
      <c r="B329" s="8" t="s">
        <v>26</v>
      </c>
      <c r="C329" s="8" t="s">
        <v>638</v>
      </c>
      <c r="D329" s="8" t="s">
        <v>414</v>
      </c>
      <c r="E329" s="8" t="s">
        <v>413</v>
      </c>
      <c r="F329" s="8" t="str">
        <f>IF(ISBLANK(E329), "", Table2[[#This Row],[unique_id]])</f>
        <v>column_break</v>
      </c>
      <c r="G329" s="8" t="s">
        <v>410</v>
      </c>
      <c r="H329" s="8" t="s">
        <v>780</v>
      </c>
      <c r="I329" s="8" t="s">
        <v>338</v>
      </c>
      <c r="M329" s="8" t="s">
        <v>411</v>
      </c>
      <c r="N329" s="8" t="s">
        <v>412</v>
      </c>
      <c r="T329" s="8"/>
      <c r="V329" s="10"/>
      <c r="W329" s="10"/>
      <c r="X329" s="10"/>
      <c r="Y329" s="10"/>
      <c r="AF329" s="10"/>
      <c r="AI329" s="8" t="str">
        <f t="shared" si="38"/>
        <v/>
      </c>
      <c r="AJ329" s="12"/>
      <c r="AK329" s="8"/>
      <c r="AL329" s="37"/>
      <c r="AM329" s="8"/>
      <c r="AN329" s="10"/>
      <c r="AU329" s="8"/>
      <c r="AV329" s="8"/>
      <c r="AY329" s="8" t="str">
        <f t="shared" si="39"/>
        <v/>
      </c>
    </row>
    <row r="330" spans="1:51" ht="16" hidden="1" customHeight="1" x14ac:dyDescent="0.2">
      <c r="A330" s="47">
        <v>2620</v>
      </c>
      <c r="B330" s="8" t="s">
        <v>26</v>
      </c>
      <c r="C330" s="8" t="s">
        <v>326</v>
      </c>
      <c r="D330" s="8" t="s">
        <v>134</v>
      </c>
      <c r="E330" s="8" t="s">
        <v>324</v>
      </c>
      <c r="F330" s="8" t="str">
        <f>IF(ISBLANK(E330), "", Table2[[#This Row],[unique_id]])</f>
        <v>adaptive_lighting_default</v>
      </c>
      <c r="G330" s="8" t="s">
        <v>332</v>
      </c>
      <c r="H330" s="8" t="s">
        <v>341</v>
      </c>
      <c r="I330" s="8" t="s">
        <v>338</v>
      </c>
      <c r="M330" s="8" t="s">
        <v>292</v>
      </c>
      <c r="T330" s="8"/>
      <c r="V330" s="10"/>
      <c r="W330" s="10"/>
      <c r="X330" s="10"/>
      <c r="Y330" s="10"/>
      <c r="AF330" s="10"/>
      <c r="AH330" s="8" t="str">
        <f t="shared" ref="AH330:AH341" si="41">IF(ISBLANK(AG330),  "", _xlfn.CONCAT("haas/entity/sensor/", LOWER(C330), "/", E330, "/config"))</f>
        <v/>
      </c>
      <c r="AI330" s="8" t="str">
        <f t="shared" si="38"/>
        <v/>
      </c>
      <c r="AK330" s="8"/>
      <c r="AL330" s="37"/>
      <c r="AM330" s="8"/>
      <c r="AN330" s="10"/>
      <c r="AU330" s="8"/>
      <c r="AV330" s="8"/>
      <c r="AY330" s="8" t="str">
        <f t="shared" si="39"/>
        <v/>
      </c>
    </row>
    <row r="331" spans="1:51" ht="16" hidden="1" customHeight="1" x14ac:dyDescent="0.2">
      <c r="A331" s="47">
        <v>2621</v>
      </c>
      <c r="B331" s="8" t="s">
        <v>26</v>
      </c>
      <c r="C331" s="8" t="s">
        <v>326</v>
      </c>
      <c r="D331" s="8" t="s">
        <v>134</v>
      </c>
      <c r="E331" s="8" t="s">
        <v>325</v>
      </c>
      <c r="F331" s="8" t="str">
        <f>IF(ISBLANK(E331), "", Table2[[#This Row],[unique_id]])</f>
        <v>adaptive_lighting_sleep_mode_default</v>
      </c>
      <c r="G331" s="8" t="s">
        <v>329</v>
      </c>
      <c r="H331" s="8" t="s">
        <v>341</v>
      </c>
      <c r="I331" s="8" t="s">
        <v>338</v>
      </c>
      <c r="M331" s="8" t="s">
        <v>292</v>
      </c>
      <c r="T331" s="8"/>
      <c r="V331" s="10"/>
      <c r="W331" s="10"/>
      <c r="X331" s="10"/>
      <c r="Y331" s="10"/>
      <c r="AF331" s="10"/>
      <c r="AH331" s="8" t="str">
        <f t="shared" si="41"/>
        <v/>
      </c>
      <c r="AI331" s="8" t="str">
        <f t="shared" si="38"/>
        <v/>
      </c>
      <c r="AK331" s="8"/>
      <c r="AL331" s="37"/>
      <c r="AM331" s="8"/>
      <c r="AN331" s="10"/>
      <c r="AU331" s="8"/>
      <c r="AV331" s="8"/>
      <c r="AY331" s="8" t="str">
        <f t="shared" si="39"/>
        <v/>
      </c>
    </row>
    <row r="332" spans="1:51" ht="16" hidden="1" customHeight="1" x14ac:dyDescent="0.2">
      <c r="A332" s="47">
        <v>2622</v>
      </c>
      <c r="B332" s="8" t="s">
        <v>26</v>
      </c>
      <c r="C332" s="8" t="s">
        <v>326</v>
      </c>
      <c r="D332" s="8" t="s">
        <v>134</v>
      </c>
      <c r="E332" s="8" t="s">
        <v>327</v>
      </c>
      <c r="F332" s="8" t="str">
        <f>IF(ISBLANK(E332), "", Table2[[#This Row],[unique_id]])</f>
        <v>adaptive_lighting_adapt_color_default</v>
      </c>
      <c r="G332" s="8" t="s">
        <v>330</v>
      </c>
      <c r="H332" s="8" t="s">
        <v>341</v>
      </c>
      <c r="I332" s="8" t="s">
        <v>338</v>
      </c>
      <c r="T332" s="8"/>
      <c r="V332" s="10"/>
      <c r="W332" s="10"/>
      <c r="X332" s="10"/>
      <c r="Y332" s="10"/>
      <c r="AF332" s="10"/>
      <c r="AH332" s="8" t="str">
        <f t="shared" si="41"/>
        <v/>
      </c>
      <c r="AI332" s="8" t="str">
        <f t="shared" si="38"/>
        <v/>
      </c>
      <c r="AK332" s="8"/>
      <c r="AL332" s="37"/>
      <c r="AM332" s="8"/>
      <c r="AN332" s="10"/>
      <c r="AU332" s="8"/>
      <c r="AV332" s="8"/>
      <c r="AY332" s="8" t="str">
        <f t="shared" si="39"/>
        <v/>
      </c>
    </row>
    <row r="333" spans="1:51" ht="16" hidden="1" customHeight="1" x14ac:dyDescent="0.2">
      <c r="A333" s="47">
        <v>2623</v>
      </c>
      <c r="B333" s="8" t="s">
        <v>26</v>
      </c>
      <c r="C333" s="8" t="s">
        <v>326</v>
      </c>
      <c r="D333" s="8" t="s">
        <v>134</v>
      </c>
      <c r="E333" s="8" t="s">
        <v>328</v>
      </c>
      <c r="F333" s="8" t="str">
        <f>IF(ISBLANK(E333), "", Table2[[#This Row],[unique_id]])</f>
        <v>adaptive_lighting_adapt_brightness_default</v>
      </c>
      <c r="G333" s="8" t="s">
        <v>331</v>
      </c>
      <c r="H333" s="8" t="s">
        <v>341</v>
      </c>
      <c r="I333" s="8" t="s">
        <v>338</v>
      </c>
      <c r="T333" s="8"/>
      <c r="V333" s="10"/>
      <c r="W333" s="10"/>
      <c r="X333" s="10"/>
      <c r="Y333" s="10"/>
      <c r="AF333" s="10"/>
      <c r="AH333" s="8" t="str">
        <f t="shared" si="41"/>
        <v/>
      </c>
      <c r="AI333" s="8" t="str">
        <f t="shared" si="38"/>
        <v/>
      </c>
      <c r="AK333" s="8"/>
      <c r="AL333" s="37"/>
      <c r="AM333" s="8"/>
      <c r="AN333" s="10"/>
      <c r="AU333" s="8"/>
      <c r="AV333" s="8"/>
      <c r="AY333" s="8" t="str">
        <f t="shared" si="39"/>
        <v/>
      </c>
    </row>
    <row r="334" spans="1:51" ht="16" hidden="1" customHeight="1" x14ac:dyDescent="0.2">
      <c r="A334" s="47">
        <v>2624</v>
      </c>
      <c r="B334" s="8" t="s">
        <v>26</v>
      </c>
      <c r="C334" s="8" t="s">
        <v>326</v>
      </c>
      <c r="D334" s="8" t="s">
        <v>134</v>
      </c>
      <c r="E334" s="8" t="s">
        <v>342</v>
      </c>
      <c r="F334" s="8" t="str">
        <f>IF(ISBLANK(E334), "", Table2[[#This Row],[unique_id]])</f>
        <v>adaptive_lighting_bedroom</v>
      </c>
      <c r="G334" s="8" t="s">
        <v>332</v>
      </c>
      <c r="H334" s="8" t="s">
        <v>340</v>
      </c>
      <c r="I334" s="8" t="s">
        <v>338</v>
      </c>
      <c r="M334" s="8" t="s">
        <v>292</v>
      </c>
      <c r="T334" s="8"/>
      <c r="V334" s="10"/>
      <c r="W334" s="10"/>
      <c r="X334" s="10"/>
      <c r="Y334" s="10"/>
      <c r="AF334" s="10"/>
      <c r="AH334" s="8" t="str">
        <f t="shared" si="41"/>
        <v/>
      </c>
      <c r="AI334" s="8" t="str">
        <f t="shared" si="38"/>
        <v/>
      </c>
      <c r="AK334" s="8"/>
      <c r="AL334" s="37"/>
      <c r="AM334" s="8"/>
      <c r="AN334" s="10"/>
      <c r="AU334" s="8"/>
      <c r="AV334" s="8"/>
      <c r="AY334" s="8" t="str">
        <f t="shared" si="39"/>
        <v/>
      </c>
    </row>
    <row r="335" spans="1:51" ht="16" hidden="1" customHeight="1" x14ac:dyDescent="0.2">
      <c r="A335" s="47">
        <v>2625</v>
      </c>
      <c r="B335" s="8" t="s">
        <v>26</v>
      </c>
      <c r="C335" s="8" t="s">
        <v>326</v>
      </c>
      <c r="D335" s="8" t="s">
        <v>134</v>
      </c>
      <c r="E335" s="8" t="s">
        <v>343</v>
      </c>
      <c r="F335" s="8" t="str">
        <f>IF(ISBLANK(E335), "", Table2[[#This Row],[unique_id]])</f>
        <v>adaptive_lighting_sleep_mode_bedroom</v>
      </c>
      <c r="G335" s="8" t="s">
        <v>329</v>
      </c>
      <c r="H335" s="8" t="s">
        <v>340</v>
      </c>
      <c r="I335" s="8" t="s">
        <v>338</v>
      </c>
      <c r="M335" s="8" t="s">
        <v>292</v>
      </c>
      <c r="T335" s="8"/>
      <c r="V335" s="10"/>
      <c r="W335" s="10"/>
      <c r="X335" s="10"/>
      <c r="Y335" s="10"/>
      <c r="AF335" s="10"/>
      <c r="AH335" s="8" t="str">
        <f t="shared" si="41"/>
        <v/>
      </c>
      <c r="AI335" s="8" t="str">
        <f t="shared" si="38"/>
        <v/>
      </c>
      <c r="AK335" s="8"/>
      <c r="AL335" s="37"/>
      <c r="AM335" s="8"/>
      <c r="AN335" s="10"/>
      <c r="AU335" s="8"/>
      <c r="AV335" s="8"/>
      <c r="AY335" s="8" t="str">
        <f t="shared" si="39"/>
        <v/>
      </c>
    </row>
    <row r="336" spans="1:51" ht="16" hidden="1" customHeight="1" x14ac:dyDescent="0.2">
      <c r="A336" s="47">
        <v>2626</v>
      </c>
      <c r="B336" s="8" t="s">
        <v>26</v>
      </c>
      <c r="C336" s="8" t="s">
        <v>326</v>
      </c>
      <c r="D336" s="8" t="s">
        <v>134</v>
      </c>
      <c r="E336" s="8" t="s">
        <v>344</v>
      </c>
      <c r="F336" s="8" t="str">
        <f>IF(ISBLANK(E336), "", Table2[[#This Row],[unique_id]])</f>
        <v>adaptive_lighting_adapt_color_bedroom</v>
      </c>
      <c r="G336" s="8" t="s">
        <v>330</v>
      </c>
      <c r="H336" s="8" t="s">
        <v>340</v>
      </c>
      <c r="I336" s="8" t="s">
        <v>338</v>
      </c>
      <c r="T336" s="8"/>
      <c r="V336" s="10"/>
      <c r="W336" s="10"/>
      <c r="X336" s="10"/>
      <c r="Y336" s="10"/>
      <c r="AF336" s="10"/>
      <c r="AH336" s="8" t="str">
        <f t="shared" si="41"/>
        <v/>
      </c>
      <c r="AI336" s="8" t="str">
        <f t="shared" si="38"/>
        <v/>
      </c>
      <c r="AK336" s="8"/>
      <c r="AL336" s="37"/>
      <c r="AM336" s="8"/>
      <c r="AN336" s="10"/>
      <c r="AU336" s="8"/>
      <c r="AV336" s="8"/>
      <c r="AY336" s="8" t="str">
        <f t="shared" si="39"/>
        <v/>
      </c>
    </row>
    <row r="337" spans="1:51" ht="16" hidden="1" customHeight="1" x14ac:dyDescent="0.2">
      <c r="A337" s="47">
        <v>2627</v>
      </c>
      <c r="B337" s="8" t="s">
        <v>26</v>
      </c>
      <c r="C337" s="8" t="s">
        <v>326</v>
      </c>
      <c r="D337" s="8" t="s">
        <v>134</v>
      </c>
      <c r="E337" s="8" t="s">
        <v>345</v>
      </c>
      <c r="F337" s="8" t="str">
        <f>IF(ISBLANK(E337), "", Table2[[#This Row],[unique_id]])</f>
        <v>adaptive_lighting_adapt_brightness_bedroom</v>
      </c>
      <c r="G337" s="8" t="s">
        <v>331</v>
      </c>
      <c r="H337" s="8" t="s">
        <v>340</v>
      </c>
      <c r="I337" s="8" t="s">
        <v>338</v>
      </c>
      <c r="T337" s="8"/>
      <c r="V337" s="10"/>
      <c r="W337" s="10"/>
      <c r="X337" s="10"/>
      <c r="Y337" s="10"/>
      <c r="AF337" s="10"/>
      <c r="AH337" s="8" t="str">
        <f t="shared" si="41"/>
        <v/>
      </c>
      <c r="AI337" s="8" t="str">
        <f t="shared" si="38"/>
        <v/>
      </c>
      <c r="AK337" s="8"/>
      <c r="AL337" s="37"/>
      <c r="AM337" s="8"/>
      <c r="AN337" s="10"/>
      <c r="AU337" s="8"/>
      <c r="AV337" s="8"/>
      <c r="AY337" s="8" t="str">
        <f t="shared" si="39"/>
        <v/>
      </c>
    </row>
    <row r="338" spans="1:51" ht="16" hidden="1" customHeight="1" x14ac:dyDescent="0.2">
      <c r="A338" s="47">
        <v>2628</v>
      </c>
      <c r="B338" s="14" t="s">
        <v>26</v>
      </c>
      <c r="C338" s="14" t="s">
        <v>326</v>
      </c>
      <c r="D338" s="14" t="s">
        <v>134</v>
      </c>
      <c r="E338" s="14" t="s">
        <v>367</v>
      </c>
      <c r="F338" s="8" t="str">
        <f>IF(ISBLANK(E338), "", Table2[[#This Row],[unique_id]])</f>
        <v>adaptive_lighting_night_light</v>
      </c>
      <c r="G338" s="14" t="s">
        <v>332</v>
      </c>
      <c r="H338" s="14" t="s">
        <v>353</v>
      </c>
      <c r="I338" s="8" t="s">
        <v>338</v>
      </c>
      <c r="K338" s="14"/>
      <c r="L338" s="14"/>
      <c r="M338" s="8" t="s">
        <v>292</v>
      </c>
      <c r="T338" s="8"/>
      <c r="V338" s="10"/>
      <c r="W338" s="10"/>
      <c r="X338" s="10"/>
      <c r="Y338" s="10"/>
      <c r="AF338" s="10"/>
      <c r="AH338" s="8" t="str">
        <f t="shared" si="41"/>
        <v/>
      </c>
      <c r="AI338" s="8" t="str">
        <f t="shared" si="38"/>
        <v/>
      </c>
      <c r="AK338" s="8"/>
      <c r="AL338" s="37"/>
      <c r="AM338" s="8"/>
      <c r="AN338" s="10"/>
      <c r="AU338" s="8"/>
      <c r="AV338" s="8"/>
      <c r="AY338" s="8" t="str">
        <f t="shared" si="39"/>
        <v/>
      </c>
    </row>
    <row r="339" spans="1:51" ht="16" hidden="1" customHeight="1" x14ac:dyDescent="0.2">
      <c r="A339" s="47">
        <v>2629</v>
      </c>
      <c r="B339" s="14" t="s">
        <v>26</v>
      </c>
      <c r="C339" s="14" t="s">
        <v>326</v>
      </c>
      <c r="D339" s="14" t="s">
        <v>134</v>
      </c>
      <c r="E339" s="14" t="s">
        <v>368</v>
      </c>
      <c r="F339" s="8" t="str">
        <f>IF(ISBLANK(E339), "", Table2[[#This Row],[unique_id]])</f>
        <v>adaptive_lighting_sleep_mode_night_light</v>
      </c>
      <c r="G339" s="14" t="s">
        <v>329</v>
      </c>
      <c r="H339" s="14" t="s">
        <v>353</v>
      </c>
      <c r="I339" s="8" t="s">
        <v>338</v>
      </c>
      <c r="K339" s="14"/>
      <c r="L339" s="14"/>
      <c r="M339" s="8" t="s">
        <v>292</v>
      </c>
      <c r="T339" s="8"/>
      <c r="V339" s="10"/>
      <c r="W339" s="10"/>
      <c r="X339" s="10"/>
      <c r="Y339" s="10"/>
      <c r="AF339" s="10"/>
      <c r="AH339" s="8" t="str">
        <f t="shared" si="41"/>
        <v/>
      </c>
      <c r="AI339" s="8" t="str">
        <f t="shared" si="38"/>
        <v/>
      </c>
      <c r="AK339" s="8"/>
      <c r="AL339" s="37"/>
      <c r="AM339" s="8"/>
      <c r="AN339" s="10"/>
      <c r="AU339" s="8"/>
      <c r="AV339" s="8"/>
      <c r="AY339" s="8" t="str">
        <f t="shared" si="39"/>
        <v/>
      </c>
    </row>
    <row r="340" spans="1:51" ht="16" hidden="1" customHeight="1" x14ac:dyDescent="0.2">
      <c r="A340" s="47">
        <v>2630</v>
      </c>
      <c r="B340" s="14" t="s">
        <v>26</v>
      </c>
      <c r="C340" s="14" t="s">
        <v>326</v>
      </c>
      <c r="D340" s="14" t="s">
        <v>134</v>
      </c>
      <c r="E340" s="14" t="s">
        <v>369</v>
      </c>
      <c r="F340" s="8" t="str">
        <f>IF(ISBLANK(E340), "", Table2[[#This Row],[unique_id]])</f>
        <v>adaptive_lighting_adapt_color_night_light</v>
      </c>
      <c r="G340" s="14" t="s">
        <v>330</v>
      </c>
      <c r="H340" s="14" t="s">
        <v>353</v>
      </c>
      <c r="I340" s="8" t="s">
        <v>338</v>
      </c>
      <c r="K340" s="14"/>
      <c r="L340" s="14"/>
      <c r="T340" s="8"/>
      <c r="V340" s="10"/>
      <c r="W340" s="10"/>
      <c r="X340" s="10"/>
      <c r="Y340" s="10"/>
      <c r="AF340" s="10"/>
      <c r="AH340" s="8" t="str">
        <f t="shared" si="41"/>
        <v/>
      </c>
      <c r="AI340" s="8" t="str">
        <f t="shared" si="38"/>
        <v/>
      </c>
      <c r="AK340" s="8"/>
      <c r="AL340" s="37"/>
      <c r="AM340" s="8"/>
      <c r="AN340" s="10"/>
      <c r="AU340" s="8"/>
      <c r="AV340" s="8"/>
      <c r="AY340" s="8" t="str">
        <f t="shared" si="39"/>
        <v/>
      </c>
    </row>
    <row r="341" spans="1:51" ht="16" hidden="1" customHeight="1" x14ac:dyDescent="0.2">
      <c r="A341" s="47">
        <v>2631</v>
      </c>
      <c r="B341" s="14" t="s">
        <v>26</v>
      </c>
      <c r="C341" s="14" t="s">
        <v>326</v>
      </c>
      <c r="D341" s="14" t="s">
        <v>134</v>
      </c>
      <c r="E341" s="14" t="s">
        <v>370</v>
      </c>
      <c r="F341" s="8" t="str">
        <f>IF(ISBLANK(E341), "", Table2[[#This Row],[unique_id]])</f>
        <v>adaptive_lighting_adapt_brightness_night_light</v>
      </c>
      <c r="G341" s="14" t="s">
        <v>331</v>
      </c>
      <c r="H341" s="14" t="s">
        <v>353</v>
      </c>
      <c r="I341" s="8" t="s">
        <v>338</v>
      </c>
      <c r="K341" s="14"/>
      <c r="L341" s="14"/>
      <c r="T341" s="8"/>
      <c r="V341" s="10"/>
      <c r="W341" s="10"/>
      <c r="X341" s="10"/>
      <c r="Y341" s="10"/>
      <c r="AF341" s="10"/>
      <c r="AH341" s="8" t="str">
        <f t="shared" si="41"/>
        <v/>
      </c>
      <c r="AI341" s="8" t="str">
        <f t="shared" si="38"/>
        <v/>
      </c>
      <c r="AK341" s="8"/>
      <c r="AL341" s="37"/>
      <c r="AM341" s="8"/>
      <c r="AN341" s="10"/>
      <c r="AU341" s="8"/>
      <c r="AV341" s="8"/>
      <c r="AY341" s="8" t="str">
        <f t="shared" si="39"/>
        <v/>
      </c>
    </row>
    <row r="342" spans="1:51" ht="16" hidden="1" customHeight="1" x14ac:dyDescent="0.2">
      <c r="A342" s="45">
        <v>2631</v>
      </c>
      <c r="B342" s="8" t="s">
        <v>841</v>
      </c>
      <c r="C342" s="8" t="s">
        <v>638</v>
      </c>
      <c r="D342" s="8" t="s">
        <v>414</v>
      </c>
      <c r="E342" s="8" t="s">
        <v>413</v>
      </c>
      <c r="F342" s="8" t="str">
        <f>IF(ISBLANK(E342), "", Table2[[#This Row],[unique_id]])</f>
        <v>column_break</v>
      </c>
      <c r="G342" s="8" t="s">
        <v>410</v>
      </c>
      <c r="H342" s="14" t="s">
        <v>353</v>
      </c>
      <c r="I342" s="8" t="s">
        <v>338</v>
      </c>
      <c r="M342" s="8" t="s">
        <v>411</v>
      </c>
      <c r="N342" s="8" t="s">
        <v>412</v>
      </c>
      <c r="T342" s="8"/>
      <c r="V342" s="10"/>
      <c r="W342" s="10"/>
      <c r="X342" s="10"/>
      <c r="Y342" s="10"/>
      <c r="AF342" s="10"/>
      <c r="AI342" s="8" t="str">
        <f t="shared" si="38"/>
        <v/>
      </c>
      <c r="AK342" s="8"/>
      <c r="AL342" s="37"/>
      <c r="AM342" s="8"/>
      <c r="AN342" s="10"/>
      <c r="AU342" s="8"/>
      <c r="AV342" s="8"/>
      <c r="AY342" s="8" t="str">
        <f t="shared" si="39"/>
        <v/>
      </c>
    </row>
    <row r="343" spans="1:51" ht="16" hidden="1" customHeight="1" x14ac:dyDescent="0.2">
      <c r="A343" s="8">
        <v>2640</v>
      </c>
      <c r="B343" s="8" t="s">
        <v>841</v>
      </c>
      <c r="C343" s="8" t="s">
        <v>151</v>
      </c>
      <c r="D343" s="8" t="s">
        <v>923</v>
      </c>
      <c r="E343" s="8" t="s">
        <v>924</v>
      </c>
      <c r="F343" s="8" t="str">
        <f>IF(ISBLANK(E343), "", Table2[[#This Row],[unique_id]])</f>
        <v>synchronize_devices</v>
      </c>
      <c r="G343" s="8" t="s">
        <v>926</v>
      </c>
      <c r="H343" s="8" t="s">
        <v>925</v>
      </c>
      <c r="I343" s="8" t="s">
        <v>338</v>
      </c>
      <c r="M343" s="8" t="s">
        <v>292</v>
      </c>
      <c r="T343" s="8"/>
      <c r="V343" s="10"/>
      <c r="W343" s="10"/>
      <c r="X343" s="10"/>
      <c r="Y343" s="10"/>
      <c r="AF343" s="10"/>
      <c r="AH343" s="8" t="str">
        <f t="shared" ref="AH343:AH349" si="42">IF(ISBLANK(AG343),  "", _xlfn.CONCAT("haas/entity/sensor/", LOWER(C343), "/", E343, "/config"))</f>
        <v/>
      </c>
      <c r="AI343" s="8" t="str">
        <f t="shared" si="38"/>
        <v/>
      </c>
      <c r="AJ343" s="14"/>
      <c r="AK343" s="8"/>
      <c r="AL343" s="36"/>
      <c r="AM343" s="8"/>
      <c r="AN343" s="10"/>
      <c r="AP343" s="12"/>
      <c r="AU343" s="8"/>
      <c r="AV343" s="8"/>
      <c r="AY343" s="8" t="str">
        <f t="shared" si="39"/>
        <v/>
      </c>
    </row>
    <row r="344" spans="1:51" ht="16" customHeight="1" x14ac:dyDescent="0.2">
      <c r="A344" s="8">
        <v>2650</v>
      </c>
      <c r="B344" s="8" t="s">
        <v>26</v>
      </c>
      <c r="C344" s="8" t="s">
        <v>248</v>
      </c>
      <c r="D344" s="8" t="s">
        <v>145</v>
      </c>
      <c r="E344" s="8" t="s">
        <v>146</v>
      </c>
      <c r="F344" s="8" t="str">
        <f>IF(ISBLANK(E344), "", Table2[[#This Row],[unique_id]])</f>
        <v>ada_home</v>
      </c>
      <c r="G344" s="8" t="s">
        <v>194</v>
      </c>
      <c r="H344" s="8" t="s">
        <v>1133</v>
      </c>
      <c r="I344" s="8" t="s">
        <v>144</v>
      </c>
      <c r="M344" s="8" t="s">
        <v>136</v>
      </c>
      <c r="N344" s="8" t="s">
        <v>305</v>
      </c>
      <c r="O344" s="8" t="b">
        <v>1</v>
      </c>
      <c r="P344" s="8" t="s">
        <v>172</v>
      </c>
      <c r="Q344" s="8" t="s">
        <v>1148</v>
      </c>
      <c r="R344" s="52" t="s">
        <v>1133</v>
      </c>
      <c r="S344" s="8" t="str">
        <f>_xlfn.CONCAT( Table2[[#This Row],[device_suggested_area]], " ",Table2[[#This Row],[powercalc_group_3]])</f>
        <v>Ada Audio Visual Devices</v>
      </c>
      <c r="T344" s="8" t="str">
        <f>_xlfn.CONCAT("name: ", Table2[[#This Row],[friendly_name]])</f>
        <v>name: Ada Home</v>
      </c>
      <c r="V344" s="10"/>
      <c r="W344" s="10"/>
      <c r="X344" s="10"/>
      <c r="Y344" s="10"/>
      <c r="AF344" s="10"/>
      <c r="AH344" s="8" t="str">
        <f t="shared" si="42"/>
        <v/>
      </c>
      <c r="AI344" s="8" t="str">
        <f t="shared" si="38"/>
        <v/>
      </c>
      <c r="AK344" s="8"/>
      <c r="AL344" s="37"/>
      <c r="AM344" s="8" t="str">
        <f>IF(OR(ISBLANK(AU344), ISBLANK(AV344)), "", LOWER(_xlfn.CONCAT(Table2[[#This Row],[device_manufacturer]], "-",Table2[[#This Row],[device_suggested_area]], "-", Table2[[#This Row],[device_identifiers]])))</f>
        <v>google-ada-home</v>
      </c>
      <c r="AN344" s="10" t="s">
        <v>977</v>
      </c>
      <c r="AO344" s="8" t="s">
        <v>461</v>
      </c>
      <c r="AP344" s="8" t="s">
        <v>514</v>
      </c>
      <c r="AQ344" s="8" t="s">
        <v>248</v>
      </c>
      <c r="AR344" s="8" t="s">
        <v>130</v>
      </c>
      <c r="AT344" s="8" t="s">
        <v>555</v>
      </c>
      <c r="AU344" s="15" t="s">
        <v>602</v>
      </c>
      <c r="AV344" s="14" t="s">
        <v>594</v>
      </c>
      <c r="AW344" s="14"/>
      <c r="AX344" s="14"/>
      <c r="AY344" s="8" t="str">
        <f t="shared" si="39"/>
        <v>[["mac", "d4:f5:47:1c:cc:2d"], ["ip", "10.0.4.50"]]</v>
      </c>
    </row>
    <row r="345" spans="1:51" ht="16" customHeight="1" x14ac:dyDescent="0.2">
      <c r="A345" s="8">
        <v>2651</v>
      </c>
      <c r="B345" s="8" t="s">
        <v>26</v>
      </c>
      <c r="C345" s="8" t="s">
        <v>248</v>
      </c>
      <c r="D345" s="8" t="s">
        <v>145</v>
      </c>
      <c r="E345" s="8" t="s">
        <v>293</v>
      </c>
      <c r="F345" s="8" t="str">
        <f>IF(ISBLANK(E345), "", Table2[[#This Row],[unique_id]])</f>
        <v>edwin_home</v>
      </c>
      <c r="G345" s="8" t="s">
        <v>294</v>
      </c>
      <c r="H345" s="8" t="s">
        <v>1133</v>
      </c>
      <c r="I345" s="8" t="s">
        <v>144</v>
      </c>
      <c r="M345" s="8" t="s">
        <v>136</v>
      </c>
      <c r="N345" s="8" t="s">
        <v>305</v>
      </c>
      <c r="O345" s="8" t="b">
        <v>1</v>
      </c>
      <c r="P345" s="8" t="s">
        <v>172</v>
      </c>
      <c r="Q345" s="8" t="s">
        <v>1148</v>
      </c>
      <c r="R345" s="52" t="s">
        <v>1133</v>
      </c>
      <c r="S345" s="8" t="str">
        <f>_xlfn.CONCAT( Table2[[#This Row],[device_suggested_area]], " ",Table2[[#This Row],[powercalc_group_3]])</f>
        <v>Edwin Audio Visual Devices</v>
      </c>
      <c r="T345" s="8" t="str">
        <f>_xlfn.CONCAT("name: ", Table2[[#This Row],[friendly_name]])</f>
        <v>name: Edwin Home</v>
      </c>
      <c r="V345" s="10"/>
      <c r="W345" s="10"/>
      <c r="X345" s="10"/>
      <c r="Y345" s="10"/>
      <c r="AF345" s="10"/>
      <c r="AH345" s="8" t="str">
        <f t="shared" si="42"/>
        <v/>
      </c>
      <c r="AI345" s="8" t="str">
        <f t="shared" si="38"/>
        <v/>
      </c>
      <c r="AK345" s="8"/>
      <c r="AL345" s="37"/>
      <c r="AM345" s="8" t="str">
        <f>IF(OR(ISBLANK(AU345), ISBLANK(AV345)), "", LOWER(_xlfn.CONCAT(Table2[[#This Row],[device_manufacturer]], "-",Table2[[#This Row],[device_suggested_area]], "-", Table2[[#This Row],[device_identifiers]])))</f>
        <v>google-edwin-home</v>
      </c>
      <c r="AN345" s="10" t="s">
        <v>977</v>
      </c>
      <c r="AO345" s="8" t="s">
        <v>461</v>
      </c>
      <c r="AP345" s="8" t="s">
        <v>514</v>
      </c>
      <c r="AQ345" s="8" t="s">
        <v>248</v>
      </c>
      <c r="AR345" s="8" t="s">
        <v>127</v>
      </c>
      <c r="AT345" s="8" t="s">
        <v>555</v>
      </c>
      <c r="AU345" s="15" t="s">
        <v>601</v>
      </c>
      <c r="AV345" s="14" t="s">
        <v>595</v>
      </c>
      <c r="AW345" s="14"/>
      <c r="AX345" s="14"/>
      <c r="AY345" s="8" t="str">
        <f t="shared" si="39"/>
        <v>[["mac", "d4:f5:47:25:92:d5"], ["ip", "10.0.4.51"]]</v>
      </c>
    </row>
    <row r="346" spans="1:51" ht="16" customHeight="1" x14ac:dyDescent="0.2">
      <c r="A346" s="8">
        <v>2652</v>
      </c>
      <c r="B346" s="8" t="s">
        <v>26</v>
      </c>
      <c r="C346" s="8" t="s">
        <v>248</v>
      </c>
      <c r="D346" s="8" t="s">
        <v>145</v>
      </c>
      <c r="E346" s="8" t="s">
        <v>301</v>
      </c>
      <c r="F346" s="8" t="str">
        <f>IF(ISBLANK(E346), "", Table2[[#This Row],[unique_id]])</f>
        <v>parents_home</v>
      </c>
      <c r="G346" s="8" t="s">
        <v>295</v>
      </c>
      <c r="H346" s="8" t="s">
        <v>1133</v>
      </c>
      <c r="I346" s="8" t="s">
        <v>144</v>
      </c>
      <c r="M346" s="8" t="s">
        <v>136</v>
      </c>
      <c r="N346" s="8" t="s">
        <v>305</v>
      </c>
      <c r="O346" s="8" t="b">
        <v>1</v>
      </c>
      <c r="P346" s="8" t="s">
        <v>172</v>
      </c>
      <c r="Q346" s="8" t="s">
        <v>1148</v>
      </c>
      <c r="R346" s="52" t="s">
        <v>1133</v>
      </c>
      <c r="S346" s="8" t="str">
        <f>_xlfn.CONCAT( Table2[[#This Row],[device_suggested_area]], " ",Table2[[#This Row],[powercalc_group_3]])</f>
        <v>Parents Audio Visual Devices</v>
      </c>
      <c r="T346" s="8" t="s">
        <v>1158</v>
      </c>
      <c r="V346" s="10"/>
      <c r="W346" s="10"/>
      <c r="X346" s="10"/>
      <c r="Y346" s="10"/>
      <c r="AF346" s="10"/>
      <c r="AH346" s="8" t="str">
        <f t="shared" si="42"/>
        <v/>
      </c>
      <c r="AI346" s="8" t="str">
        <f t="shared" si="38"/>
        <v/>
      </c>
      <c r="AK346" s="8"/>
      <c r="AL346" s="37"/>
      <c r="AM346" s="8" t="str">
        <f>IF(OR(ISBLANK(AU346), ISBLANK(AV346)), "", LOWER(_xlfn.CONCAT(Table2[[#This Row],[device_manufacturer]], "-",Table2[[#This Row],[device_suggested_area]], "-", Table2[[#This Row],[device_identifiers]])))</f>
        <v>google-parents-home</v>
      </c>
      <c r="AN346" s="10" t="s">
        <v>977</v>
      </c>
      <c r="AO346" s="8" t="s">
        <v>461</v>
      </c>
      <c r="AP346" s="8" t="s">
        <v>976</v>
      </c>
      <c r="AQ346" s="8" t="s">
        <v>248</v>
      </c>
      <c r="AR346" s="8" t="s">
        <v>201</v>
      </c>
      <c r="AT346" s="8" t="s">
        <v>555</v>
      </c>
      <c r="AU346" s="15" t="s">
        <v>975</v>
      </c>
      <c r="AV346" s="14" t="s">
        <v>974</v>
      </c>
      <c r="AW346" s="14"/>
      <c r="AX346" s="14"/>
      <c r="AY346" s="8" t="str">
        <f t="shared" si="39"/>
        <v>[["mac", "dc:e5:5b:a5:a3:0d"], ["ip", "10.0.4.55"]]</v>
      </c>
    </row>
    <row r="347" spans="1:51" ht="16" customHeight="1" x14ac:dyDescent="0.2">
      <c r="A347" s="8">
        <v>2653</v>
      </c>
      <c r="B347" s="8" t="s">
        <v>26</v>
      </c>
      <c r="C347" s="8" t="s">
        <v>248</v>
      </c>
      <c r="D347" s="8" t="s">
        <v>145</v>
      </c>
      <c r="E347" s="8" t="s">
        <v>297</v>
      </c>
      <c r="F347" s="8" t="str">
        <f>IF(ISBLANK(E347), "", Table2[[#This Row],[unique_id]])</f>
        <v>kitchen_home</v>
      </c>
      <c r="G347" s="8" t="s">
        <v>296</v>
      </c>
      <c r="H347" s="8" t="s">
        <v>1133</v>
      </c>
      <c r="I347" s="8" t="s">
        <v>144</v>
      </c>
      <c r="M347" s="8" t="s">
        <v>136</v>
      </c>
      <c r="N347" s="8" t="s">
        <v>305</v>
      </c>
      <c r="O347" s="8" t="b">
        <v>1</v>
      </c>
      <c r="P347" s="8" t="s">
        <v>172</v>
      </c>
      <c r="Q347" s="8" t="s">
        <v>1148</v>
      </c>
      <c r="R347" s="52" t="s">
        <v>1133</v>
      </c>
      <c r="S347" s="8" t="str">
        <f>_xlfn.CONCAT( Table2[[#This Row],[device_suggested_area]], " ",Table2[[#This Row],[powercalc_group_3]])</f>
        <v>Kitchen Audio Visual Devices</v>
      </c>
      <c r="T347" s="8" t="s">
        <v>1158</v>
      </c>
      <c r="V347" s="10"/>
      <c r="W347" s="10"/>
      <c r="X347" s="10"/>
      <c r="Y347" s="10"/>
      <c r="AF347" s="10"/>
      <c r="AH347" s="8" t="str">
        <f t="shared" si="42"/>
        <v/>
      </c>
      <c r="AI347" s="8" t="str">
        <f t="shared" si="38"/>
        <v/>
      </c>
      <c r="AK347" s="8"/>
      <c r="AL347" s="37"/>
      <c r="AM347" s="8" t="str">
        <f>IF(OR(ISBLANK(AU347), ISBLANK(AV347)), "", LOWER(_xlfn.CONCAT(Table2[[#This Row],[device_manufacturer]], "-",Table2[[#This Row],[device_suggested_area]], "-", Table2[[#This Row],[device_identifiers]])))</f>
        <v>google-kitchen-home</v>
      </c>
      <c r="AN347" s="10" t="s">
        <v>977</v>
      </c>
      <c r="AO347" s="8" t="s">
        <v>461</v>
      </c>
      <c r="AP347" s="8" t="s">
        <v>976</v>
      </c>
      <c r="AQ347" s="8" t="s">
        <v>248</v>
      </c>
      <c r="AR347" s="8" t="s">
        <v>215</v>
      </c>
      <c r="AT347" s="8" t="s">
        <v>555</v>
      </c>
      <c r="AU347" s="15" t="s">
        <v>1117</v>
      </c>
      <c r="AV347" s="14" t="s">
        <v>1116</v>
      </c>
      <c r="AW347" s="14"/>
      <c r="AX347" s="14"/>
      <c r="AY347" s="8" t="str">
        <f t="shared" si="39"/>
        <v>[["mac", "dc:e5:5b:4c:e9:69"], ["ip", "10.0.4.56"]]</v>
      </c>
    </row>
    <row r="348" spans="1:51" ht="16" customHeight="1" x14ac:dyDescent="0.2">
      <c r="A348" s="8">
        <v>2654</v>
      </c>
      <c r="B348" s="8" t="s">
        <v>26</v>
      </c>
      <c r="C348" s="8" t="s">
        <v>248</v>
      </c>
      <c r="D348" s="8" t="s">
        <v>145</v>
      </c>
      <c r="E348" s="8" t="s">
        <v>927</v>
      </c>
      <c r="F348" s="8" t="str">
        <f>IF(ISBLANK(E348), "", Table2[[#This Row],[unique_id]])</f>
        <v>office_home</v>
      </c>
      <c r="G348" s="8" t="s">
        <v>928</v>
      </c>
      <c r="H348" s="8" t="s">
        <v>1133</v>
      </c>
      <c r="I348" s="8" t="s">
        <v>144</v>
      </c>
      <c r="M348" s="8" t="s">
        <v>136</v>
      </c>
      <c r="N348" s="8" t="s">
        <v>305</v>
      </c>
      <c r="O348" s="8" t="b">
        <v>1</v>
      </c>
      <c r="P348" s="8" t="s">
        <v>172</v>
      </c>
      <c r="Q348" s="8" t="s">
        <v>1148</v>
      </c>
      <c r="R348" s="52" t="s">
        <v>1133</v>
      </c>
      <c r="S348" s="8" t="str">
        <f>_xlfn.CONCAT( Table2[[#This Row],[device_suggested_area]], " ",Table2[[#This Row],[powercalc_group_3]])</f>
        <v>Office Audio Visual Devices</v>
      </c>
      <c r="T348" s="8" t="str">
        <f>_xlfn.CONCAT("name: ", Table2[[#This Row],[friendly_name]])</f>
        <v>name: Office Home</v>
      </c>
      <c r="V348" s="10"/>
      <c r="W348" s="10"/>
      <c r="X348" s="10"/>
      <c r="Y348" s="10"/>
      <c r="AF348" s="10"/>
      <c r="AH348" s="8" t="str">
        <f t="shared" si="42"/>
        <v/>
      </c>
      <c r="AI348" s="8" t="str">
        <f t="shared" si="38"/>
        <v/>
      </c>
      <c r="AK348" s="8"/>
      <c r="AL348" s="37"/>
      <c r="AM348" s="8" t="str">
        <f>IF(OR(ISBLANK(AU348), ISBLANK(AV348)), "", LOWER(_xlfn.CONCAT(Table2[[#This Row],[device_manufacturer]], "-",Table2[[#This Row],[device_suggested_area]], "-", Table2[[#This Row],[device_identifiers]])))</f>
        <v>google-office-home</v>
      </c>
      <c r="AN348" s="10" t="s">
        <v>977</v>
      </c>
      <c r="AO348" s="8" t="s">
        <v>461</v>
      </c>
      <c r="AP348" s="8" t="s">
        <v>514</v>
      </c>
      <c r="AQ348" s="8" t="s">
        <v>248</v>
      </c>
      <c r="AR348" s="8" t="s">
        <v>222</v>
      </c>
      <c r="AT348" s="8" t="s">
        <v>555</v>
      </c>
      <c r="AU348" s="15" t="s">
        <v>599</v>
      </c>
      <c r="AV348" s="14" t="s">
        <v>598</v>
      </c>
      <c r="AW348" s="14"/>
      <c r="AX348" s="14"/>
      <c r="AY348" s="8" t="str">
        <f t="shared" si="39"/>
        <v>[["mac", "d4:f5:47:32:df:7b"], ["ip", "10.0.4.54"]]</v>
      </c>
    </row>
    <row r="349" spans="1:51" ht="16" customHeight="1" x14ac:dyDescent="0.2">
      <c r="A349" s="8">
        <v>2655</v>
      </c>
      <c r="B349" s="8" t="s">
        <v>26</v>
      </c>
      <c r="C349" s="8" t="s">
        <v>248</v>
      </c>
      <c r="D349" s="8" t="s">
        <v>145</v>
      </c>
      <c r="E349" s="8" t="s">
        <v>983</v>
      </c>
      <c r="F349" s="8" t="str">
        <f>IF(ISBLANK(E349), "", Table2[[#This Row],[unique_id]])</f>
        <v>lounge_home</v>
      </c>
      <c r="G349" s="8" t="s">
        <v>984</v>
      </c>
      <c r="H349" s="8" t="s">
        <v>1133</v>
      </c>
      <c r="I349" s="8" t="s">
        <v>144</v>
      </c>
      <c r="M349" s="8" t="s">
        <v>136</v>
      </c>
      <c r="N349" s="8" t="s">
        <v>305</v>
      </c>
      <c r="O349" s="8" t="b">
        <v>1</v>
      </c>
      <c r="P349" s="8" t="s">
        <v>172</v>
      </c>
      <c r="Q349" s="8" t="s">
        <v>1148</v>
      </c>
      <c r="R349" s="52" t="s">
        <v>1133</v>
      </c>
      <c r="S349" s="8" t="str">
        <f>_xlfn.CONCAT( Table2[[#This Row],[device_suggested_area]], " ",Table2[[#This Row],[powercalc_group_3]])</f>
        <v>Lounge Audio Visual Devices</v>
      </c>
      <c r="T349" s="8" t="str">
        <f>_xlfn.CONCAT("name: ", Table2[[#This Row],[friendly_name]])</f>
        <v>name: Lounge Home</v>
      </c>
      <c r="V349" s="10"/>
      <c r="W349" s="10"/>
      <c r="X349" s="10"/>
      <c r="Y349" s="10"/>
      <c r="AF349" s="10"/>
      <c r="AH349" s="8" t="str">
        <f t="shared" si="42"/>
        <v/>
      </c>
      <c r="AI349" s="8" t="str">
        <f t="shared" si="38"/>
        <v/>
      </c>
      <c r="AK349" s="8"/>
      <c r="AL349" s="37"/>
      <c r="AM349" s="8" t="str">
        <f>IF(OR(ISBLANK(AU349), ISBLANK(AV349)), "", LOWER(_xlfn.CONCAT(Table2[[#This Row],[device_manufacturer]], "-",Table2[[#This Row],[device_suggested_area]], "-", Table2[[#This Row],[device_identifiers]])))</f>
        <v>google-lounge-home</v>
      </c>
      <c r="AN349" s="10" t="s">
        <v>977</v>
      </c>
      <c r="AO349" s="8" t="s">
        <v>461</v>
      </c>
      <c r="AP349" s="8" t="s">
        <v>514</v>
      </c>
      <c r="AQ349" s="8" t="s">
        <v>248</v>
      </c>
      <c r="AR349" s="8" t="s">
        <v>203</v>
      </c>
      <c r="AT349" s="8" t="s">
        <v>555</v>
      </c>
      <c r="AU349" s="15" t="s">
        <v>600</v>
      </c>
      <c r="AV349" s="14" t="s">
        <v>596</v>
      </c>
      <c r="AW349" s="14"/>
      <c r="AX349" s="14"/>
      <c r="AY349" s="8" t="str">
        <f t="shared" si="39"/>
        <v>[["mac", "d4:f5:47:8c:d1:7e"], ["ip", "10.0.4.52"]]</v>
      </c>
    </row>
    <row r="350" spans="1:51" ht="16" hidden="1" customHeight="1" x14ac:dyDescent="0.2">
      <c r="A350" s="8">
        <v>2656</v>
      </c>
      <c r="B350" s="8" t="s">
        <v>26</v>
      </c>
      <c r="C350" s="8" t="s">
        <v>638</v>
      </c>
      <c r="D350" s="8" t="s">
        <v>414</v>
      </c>
      <c r="E350" s="8" t="s">
        <v>413</v>
      </c>
      <c r="F350" s="8" t="str">
        <f>IF(ISBLANK(E350), "", Table2[[#This Row],[unique_id]])</f>
        <v>column_break</v>
      </c>
      <c r="G350" s="8" t="s">
        <v>410</v>
      </c>
      <c r="H350" s="8" t="s">
        <v>1133</v>
      </c>
      <c r="I350" s="8" t="s">
        <v>144</v>
      </c>
      <c r="M350" s="8" t="s">
        <v>411</v>
      </c>
      <c r="N350" s="8" t="s">
        <v>412</v>
      </c>
      <c r="T350" s="8"/>
      <c r="V350" s="10"/>
      <c r="W350" s="10"/>
      <c r="X350" s="10"/>
      <c r="Y350" s="10"/>
      <c r="AF350" s="10"/>
      <c r="AI350" s="8" t="str">
        <f t="shared" si="38"/>
        <v/>
      </c>
      <c r="AK350" s="8"/>
      <c r="AL350" s="37"/>
      <c r="AM350" s="8"/>
      <c r="AN350" s="10"/>
      <c r="AU350" s="8"/>
      <c r="AV350" s="12"/>
      <c r="AY350" s="8" t="str">
        <f t="shared" si="39"/>
        <v/>
      </c>
    </row>
    <row r="351" spans="1:51" ht="16" hidden="1" customHeight="1" x14ac:dyDescent="0.2">
      <c r="A351" s="8">
        <v>2657</v>
      </c>
      <c r="B351" s="8" t="s">
        <v>26</v>
      </c>
      <c r="C351" s="8" t="s">
        <v>842</v>
      </c>
      <c r="D351" s="8" t="s">
        <v>145</v>
      </c>
      <c r="E351" s="8" t="s">
        <v>922</v>
      </c>
      <c r="F351" s="8" t="str">
        <f>IF(ISBLANK(E351), "", Table2[[#This Row],[unique_id]])</f>
        <v>lg_webos_smart_tv</v>
      </c>
      <c r="G351" s="8" t="s">
        <v>187</v>
      </c>
      <c r="H351" s="8" t="s">
        <v>1133</v>
      </c>
      <c r="I351" s="8" t="s">
        <v>144</v>
      </c>
      <c r="M351" s="8" t="s">
        <v>136</v>
      </c>
      <c r="N351" s="8" t="s">
        <v>305</v>
      </c>
      <c r="R351" s="52"/>
      <c r="T351" s="8"/>
      <c r="V351" s="10"/>
      <c r="W351" s="10"/>
      <c r="X351" s="10"/>
      <c r="Y351" s="10"/>
      <c r="AF351" s="10"/>
      <c r="AH351" s="8" t="str">
        <f>IF(ISBLANK(AG351),  "", _xlfn.CONCAT("haas/entity/sensor/", LOWER(C351), "/", E351, "/config"))</f>
        <v/>
      </c>
      <c r="AI351" s="8" t="str">
        <f t="shared" si="38"/>
        <v/>
      </c>
      <c r="AK351" s="8"/>
      <c r="AL351" s="37"/>
      <c r="AM351" s="8" t="str">
        <f>IF(OR(ISBLANK(AU351), ISBLANK(AV351)), "", LOWER(_xlfn.CONCAT(Table2[[#This Row],[device_manufacturer]], "-",Table2[[#This Row],[device_suggested_area]], "-", Table2[[#This Row],[device_identifiers]])))</f>
        <v>lg-lounge-tv</v>
      </c>
      <c r="AN351" s="10" t="s">
        <v>845</v>
      </c>
      <c r="AO351" s="8" t="s">
        <v>453</v>
      </c>
      <c r="AP351" s="8" t="s">
        <v>846</v>
      </c>
      <c r="AQ351" s="8" t="s">
        <v>842</v>
      </c>
      <c r="AR351" s="8" t="s">
        <v>203</v>
      </c>
      <c r="AT351" s="8" t="s">
        <v>555</v>
      </c>
      <c r="AU351" s="15" t="s">
        <v>843</v>
      </c>
      <c r="AV351" s="14" t="s">
        <v>844</v>
      </c>
      <c r="AW351" s="14"/>
      <c r="AX351" s="14"/>
      <c r="AY351" s="8" t="str">
        <f t="shared" si="39"/>
        <v>[["mac", "4c:ba:d7:bf:94:d0"], ["ip", "10.0.4.49"]]</v>
      </c>
    </row>
    <row r="352" spans="1:51" ht="16" hidden="1" customHeight="1" x14ac:dyDescent="0.2">
      <c r="A352" s="8">
        <v>2658</v>
      </c>
      <c r="B352" s="8" t="s">
        <v>841</v>
      </c>
      <c r="C352" s="8" t="s">
        <v>299</v>
      </c>
      <c r="D352" s="8" t="s">
        <v>145</v>
      </c>
      <c r="E352" s="8" t="s">
        <v>300</v>
      </c>
      <c r="F352" s="8" t="str">
        <f>IF(ISBLANK(E352), "", Table2[[#This Row],[unique_id]])</f>
        <v>parents_tv</v>
      </c>
      <c r="G352" s="8" t="s">
        <v>298</v>
      </c>
      <c r="H352" s="8" t="s">
        <v>1133</v>
      </c>
      <c r="I352" s="8" t="s">
        <v>144</v>
      </c>
      <c r="M352" s="8" t="s">
        <v>136</v>
      </c>
      <c r="N352" s="8" t="s">
        <v>305</v>
      </c>
      <c r="T352" s="8"/>
      <c r="V352" s="10"/>
      <c r="W352" s="10"/>
      <c r="X352" s="10"/>
      <c r="Y352" s="10"/>
      <c r="AF352" s="10"/>
      <c r="AH352" s="8" t="str">
        <f>IF(ISBLANK(AG352),  "", _xlfn.CONCAT("haas/entity/sensor/", LOWER(C352), "/", E352, "/config"))</f>
        <v/>
      </c>
      <c r="AI352" s="8" t="str">
        <f t="shared" si="38"/>
        <v/>
      </c>
      <c r="AK352" s="8"/>
      <c r="AL352" s="37"/>
      <c r="AM352" s="8" t="str">
        <f>IF(OR(ISBLANK(AU352), ISBLANK(AV352)), "", LOWER(_xlfn.CONCAT(Table2[[#This Row],[device_manufacturer]], "-",Table2[[#This Row],[device_suggested_area]], "-", Table2[[#This Row],[device_identifiers]])))</f>
        <v>apple-parents-tv</v>
      </c>
      <c r="AN352" s="10" t="s">
        <v>523</v>
      </c>
      <c r="AO352" s="8" t="s">
        <v>453</v>
      </c>
      <c r="AP352" s="8" t="s">
        <v>524</v>
      </c>
      <c r="AQ352" s="8" t="s">
        <v>299</v>
      </c>
      <c r="AR352" s="8" t="s">
        <v>201</v>
      </c>
      <c r="AT352" s="8" t="s">
        <v>555</v>
      </c>
      <c r="AU352" s="15" t="s">
        <v>526</v>
      </c>
      <c r="AV352" s="13" t="s">
        <v>604</v>
      </c>
      <c r="AW352" s="14"/>
      <c r="AX352" s="14"/>
      <c r="AY352" s="8" t="str">
        <f t="shared" si="39"/>
        <v>[["mac", "90:dd:5d:ce:1e:96"], ["ip", "10.0.4.47"]]</v>
      </c>
    </row>
    <row r="353" spans="1:51" ht="16" hidden="1" customHeight="1" x14ac:dyDescent="0.2">
      <c r="A353" s="8">
        <v>2659</v>
      </c>
      <c r="B353" s="8" t="s">
        <v>841</v>
      </c>
      <c r="C353" s="8" t="s">
        <v>248</v>
      </c>
      <c r="D353" s="8" t="s">
        <v>145</v>
      </c>
      <c r="E353" s="8" t="s">
        <v>1036</v>
      </c>
      <c r="F353" s="8" t="str">
        <f>IF(ISBLANK(E353), "", Table2[[#This Row],[unique_id]])</f>
        <v>office_tv</v>
      </c>
      <c r="G353" s="8" t="s">
        <v>1037</v>
      </c>
      <c r="H353" s="8" t="s">
        <v>1133</v>
      </c>
      <c r="I353" s="8" t="s">
        <v>144</v>
      </c>
      <c r="M353" s="8" t="s">
        <v>136</v>
      </c>
      <c r="N353" s="8" t="s">
        <v>305</v>
      </c>
      <c r="T353" s="8"/>
      <c r="V353" s="10"/>
      <c r="W353" s="10"/>
      <c r="X353" s="10"/>
      <c r="Y353" s="10"/>
      <c r="AF353" s="10"/>
      <c r="AH353" s="8" t="str">
        <f>IF(ISBLANK(AG353),  "", _xlfn.CONCAT("haas/entity/sensor/", LOWER(C353), "/", E353, "/config"))</f>
        <v/>
      </c>
      <c r="AI353" s="8" t="str">
        <f t="shared" ref="AI353:AI416" si="43">IF(ISBLANK(AG353),  "", _xlfn.CONCAT(LOWER(C353), "/", E353))</f>
        <v/>
      </c>
      <c r="AK353" s="8"/>
      <c r="AL353" s="37"/>
      <c r="AM353" s="8" t="str">
        <f>IF(OR(ISBLANK(AU353), ISBLANK(AV353)), "", LOWER(_xlfn.CONCAT(Table2[[#This Row],[device_manufacturer]], "-",Table2[[#This Row],[device_suggested_area]], "-", Table2[[#This Row],[device_identifiers]])))</f>
        <v>google-office-tv</v>
      </c>
      <c r="AN353" s="10" t="s">
        <v>516</v>
      </c>
      <c r="AO353" s="8" t="s">
        <v>453</v>
      </c>
      <c r="AP353" s="8" t="s">
        <v>515</v>
      </c>
      <c r="AQ353" s="8" t="s">
        <v>248</v>
      </c>
      <c r="AR353" s="8" t="s">
        <v>222</v>
      </c>
      <c r="AT353" s="8" t="s">
        <v>555</v>
      </c>
      <c r="AU353" s="15" t="s">
        <v>603</v>
      </c>
      <c r="AV353" s="14" t="s">
        <v>597</v>
      </c>
      <c r="AW353" s="14"/>
      <c r="AX353" s="14"/>
      <c r="AY353" s="8" t="str">
        <f t="shared" ref="AY353:AY416" si="44">IF(AND(ISBLANK(AU353), ISBLANK(AV353)), "", _xlfn.CONCAT("[", IF(ISBLANK(AU353), "", _xlfn.CONCAT("[""mac"", """, AU353, """]")), IF(ISBLANK(AV353), "", _xlfn.CONCAT(", [""ip"", """, AV353, """]")), "]"))</f>
        <v>[["mac", "48:d6:d5:33:7c:28"], ["ip", "10.0.4.53"]]</v>
      </c>
    </row>
    <row r="354" spans="1:51" ht="16" hidden="1" customHeight="1" x14ac:dyDescent="0.2">
      <c r="A354" s="8">
        <v>2660</v>
      </c>
      <c r="B354" s="8" t="s">
        <v>26</v>
      </c>
      <c r="C354" s="8" t="s">
        <v>638</v>
      </c>
      <c r="D354" s="8" t="s">
        <v>414</v>
      </c>
      <c r="E354" s="8" t="s">
        <v>413</v>
      </c>
      <c r="F354" s="8" t="str">
        <f>IF(ISBLANK(E354), "", Table2[[#This Row],[unique_id]])</f>
        <v>column_break</v>
      </c>
      <c r="G354" s="8" t="s">
        <v>410</v>
      </c>
      <c r="H354" s="8" t="s">
        <v>1133</v>
      </c>
      <c r="I354" s="8" t="s">
        <v>144</v>
      </c>
      <c r="M354" s="8" t="s">
        <v>411</v>
      </c>
      <c r="N354" s="8" t="s">
        <v>412</v>
      </c>
      <c r="T354" s="8"/>
      <c r="V354" s="10"/>
      <c r="W354" s="10"/>
      <c r="X354" s="10"/>
      <c r="Y354" s="10"/>
      <c r="AF354" s="10"/>
      <c r="AI354" s="8" t="str">
        <f t="shared" si="43"/>
        <v/>
      </c>
      <c r="AK354" s="8"/>
      <c r="AL354" s="37"/>
      <c r="AM354" s="8"/>
      <c r="AN354" s="10"/>
      <c r="AU354" s="8"/>
      <c r="AV354" s="12"/>
      <c r="AY354" s="8" t="str">
        <f t="shared" si="44"/>
        <v/>
      </c>
    </row>
    <row r="355" spans="1:51" ht="16" hidden="1" customHeight="1" x14ac:dyDescent="0.2">
      <c r="A355" s="8">
        <v>2661</v>
      </c>
      <c r="B355" s="8" t="s">
        <v>26</v>
      </c>
      <c r="C355" s="8" t="s">
        <v>189</v>
      </c>
      <c r="D355" s="8" t="s">
        <v>145</v>
      </c>
      <c r="E355" s="8" t="s">
        <v>1121</v>
      </c>
      <c r="F355" s="8" t="str">
        <f>IF(ISBLANK(E355), "", Table2[[#This Row],[unique_id]])</f>
        <v>lounge_arc</v>
      </c>
      <c r="G355" s="8" t="s">
        <v>1124</v>
      </c>
      <c r="H355" s="8" t="s">
        <v>1133</v>
      </c>
      <c r="I355" s="8" t="s">
        <v>144</v>
      </c>
      <c r="M355" s="8" t="s">
        <v>136</v>
      </c>
      <c r="N355" s="8" t="s">
        <v>305</v>
      </c>
      <c r="R355" s="52"/>
      <c r="T355" s="8"/>
      <c r="V355" s="10"/>
      <c r="W355" s="10"/>
      <c r="X355" s="10"/>
      <c r="Y355" s="10"/>
      <c r="AF355" s="10"/>
      <c r="AH355" s="8" t="str">
        <f t="shared" ref="AH355:AH369" si="45">IF(ISBLANK(AG355),  "", _xlfn.CONCAT("haas/entity/sensor/", LOWER(C355), "/", E355, "/config"))</f>
        <v/>
      </c>
      <c r="AI355" s="8" t="str">
        <f t="shared" si="43"/>
        <v/>
      </c>
      <c r="AK355" s="8"/>
      <c r="AL355" s="37"/>
      <c r="AM355" s="8" t="str">
        <f>IF(OR(ISBLANK(AU355), ISBLANK(AV355)), "", LOWER(_xlfn.CONCAT(Table2[[#This Row],[device_manufacturer]], "-",Table2[[#This Row],[device_suggested_area]], "-", Table2[[#This Row],[device_identifiers]])))</f>
        <v>sonos-lounge-speaker</v>
      </c>
      <c r="AN355" s="10" t="s">
        <v>459</v>
      </c>
      <c r="AO355" s="8" t="s">
        <v>460</v>
      </c>
      <c r="AP355" s="8" t="s">
        <v>847</v>
      </c>
      <c r="AQ355" s="8" t="str">
        <f>IF(OR(ISBLANK(AU355), ISBLANK(AV355)), "", Table2[[#This Row],[device_via_device]])</f>
        <v>Sonos</v>
      </c>
      <c r="AR355" s="8" t="s">
        <v>203</v>
      </c>
      <c r="AT355" s="8" t="s">
        <v>555</v>
      </c>
      <c r="AU355" s="8" t="s">
        <v>848</v>
      </c>
      <c r="AV355" s="13" t="s">
        <v>849</v>
      </c>
      <c r="AW355" s="14"/>
      <c r="AX355" s="14"/>
      <c r="AY355" s="8" t="str">
        <f t="shared" si="44"/>
        <v>[["mac", "38:42:0b:47:73:dc"], ["ip", "10.0.4.43"]]</v>
      </c>
    </row>
    <row r="356" spans="1:51" s="53" customFormat="1" ht="16" customHeight="1" x14ac:dyDescent="0.2">
      <c r="A356" s="53">
        <v>2662</v>
      </c>
      <c r="B356" s="53" t="s">
        <v>26</v>
      </c>
      <c r="C356" s="53" t="s">
        <v>189</v>
      </c>
      <c r="D356" s="53" t="s">
        <v>145</v>
      </c>
      <c r="E356" s="53" t="s">
        <v>1120</v>
      </c>
      <c r="F356" s="53" t="str">
        <f>IF(ISBLANK(E356), "", Table2[[#This Row],[unique_id]])</f>
        <v>kitchen_move</v>
      </c>
      <c r="G356" s="53" t="s">
        <v>1125</v>
      </c>
      <c r="H356" s="53" t="s">
        <v>1133</v>
      </c>
      <c r="I356" s="53" t="s">
        <v>144</v>
      </c>
      <c r="M356" s="53" t="s">
        <v>136</v>
      </c>
      <c r="N356" s="53" t="s">
        <v>305</v>
      </c>
      <c r="P356" s="53" t="s">
        <v>172</v>
      </c>
      <c r="Q356" s="53" t="s">
        <v>1148</v>
      </c>
      <c r="R356" s="58" t="s">
        <v>1133</v>
      </c>
      <c r="S356" s="53" t="str">
        <f>_xlfn.CONCAT( Table2[[#This Row],[device_suggested_area]], " ",Table2[[#This Row],[powercalc_group_3]])</f>
        <v>Kitchen Audio Visual Devices</v>
      </c>
      <c r="V356" s="55"/>
      <c r="W356" s="55"/>
      <c r="X356" s="55"/>
      <c r="Y356" s="55"/>
      <c r="Z356" s="55"/>
      <c r="AF356" s="55"/>
      <c r="AH356" s="53" t="str">
        <f t="shared" si="45"/>
        <v/>
      </c>
      <c r="AI356" s="53" t="str">
        <f t="shared" si="43"/>
        <v/>
      </c>
      <c r="AL356" s="59"/>
      <c r="AM356" s="53" t="str">
        <f>IF(OR(ISBLANK(AU356), ISBLANK(AV356)), "", LOWER(_xlfn.CONCAT(Table2[[#This Row],[device_manufacturer]], "-",Table2[[#This Row],[device_suggested_area]], "-", Table2[[#This Row],[device_identifiers]])))</f>
        <v>sonos-kitchen-home</v>
      </c>
      <c r="AN356" s="55" t="s">
        <v>459</v>
      </c>
      <c r="AO356" s="53" t="s">
        <v>461</v>
      </c>
      <c r="AP356" s="53" t="s">
        <v>462</v>
      </c>
      <c r="AQ356" s="53" t="str">
        <f>IF(OR(ISBLANK(AU356), ISBLANK(AV356)), "", Table2[[#This Row],[device_via_device]])</f>
        <v>Sonos</v>
      </c>
      <c r="AR356" s="53" t="s">
        <v>215</v>
      </c>
      <c r="AT356" s="53" t="s">
        <v>555</v>
      </c>
      <c r="AU356" s="53" t="s">
        <v>466</v>
      </c>
      <c r="AV356" s="60" t="s">
        <v>632</v>
      </c>
      <c r="AW356" s="61"/>
      <c r="AX356" s="61"/>
      <c r="AY356" s="53" t="str">
        <f t="shared" si="44"/>
        <v>[["mac", "48:a6:b8:e2:50:40"], ["ip", "10.0.4.41"]]</v>
      </c>
    </row>
    <row r="357" spans="1:51" s="53" customFormat="1" ht="16" customHeight="1" x14ac:dyDescent="0.2">
      <c r="A357" s="53">
        <v>2663</v>
      </c>
      <c r="B357" s="53" t="s">
        <v>26</v>
      </c>
      <c r="C357" s="53" t="s">
        <v>189</v>
      </c>
      <c r="D357" s="53" t="s">
        <v>145</v>
      </c>
      <c r="E357" s="53" t="s">
        <v>1119</v>
      </c>
      <c r="F357" s="53" t="str">
        <f>IF(ISBLANK(E357), "", Table2[[#This Row],[unique_id]])</f>
        <v>kitchen_five</v>
      </c>
      <c r="G357" s="53" t="s">
        <v>1126</v>
      </c>
      <c r="H357" s="53" t="s">
        <v>1133</v>
      </c>
      <c r="I357" s="53" t="s">
        <v>144</v>
      </c>
      <c r="M357" s="53" t="s">
        <v>136</v>
      </c>
      <c r="N357" s="53" t="s">
        <v>305</v>
      </c>
      <c r="P357" s="53" t="s">
        <v>172</v>
      </c>
      <c r="Q357" s="53" t="s">
        <v>1148</v>
      </c>
      <c r="R357" s="58" t="s">
        <v>1133</v>
      </c>
      <c r="S357" s="53" t="str">
        <f>_xlfn.CONCAT( Table2[[#This Row],[device_suggested_area]], " ",Table2[[#This Row],[powercalc_group_3]])</f>
        <v>Kitchen Audio Visual Devices</v>
      </c>
      <c r="V357" s="55"/>
      <c r="W357" s="55"/>
      <c r="X357" s="55"/>
      <c r="Y357" s="55"/>
      <c r="Z357" s="55"/>
      <c r="AF357" s="55"/>
      <c r="AH357" s="53" t="str">
        <f t="shared" si="45"/>
        <v/>
      </c>
      <c r="AI357" s="53" t="str">
        <f t="shared" si="43"/>
        <v/>
      </c>
      <c r="AL357" s="59"/>
      <c r="AM357" s="53" t="str">
        <f>IF(OR(ISBLANK(AU357), ISBLANK(AV357)), "", LOWER(_xlfn.CONCAT(Table2[[#This Row],[device_manufacturer]], "-",Table2[[#This Row],[device_suggested_area]], "-", Table2[[#This Row],[device_identifiers]])))</f>
        <v>sonos-kitchen-speaker</v>
      </c>
      <c r="AN357" s="55" t="s">
        <v>459</v>
      </c>
      <c r="AO357" s="53" t="s">
        <v>460</v>
      </c>
      <c r="AP357" s="53" t="s">
        <v>463</v>
      </c>
      <c r="AQ357" s="53" t="str">
        <f>IF(OR(ISBLANK(AU357), ISBLANK(AV357)), "", Table2[[#This Row],[device_via_device]])</f>
        <v>Sonos</v>
      </c>
      <c r="AR357" s="53" t="s">
        <v>215</v>
      </c>
      <c r="AT357" s="53" t="s">
        <v>555</v>
      </c>
      <c r="AU357" s="62" t="s">
        <v>465</v>
      </c>
      <c r="AV357" s="60" t="s">
        <v>633</v>
      </c>
      <c r="AW357" s="61"/>
      <c r="AX357" s="61"/>
      <c r="AY357" s="53" t="str">
        <f t="shared" si="44"/>
        <v>[["mac", "5c:aa:fd:f1:a3:d4"], ["ip", "10.0.4.42"]]</v>
      </c>
    </row>
    <row r="358" spans="1:51" s="53" customFormat="1" ht="16" customHeight="1" x14ac:dyDescent="0.2">
      <c r="A358" s="53">
        <v>2664</v>
      </c>
      <c r="B358" s="53" t="s">
        <v>26</v>
      </c>
      <c r="C358" s="53" t="s">
        <v>189</v>
      </c>
      <c r="D358" s="53" t="s">
        <v>145</v>
      </c>
      <c r="E358" s="53" t="s">
        <v>1118</v>
      </c>
      <c r="F358" s="53" t="str">
        <f>IF(ISBLANK(E358), "", Table2[[#This Row],[unique_id]])</f>
        <v>parents_move</v>
      </c>
      <c r="G358" s="53" t="s">
        <v>1127</v>
      </c>
      <c r="H358" s="53" t="s">
        <v>1133</v>
      </c>
      <c r="I358" s="53" t="s">
        <v>144</v>
      </c>
      <c r="M358" s="53" t="s">
        <v>136</v>
      </c>
      <c r="N358" s="53" t="s">
        <v>305</v>
      </c>
      <c r="P358" s="53" t="s">
        <v>172</v>
      </c>
      <c r="Q358" s="53" t="s">
        <v>1148</v>
      </c>
      <c r="R358" s="58" t="s">
        <v>1133</v>
      </c>
      <c r="S358" s="53" t="str">
        <f>_xlfn.CONCAT( Table2[[#This Row],[device_suggested_area]], " ",Table2[[#This Row],[powercalc_group_3]])</f>
        <v>Parents Audio Visual Devices</v>
      </c>
      <c r="V358" s="55"/>
      <c r="W358" s="55"/>
      <c r="X358" s="55"/>
      <c r="Y358" s="55"/>
      <c r="Z358" s="55"/>
      <c r="AF358" s="55"/>
      <c r="AH358" s="53" t="str">
        <f t="shared" si="45"/>
        <v/>
      </c>
      <c r="AI358" s="53" t="str">
        <f t="shared" si="43"/>
        <v/>
      </c>
      <c r="AL358" s="59"/>
      <c r="AM358" s="53" t="str">
        <f>IF(OR(ISBLANK(AU358), ISBLANK(AV358)), "", LOWER(_xlfn.CONCAT(Table2[[#This Row],[device_manufacturer]], "-",Table2[[#This Row],[device_suggested_area]], "-", Table2[[#This Row],[device_identifiers]])))</f>
        <v>sonos-parents-speaker</v>
      </c>
      <c r="AN358" s="55" t="s">
        <v>459</v>
      </c>
      <c r="AO358" s="53" t="s">
        <v>460</v>
      </c>
      <c r="AP358" s="53" t="s">
        <v>462</v>
      </c>
      <c r="AQ358" s="53" t="str">
        <f>IF(OR(ISBLANK(AU358), ISBLANK(AV358)), "", Table2[[#This Row],[device_via_device]])</f>
        <v>Sonos</v>
      </c>
      <c r="AR358" s="53" t="s">
        <v>201</v>
      </c>
      <c r="AT358" s="53" t="s">
        <v>555</v>
      </c>
      <c r="AU358" s="53" t="s">
        <v>464</v>
      </c>
      <c r="AV358" s="61" t="s">
        <v>631</v>
      </c>
      <c r="AW358" s="61"/>
      <c r="AX358" s="61"/>
      <c r="AY358" s="53" t="str">
        <f t="shared" si="44"/>
        <v>[["mac", "5c:aa:fd:d1:23:be"], ["ip", "10.0.4.40"]]</v>
      </c>
    </row>
    <row r="359" spans="1:51" ht="16" hidden="1" customHeight="1" x14ac:dyDescent="0.2">
      <c r="A359" s="8">
        <v>2665</v>
      </c>
      <c r="B359" s="8" t="s">
        <v>841</v>
      </c>
      <c r="C359" s="8" t="s">
        <v>299</v>
      </c>
      <c r="D359" s="8" t="s">
        <v>145</v>
      </c>
      <c r="E359" s="8" t="s">
        <v>978</v>
      </c>
      <c r="F359" s="8" t="str">
        <f>IF(ISBLANK(E359), "", Table2[[#This Row],[unique_id]])</f>
        <v>parents_tv_speaker</v>
      </c>
      <c r="G359" s="8" t="s">
        <v>979</v>
      </c>
      <c r="H359" s="8" t="s">
        <v>1133</v>
      </c>
      <c r="I359" s="8" t="s">
        <v>144</v>
      </c>
      <c r="M359" s="8" t="s">
        <v>136</v>
      </c>
      <c r="N359" s="8" t="s">
        <v>305</v>
      </c>
      <c r="T359" s="8"/>
      <c r="V359" s="10"/>
      <c r="W359" s="10"/>
      <c r="X359" s="10"/>
      <c r="Y359" s="10"/>
      <c r="AF359" s="10"/>
      <c r="AH359" s="8" t="str">
        <f t="shared" si="45"/>
        <v/>
      </c>
      <c r="AI359" s="8" t="str">
        <f t="shared" si="43"/>
        <v/>
      </c>
      <c r="AK359" s="8"/>
      <c r="AL359" s="37"/>
      <c r="AM359" s="8" t="str">
        <f>IF(OR(ISBLANK(AU359), ISBLANK(AV359)), "", LOWER(_xlfn.CONCAT(Table2[[#This Row],[device_manufacturer]], "-",Table2[[#This Row],[device_suggested_area]], "-", Table2[[#This Row],[device_identifiers]])))</f>
        <v>apple-parents-tv-speaker</v>
      </c>
      <c r="AN359" s="10" t="s">
        <v>523</v>
      </c>
      <c r="AO359" s="8" t="s">
        <v>980</v>
      </c>
      <c r="AP359" s="8" t="s">
        <v>522</v>
      </c>
      <c r="AQ359" s="8" t="s">
        <v>299</v>
      </c>
      <c r="AR359" s="8" t="s">
        <v>201</v>
      </c>
      <c r="AT359" s="8" t="s">
        <v>555</v>
      </c>
      <c r="AU359" s="15" t="s">
        <v>527</v>
      </c>
      <c r="AV359" s="13" t="s">
        <v>605</v>
      </c>
      <c r="AW359" s="14"/>
      <c r="AX359" s="14"/>
      <c r="AY359" s="8" t="str">
        <f t="shared" si="44"/>
        <v>[["mac", "d4:a3:3d:5c:8c:28"], ["ip", "10.0.4.48"]]</v>
      </c>
    </row>
    <row r="360" spans="1:51" ht="16" hidden="1" customHeight="1" x14ac:dyDescent="0.2">
      <c r="A360" s="8">
        <v>2700</v>
      </c>
      <c r="B360" s="8" t="s">
        <v>26</v>
      </c>
      <c r="C360" s="8" t="s">
        <v>151</v>
      </c>
      <c r="D360" s="8" t="s">
        <v>372</v>
      </c>
      <c r="E360" s="8" t="s">
        <v>999</v>
      </c>
      <c r="F360" s="8" t="str">
        <f>IF(ISBLANK(E360), "", Table2[[#This Row],[unique_id]])</f>
        <v>back_door_lock_security</v>
      </c>
      <c r="G360" s="8" t="s">
        <v>995</v>
      </c>
      <c r="H360" s="8" t="s">
        <v>968</v>
      </c>
      <c r="I360" s="8" t="s">
        <v>219</v>
      </c>
      <c r="M360" s="8" t="s">
        <v>136</v>
      </c>
      <c r="T360" s="8"/>
      <c r="V360" s="10"/>
      <c r="W360" s="10"/>
      <c r="X360" s="10"/>
      <c r="Y360" s="10"/>
      <c r="AD360" s="8" t="s">
        <v>1010</v>
      </c>
      <c r="AF360" s="10"/>
      <c r="AH360" s="8" t="str">
        <f t="shared" si="45"/>
        <v/>
      </c>
      <c r="AI360" s="8" t="str">
        <f t="shared" si="43"/>
        <v/>
      </c>
      <c r="AK360" s="8"/>
      <c r="AL360" s="37"/>
      <c r="AM360" s="8"/>
      <c r="AN360" s="10"/>
      <c r="AU360" s="15"/>
      <c r="AV360" s="14"/>
      <c r="AW360" s="14"/>
      <c r="AX360" s="14"/>
      <c r="AY360" s="8" t="str">
        <f t="shared" si="44"/>
        <v/>
      </c>
    </row>
    <row r="361" spans="1:51" ht="16" hidden="1" customHeight="1" x14ac:dyDescent="0.2">
      <c r="A361" s="8">
        <v>2701</v>
      </c>
      <c r="B361" s="8" t="s">
        <v>26</v>
      </c>
      <c r="C361" s="8" t="s">
        <v>151</v>
      </c>
      <c r="D361" s="8" t="s">
        <v>149</v>
      </c>
      <c r="E361" s="8" t="s">
        <v>1012</v>
      </c>
      <c r="F361" s="8" t="str">
        <f>IF(ISBLANK(E361), "", Table2[[#This Row],[unique_id]])</f>
        <v>template_back_door_state</v>
      </c>
      <c r="G361" s="8" t="s">
        <v>332</v>
      </c>
      <c r="H361" s="8" t="s">
        <v>968</v>
      </c>
      <c r="I361" s="8" t="s">
        <v>219</v>
      </c>
      <c r="T361" s="8"/>
      <c r="V361" s="10"/>
      <c r="W361" s="10"/>
      <c r="X361" s="10"/>
      <c r="Y361" s="10"/>
      <c r="AF361" s="10"/>
      <c r="AH361" s="8" t="str">
        <f t="shared" si="45"/>
        <v/>
      </c>
      <c r="AI361" s="8" t="str">
        <f t="shared" si="43"/>
        <v/>
      </c>
      <c r="AK361" s="8"/>
      <c r="AL361" s="37"/>
      <c r="AM361" s="8"/>
      <c r="AN361" s="10"/>
      <c r="AU361" s="15"/>
      <c r="AV361" s="14"/>
      <c r="AW361" s="14"/>
      <c r="AX361" s="14"/>
      <c r="AY361" s="8" t="str">
        <f t="shared" si="44"/>
        <v/>
      </c>
    </row>
    <row r="362" spans="1:51" ht="16" hidden="1" customHeight="1" x14ac:dyDescent="0.2">
      <c r="A362" s="8">
        <v>2702</v>
      </c>
      <c r="B362" s="8" t="s">
        <v>26</v>
      </c>
      <c r="C362" s="8" t="s">
        <v>956</v>
      </c>
      <c r="D362" s="8" t="s">
        <v>962</v>
      </c>
      <c r="E362" s="8" t="s">
        <v>963</v>
      </c>
      <c r="F362" s="8" t="str">
        <f>IF(ISBLANK(E362), "", Table2[[#This Row],[unique_id]])</f>
        <v>back_door_lock</v>
      </c>
      <c r="G362" s="8" t="s">
        <v>1014</v>
      </c>
      <c r="H362" s="8" t="s">
        <v>968</v>
      </c>
      <c r="I362" s="8" t="s">
        <v>219</v>
      </c>
      <c r="M362" s="8" t="s">
        <v>136</v>
      </c>
      <c r="T362" s="8"/>
      <c r="V362" s="10"/>
      <c r="W362" s="10" t="s">
        <v>711</v>
      </c>
      <c r="X362" s="10"/>
      <c r="Y362" s="16" t="s">
        <v>1144</v>
      </c>
      <c r="AF362" s="10"/>
      <c r="AH362" s="8" t="str">
        <f t="shared" si="45"/>
        <v/>
      </c>
      <c r="AI362" s="8" t="str">
        <f t="shared" si="43"/>
        <v/>
      </c>
      <c r="AK362" s="8"/>
      <c r="AL362" s="37"/>
      <c r="AM362" s="8" t="s">
        <v>961</v>
      </c>
      <c r="AN362" s="10" t="s">
        <v>959</v>
      </c>
      <c r="AO362" s="8" t="s">
        <v>957</v>
      </c>
      <c r="AP362" s="11" t="s">
        <v>958</v>
      </c>
      <c r="AQ362" s="8" t="s">
        <v>956</v>
      </c>
      <c r="AR362" s="8" t="s">
        <v>805</v>
      </c>
      <c r="AU362" s="8" t="s">
        <v>955</v>
      </c>
      <c r="AV362" s="8"/>
      <c r="AY362" s="8" t="str">
        <f t="shared" si="44"/>
        <v>[["mac", "0x000d6f0011274420"]]</v>
      </c>
    </row>
    <row r="363" spans="1:51" ht="16" hidden="1" customHeight="1" x14ac:dyDescent="0.2">
      <c r="A363" s="8">
        <v>2703</v>
      </c>
      <c r="B363" s="8" t="s">
        <v>26</v>
      </c>
      <c r="C363" s="8" t="s">
        <v>415</v>
      </c>
      <c r="D363" s="8" t="s">
        <v>149</v>
      </c>
      <c r="E363" s="8" t="s">
        <v>1005</v>
      </c>
      <c r="F363" s="8" t="str">
        <f>IF(ISBLANK(E363), "", Table2[[#This Row],[unique_id]])</f>
        <v>template_back_door_sensor_contact_last</v>
      </c>
      <c r="G363" s="8" t="s">
        <v>1013</v>
      </c>
      <c r="H363" s="8" t="s">
        <v>968</v>
      </c>
      <c r="I363" s="8" t="s">
        <v>219</v>
      </c>
      <c r="M363" s="8" t="s">
        <v>136</v>
      </c>
      <c r="T363" s="8"/>
      <c r="V363" s="10"/>
      <c r="W363" s="10" t="s">
        <v>711</v>
      </c>
      <c r="X363" s="10"/>
      <c r="Y363" s="16" t="s">
        <v>1144</v>
      </c>
      <c r="AF363" s="10"/>
      <c r="AH363" s="8" t="str">
        <f t="shared" si="45"/>
        <v/>
      </c>
      <c r="AI363" s="8" t="str">
        <f t="shared" si="43"/>
        <v/>
      </c>
      <c r="AK363" s="8"/>
      <c r="AL363" s="37"/>
      <c r="AM363" s="8" t="s">
        <v>989</v>
      </c>
      <c r="AN363" s="10" t="s">
        <v>959</v>
      </c>
      <c r="AO363" s="11" t="s">
        <v>986</v>
      </c>
      <c r="AP363" s="11" t="s">
        <v>987</v>
      </c>
      <c r="AQ363" s="8" t="s">
        <v>415</v>
      </c>
      <c r="AR363" s="8" t="s">
        <v>805</v>
      </c>
      <c r="AU363" s="8" t="s">
        <v>990</v>
      </c>
      <c r="AV363" s="8"/>
      <c r="AY363" s="8" t="str">
        <f t="shared" si="44"/>
        <v>[["mac", "0x00124b0029119f9a"]]</v>
      </c>
    </row>
    <row r="364" spans="1:51" s="39" customFormat="1" ht="16" hidden="1" customHeight="1" x14ac:dyDescent="0.2">
      <c r="A364" s="39">
        <v>2704</v>
      </c>
      <c r="B364" s="39" t="s">
        <v>841</v>
      </c>
      <c r="C364" s="39" t="s">
        <v>247</v>
      </c>
      <c r="D364" s="39" t="s">
        <v>147</v>
      </c>
      <c r="F364" s="39" t="str">
        <f>IF(ISBLANK(E364), "", Table2[[#This Row],[unique_id]])</f>
        <v/>
      </c>
      <c r="G364" s="39" t="s">
        <v>968</v>
      </c>
      <c r="H364" s="39" t="s">
        <v>982</v>
      </c>
      <c r="I364" s="39" t="s">
        <v>219</v>
      </c>
      <c r="V364" s="40"/>
      <c r="W364" s="40"/>
      <c r="X364" s="40"/>
      <c r="Y364" s="40"/>
      <c r="Z364" s="40"/>
      <c r="AF364" s="40"/>
      <c r="AH364" s="39" t="str">
        <f t="shared" si="45"/>
        <v/>
      </c>
      <c r="AI364" s="39" t="str">
        <f t="shared" si="43"/>
        <v/>
      </c>
      <c r="AL364" s="41"/>
      <c r="AN364" s="40"/>
      <c r="AP364" s="42"/>
      <c r="AY364" s="39" t="str">
        <f t="shared" si="44"/>
        <v/>
      </c>
    </row>
    <row r="365" spans="1:51" ht="16" hidden="1" customHeight="1" x14ac:dyDescent="0.2">
      <c r="A365" s="8">
        <v>2705</v>
      </c>
      <c r="B365" s="8" t="s">
        <v>26</v>
      </c>
      <c r="C365" s="8" t="s">
        <v>151</v>
      </c>
      <c r="D365" s="8" t="s">
        <v>372</v>
      </c>
      <c r="E365" s="8" t="s">
        <v>1000</v>
      </c>
      <c r="F365" s="8" t="str">
        <f>IF(ISBLANK(E365), "", Table2[[#This Row],[unique_id]])</f>
        <v>front_door_lock_security</v>
      </c>
      <c r="G365" s="8" t="s">
        <v>995</v>
      </c>
      <c r="H365" s="8" t="s">
        <v>967</v>
      </c>
      <c r="I365" s="8" t="s">
        <v>219</v>
      </c>
      <c r="M365" s="8" t="s">
        <v>136</v>
      </c>
      <c r="T365" s="8"/>
      <c r="V365" s="10"/>
      <c r="W365" s="10"/>
      <c r="X365" s="10"/>
      <c r="Y365" s="10"/>
      <c r="AD365" s="8" t="s">
        <v>1010</v>
      </c>
      <c r="AF365" s="10"/>
      <c r="AH365" s="8" t="str">
        <f t="shared" si="45"/>
        <v/>
      </c>
      <c r="AI365" s="8" t="str">
        <f t="shared" si="43"/>
        <v/>
      </c>
      <c r="AK365" s="8"/>
      <c r="AL365" s="37"/>
      <c r="AM365" s="8"/>
      <c r="AN365" s="10"/>
      <c r="AU365" s="15"/>
      <c r="AV365" s="14"/>
      <c r="AW365" s="14"/>
      <c r="AX365" s="14"/>
      <c r="AY365" s="8" t="str">
        <f t="shared" si="44"/>
        <v/>
      </c>
    </row>
    <row r="366" spans="1:51" ht="16" hidden="1" customHeight="1" x14ac:dyDescent="0.2">
      <c r="A366" s="8">
        <v>2706</v>
      </c>
      <c r="B366" s="8" t="s">
        <v>26</v>
      </c>
      <c r="C366" s="8" t="s">
        <v>151</v>
      </c>
      <c r="D366" s="8" t="s">
        <v>149</v>
      </c>
      <c r="E366" s="8" t="s">
        <v>1011</v>
      </c>
      <c r="F366" s="8" t="str">
        <f>IF(ISBLANK(E366), "", Table2[[#This Row],[unique_id]])</f>
        <v>template_front_door_state</v>
      </c>
      <c r="G366" s="8" t="s">
        <v>332</v>
      </c>
      <c r="H366" s="8" t="s">
        <v>967</v>
      </c>
      <c r="I366" s="8" t="s">
        <v>219</v>
      </c>
      <c r="T366" s="8"/>
      <c r="V366" s="10"/>
      <c r="W366" s="10"/>
      <c r="X366" s="10"/>
      <c r="Y366" s="10"/>
      <c r="AF366" s="10"/>
      <c r="AH366" s="8" t="str">
        <f t="shared" si="45"/>
        <v/>
      </c>
      <c r="AI366" s="8" t="str">
        <f t="shared" si="43"/>
        <v/>
      </c>
      <c r="AK366" s="8"/>
      <c r="AL366" s="37"/>
      <c r="AM366" s="8"/>
      <c r="AN366" s="10"/>
      <c r="AU366" s="15"/>
      <c r="AV366" s="14"/>
      <c r="AW366" s="14"/>
      <c r="AX366" s="14"/>
      <c r="AY366" s="8" t="str">
        <f t="shared" si="44"/>
        <v/>
      </c>
    </row>
    <row r="367" spans="1:51" ht="16" hidden="1" customHeight="1" x14ac:dyDescent="0.2">
      <c r="A367" s="8">
        <v>2707</v>
      </c>
      <c r="B367" s="8" t="s">
        <v>26</v>
      </c>
      <c r="C367" s="8" t="s">
        <v>956</v>
      </c>
      <c r="D367" s="8" t="s">
        <v>962</v>
      </c>
      <c r="E367" s="8" t="s">
        <v>964</v>
      </c>
      <c r="F367" s="8" t="str">
        <f>IF(ISBLANK(E367), "", Table2[[#This Row],[unique_id]])</f>
        <v>front_door_lock</v>
      </c>
      <c r="G367" s="8" t="s">
        <v>1014</v>
      </c>
      <c r="H367" s="8" t="s">
        <v>967</v>
      </c>
      <c r="I367" s="8" t="s">
        <v>219</v>
      </c>
      <c r="M367" s="8" t="s">
        <v>136</v>
      </c>
      <c r="T367" s="8"/>
      <c r="V367" s="10"/>
      <c r="W367" s="10" t="s">
        <v>711</v>
      </c>
      <c r="X367" s="10"/>
      <c r="Y367" s="16" t="s">
        <v>1144</v>
      </c>
      <c r="AF367" s="10"/>
      <c r="AH367" s="8" t="str">
        <f t="shared" si="45"/>
        <v/>
      </c>
      <c r="AI367" s="8" t="str">
        <f t="shared" si="43"/>
        <v/>
      </c>
      <c r="AK367" s="8"/>
      <c r="AL367" s="37"/>
      <c r="AM367" s="8" t="s">
        <v>960</v>
      </c>
      <c r="AN367" s="10" t="s">
        <v>959</v>
      </c>
      <c r="AO367" s="8" t="s">
        <v>957</v>
      </c>
      <c r="AP367" s="11" t="s">
        <v>958</v>
      </c>
      <c r="AQ367" s="8" t="s">
        <v>956</v>
      </c>
      <c r="AR367" s="8" t="s">
        <v>441</v>
      </c>
      <c r="AU367" s="8" t="s">
        <v>965</v>
      </c>
      <c r="AV367" s="8"/>
      <c r="AY367" s="8" t="str">
        <f t="shared" si="44"/>
        <v>[["mac", "0x000d6f001127f08c"]]</v>
      </c>
    </row>
    <row r="368" spans="1:51" ht="16" hidden="1" customHeight="1" x14ac:dyDescent="0.2">
      <c r="A368" s="8">
        <v>2708</v>
      </c>
      <c r="B368" s="8" t="s">
        <v>26</v>
      </c>
      <c r="C368" s="8" t="s">
        <v>415</v>
      </c>
      <c r="D368" s="8" t="s">
        <v>149</v>
      </c>
      <c r="E368" s="8" t="s">
        <v>1004</v>
      </c>
      <c r="F368" s="8" t="str">
        <f>IF(ISBLANK(E368), "", Table2[[#This Row],[unique_id]])</f>
        <v>template_front_door_sensor_contact_last</v>
      </c>
      <c r="G368" s="8" t="s">
        <v>1013</v>
      </c>
      <c r="H368" s="8" t="s">
        <v>967</v>
      </c>
      <c r="I368" s="8" t="s">
        <v>219</v>
      </c>
      <c r="M368" s="8" t="s">
        <v>136</v>
      </c>
      <c r="T368" s="8"/>
      <c r="V368" s="10"/>
      <c r="W368" s="10" t="s">
        <v>711</v>
      </c>
      <c r="X368" s="10"/>
      <c r="Y368" s="16" t="s">
        <v>1144</v>
      </c>
      <c r="AF368" s="10"/>
      <c r="AH368" s="8" t="str">
        <f t="shared" si="45"/>
        <v/>
      </c>
      <c r="AI368" s="8" t="str">
        <f t="shared" si="43"/>
        <v/>
      </c>
      <c r="AK368" s="8"/>
      <c r="AL368" s="37"/>
      <c r="AM368" s="8" t="s">
        <v>985</v>
      </c>
      <c r="AN368" s="10" t="s">
        <v>959</v>
      </c>
      <c r="AO368" s="11" t="s">
        <v>986</v>
      </c>
      <c r="AP368" s="11" t="s">
        <v>987</v>
      </c>
      <c r="AQ368" s="8" t="s">
        <v>415</v>
      </c>
      <c r="AR368" s="8" t="s">
        <v>441</v>
      </c>
      <c r="AU368" s="8" t="s">
        <v>988</v>
      </c>
      <c r="AV368" s="8"/>
      <c r="AY368" s="8" t="str">
        <f t="shared" si="44"/>
        <v>[["mac", "0x00124b0029113713"]]</v>
      </c>
    </row>
    <row r="369" spans="1:51" s="39" customFormat="1" ht="16" hidden="1" customHeight="1" x14ac:dyDescent="0.2">
      <c r="A369" s="39">
        <v>2709</v>
      </c>
      <c r="B369" s="39" t="s">
        <v>841</v>
      </c>
      <c r="C369" s="39" t="s">
        <v>247</v>
      </c>
      <c r="D369" s="39" t="s">
        <v>147</v>
      </c>
      <c r="F369" s="39" t="str">
        <f>IF(ISBLANK(E369), "", Table2[[#This Row],[unique_id]])</f>
        <v/>
      </c>
      <c r="G369" s="39" t="s">
        <v>967</v>
      </c>
      <c r="H369" s="39" t="s">
        <v>981</v>
      </c>
      <c r="I369" s="39" t="s">
        <v>219</v>
      </c>
      <c r="V369" s="40"/>
      <c r="W369" s="40"/>
      <c r="X369" s="40"/>
      <c r="Y369" s="40"/>
      <c r="Z369" s="40"/>
      <c r="AF369" s="40"/>
      <c r="AH369" s="39" t="str">
        <f t="shared" si="45"/>
        <v/>
      </c>
      <c r="AI369" s="39" t="str">
        <f t="shared" si="43"/>
        <v/>
      </c>
      <c r="AL369" s="41"/>
      <c r="AN369" s="40"/>
      <c r="AP369" s="42"/>
      <c r="AY369" s="39" t="str">
        <f t="shared" si="44"/>
        <v/>
      </c>
    </row>
    <row r="370" spans="1:51" ht="16" hidden="1" customHeight="1" x14ac:dyDescent="0.2">
      <c r="A370" s="8">
        <v>2710</v>
      </c>
      <c r="B370" s="8" t="s">
        <v>26</v>
      </c>
      <c r="C370" s="8" t="s">
        <v>638</v>
      </c>
      <c r="D370" s="8" t="s">
        <v>414</v>
      </c>
      <c r="E370" s="8" t="s">
        <v>413</v>
      </c>
      <c r="F370" s="8" t="str">
        <f>IF(ISBLANK(E370), "", Table2[[#This Row],[unique_id]])</f>
        <v>column_break</v>
      </c>
      <c r="G370" s="8" t="s">
        <v>410</v>
      </c>
      <c r="H370" s="8" t="s">
        <v>970</v>
      </c>
      <c r="I370" s="8" t="s">
        <v>219</v>
      </c>
      <c r="M370" s="8" t="s">
        <v>411</v>
      </c>
      <c r="N370" s="8" t="s">
        <v>412</v>
      </c>
      <c r="T370" s="8"/>
      <c r="V370" s="10"/>
      <c r="W370" s="10"/>
      <c r="X370" s="10"/>
      <c r="Y370" s="10"/>
      <c r="AF370" s="10"/>
      <c r="AI370" s="8" t="str">
        <f t="shared" si="43"/>
        <v/>
      </c>
      <c r="AK370" s="8"/>
      <c r="AL370" s="37"/>
      <c r="AM370" s="8"/>
      <c r="AN370" s="10"/>
      <c r="AU370" s="8"/>
      <c r="AV370" s="8"/>
      <c r="AY370" s="8" t="str">
        <f t="shared" si="44"/>
        <v/>
      </c>
    </row>
    <row r="371" spans="1:51" ht="16" hidden="1" customHeight="1" x14ac:dyDescent="0.2">
      <c r="A371" s="8">
        <v>2711</v>
      </c>
      <c r="B371" s="8" t="s">
        <v>26</v>
      </c>
      <c r="C371" s="8" t="s">
        <v>247</v>
      </c>
      <c r="D371" s="8" t="s">
        <v>149</v>
      </c>
      <c r="E371" s="8" t="s">
        <v>150</v>
      </c>
      <c r="F371" s="8" t="str">
        <f>IF(ISBLANK(E371), "", Table2[[#This Row],[unique_id]])</f>
        <v>uvc_ada_motion</v>
      </c>
      <c r="G371" s="8" t="s">
        <v>966</v>
      </c>
      <c r="H371" s="8" t="s">
        <v>970</v>
      </c>
      <c r="I371" s="8" t="s">
        <v>219</v>
      </c>
      <c r="M371" s="8" t="s">
        <v>136</v>
      </c>
      <c r="T371" s="8"/>
      <c r="V371" s="10"/>
      <c r="W371" s="10"/>
      <c r="X371" s="10"/>
      <c r="Y371" s="10"/>
      <c r="AF371" s="10"/>
      <c r="AH371" s="8" t="str">
        <f>IF(ISBLANK(AG371),  "", _xlfn.CONCAT("haas/entity/sensor/", LOWER(C371), "/", E371, "/config"))</f>
        <v/>
      </c>
      <c r="AI371" s="8" t="str">
        <f t="shared" si="43"/>
        <v/>
      </c>
      <c r="AK371" s="8"/>
      <c r="AL371" s="37"/>
      <c r="AM371" s="8"/>
      <c r="AN371" s="10"/>
      <c r="AU371" s="8"/>
      <c r="AV371" s="8"/>
      <c r="AY371" s="8" t="str">
        <f t="shared" si="44"/>
        <v/>
      </c>
    </row>
    <row r="372" spans="1:51" ht="16" hidden="1" customHeight="1" x14ac:dyDescent="0.2">
      <c r="A372" s="8">
        <v>2712</v>
      </c>
      <c r="B372" s="8" t="s">
        <v>26</v>
      </c>
      <c r="C372" s="8" t="s">
        <v>247</v>
      </c>
      <c r="D372" s="8" t="s">
        <v>147</v>
      </c>
      <c r="E372" s="8" t="s">
        <v>148</v>
      </c>
      <c r="F372" s="8" t="str">
        <f>IF(ISBLANK(E372), "", Table2[[#This Row],[unique_id]])</f>
        <v>uvc_ada_medium</v>
      </c>
      <c r="G372" s="8" t="s">
        <v>130</v>
      </c>
      <c r="H372" s="8" t="s">
        <v>972</v>
      </c>
      <c r="I372" s="8" t="s">
        <v>219</v>
      </c>
      <c r="M372" s="8" t="s">
        <v>136</v>
      </c>
      <c r="N372" s="8" t="s">
        <v>306</v>
      </c>
      <c r="T372" s="8"/>
      <c r="V372" s="10"/>
      <c r="W372" s="10"/>
      <c r="X372" s="10"/>
      <c r="Y372" s="10"/>
      <c r="AF372" s="10"/>
      <c r="AH372" s="8" t="str">
        <f>IF(ISBLANK(AG372),  "", _xlfn.CONCAT("haas/entity/sensor/", LOWER(C372), "/", E372, "/config"))</f>
        <v/>
      </c>
      <c r="AI372" s="8" t="str">
        <f t="shared" si="43"/>
        <v/>
      </c>
      <c r="AJ372" s="12"/>
      <c r="AK372" s="8"/>
      <c r="AL372" s="37"/>
      <c r="AM372" s="8" t="s">
        <v>504</v>
      </c>
      <c r="AN372" s="10" t="s">
        <v>506</v>
      </c>
      <c r="AO372" s="8" t="s">
        <v>507</v>
      </c>
      <c r="AP372" s="8" t="s">
        <v>503</v>
      </c>
      <c r="AQ372" s="8" t="s">
        <v>247</v>
      </c>
      <c r="AR372" s="8" t="s">
        <v>130</v>
      </c>
      <c r="AT372" s="8" t="s">
        <v>575</v>
      </c>
      <c r="AU372" s="8" t="s">
        <v>501</v>
      </c>
      <c r="AV372" s="8" t="s">
        <v>530</v>
      </c>
      <c r="AY372" s="8" t="str">
        <f t="shared" si="44"/>
        <v>[["mac", "74:83:c2:3f:6c:4c"], ["ip", "10.0.6.20"]]</v>
      </c>
    </row>
    <row r="373" spans="1:51" ht="16" hidden="1" customHeight="1" x14ac:dyDescent="0.2">
      <c r="A373" s="8">
        <v>2713</v>
      </c>
      <c r="B373" s="8" t="s">
        <v>26</v>
      </c>
      <c r="C373" s="8" t="s">
        <v>638</v>
      </c>
      <c r="D373" s="8" t="s">
        <v>414</v>
      </c>
      <c r="E373" s="8" t="s">
        <v>413</v>
      </c>
      <c r="F373" s="8" t="str">
        <f>IF(ISBLANK(E373), "", Table2[[#This Row],[unique_id]])</f>
        <v>column_break</v>
      </c>
      <c r="G373" s="8" t="s">
        <v>410</v>
      </c>
      <c r="H373" s="8" t="s">
        <v>972</v>
      </c>
      <c r="I373" s="8" t="s">
        <v>219</v>
      </c>
      <c r="M373" s="8" t="s">
        <v>411</v>
      </c>
      <c r="N373" s="8" t="s">
        <v>412</v>
      </c>
      <c r="T373" s="8"/>
      <c r="V373" s="10"/>
      <c r="W373" s="10"/>
      <c r="X373" s="10"/>
      <c r="Y373" s="10"/>
      <c r="AF373" s="10"/>
      <c r="AI373" s="8" t="str">
        <f t="shared" si="43"/>
        <v/>
      </c>
      <c r="AK373" s="8"/>
      <c r="AL373" s="37"/>
      <c r="AM373" s="8"/>
      <c r="AN373" s="10"/>
      <c r="AU373" s="8"/>
      <c r="AV373" s="8"/>
      <c r="AY373" s="8" t="str">
        <f t="shared" si="44"/>
        <v/>
      </c>
    </row>
    <row r="374" spans="1:51" ht="16" hidden="1" customHeight="1" x14ac:dyDescent="0.2">
      <c r="A374" s="8">
        <v>2714</v>
      </c>
      <c r="B374" s="8" t="s">
        <v>26</v>
      </c>
      <c r="C374" s="8" t="s">
        <v>247</v>
      </c>
      <c r="D374" s="8" t="s">
        <v>149</v>
      </c>
      <c r="E374" s="8" t="s">
        <v>218</v>
      </c>
      <c r="F374" s="8" t="str">
        <f>IF(ISBLANK(E374), "", Table2[[#This Row],[unique_id]])</f>
        <v>uvc_edwin_motion</v>
      </c>
      <c r="G374" s="8" t="s">
        <v>966</v>
      </c>
      <c r="H374" s="8" t="s">
        <v>969</v>
      </c>
      <c r="I374" s="8" t="s">
        <v>219</v>
      </c>
      <c r="M374" s="8" t="s">
        <v>136</v>
      </c>
      <c r="T374" s="8"/>
      <c r="V374" s="10"/>
      <c r="W374" s="10"/>
      <c r="X374" s="10"/>
      <c r="Y374" s="10"/>
      <c r="AF374" s="10"/>
      <c r="AH374" s="8" t="str">
        <f>IF(ISBLANK(AG374),  "", _xlfn.CONCAT("haas/entity/sensor/", LOWER(C374), "/", E374, "/config"))</f>
        <v/>
      </c>
      <c r="AI374" s="8" t="str">
        <f t="shared" si="43"/>
        <v/>
      </c>
      <c r="AK374" s="8"/>
      <c r="AL374" s="37"/>
      <c r="AM374" s="8"/>
      <c r="AN374" s="10"/>
      <c r="AU374" s="8"/>
      <c r="AV374" s="8"/>
      <c r="AY374" s="8" t="str">
        <f t="shared" si="44"/>
        <v/>
      </c>
    </row>
    <row r="375" spans="1:51" ht="16" hidden="1" customHeight="1" x14ac:dyDescent="0.2">
      <c r="A375" s="8">
        <v>2715</v>
      </c>
      <c r="B375" s="8" t="s">
        <v>26</v>
      </c>
      <c r="C375" s="8" t="s">
        <v>247</v>
      </c>
      <c r="D375" s="8" t="s">
        <v>147</v>
      </c>
      <c r="E375" s="8" t="s">
        <v>217</v>
      </c>
      <c r="F375" s="8" t="str">
        <f>IF(ISBLANK(E375), "", Table2[[#This Row],[unique_id]])</f>
        <v>uvc_edwin_medium</v>
      </c>
      <c r="G375" s="8" t="s">
        <v>127</v>
      </c>
      <c r="H375" s="8" t="s">
        <v>971</v>
      </c>
      <c r="I375" s="8" t="s">
        <v>219</v>
      </c>
      <c r="M375" s="8" t="s">
        <v>136</v>
      </c>
      <c r="N375" s="8" t="s">
        <v>306</v>
      </c>
      <c r="T375" s="8"/>
      <c r="V375" s="10"/>
      <c r="W375" s="10"/>
      <c r="X375" s="10"/>
      <c r="Y375" s="10"/>
      <c r="AF375" s="10"/>
      <c r="AH375" s="8" t="str">
        <f>IF(ISBLANK(AG375),  "", _xlfn.CONCAT("haas/entity/sensor/", LOWER(C375), "/", E375, "/config"))</f>
        <v/>
      </c>
      <c r="AI375" s="8" t="str">
        <f t="shared" si="43"/>
        <v/>
      </c>
      <c r="AJ375" s="12"/>
      <c r="AK375" s="8"/>
      <c r="AL375" s="37"/>
      <c r="AM375" s="8" t="s">
        <v>505</v>
      </c>
      <c r="AN375" s="10" t="s">
        <v>506</v>
      </c>
      <c r="AO375" s="8" t="s">
        <v>507</v>
      </c>
      <c r="AP375" s="8" t="s">
        <v>503</v>
      </c>
      <c r="AQ375" s="8" t="s">
        <v>247</v>
      </c>
      <c r="AR375" s="8" t="s">
        <v>127</v>
      </c>
      <c r="AT375" s="8" t="s">
        <v>575</v>
      </c>
      <c r="AU375" s="8" t="s">
        <v>502</v>
      </c>
      <c r="AV375" s="8" t="s">
        <v>531</v>
      </c>
      <c r="AY375" s="8" t="str">
        <f t="shared" si="44"/>
        <v>[["mac", "74:83:c2:3f:6e:5c"], ["ip", "10.0.6.21"]]</v>
      </c>
    </row>
    <row r="376" spans="1:51" ht="16" hidden="1" customHeight="1" x14ac:dyDescent="0.2">
      <c r="A376" s="8">
        <v>2716</v>
      </c>
      <c r="B376" s="8" t="s">
        <v>26</v>
      </c>
      <c r="C376" s="8" t="s">
        <v>638</v>
      </c>
      <c r="D376" s="8" t="s">
        <v>414</v>
      </c>
      <c r="E376" s="8" t="s">
        <v>413</v>
      </c>
      <c r="F376" s="8" t="str">
        <f>IF(ISBLANK(E376), "", Table2[[#This Row],[unique_id]])</f>
        <v>column_break</v>
      </c>
      <c r="G376" s="8" t="s">
        <v>410</v>
      </c>
      <c r="H376" s="8" t="s">
        <v>971</v>
      </c>
      <c r="I376" s="8" t="s">
        <v>219</v>
      </c>
      <c r="M376" s="8" t="s">
        <v>411</v>
      </c>
      <c r="N376" s="8" t="s">
        <v>412</v>
      </c>
      <c r="T376" s="8"/>
      <c r="V376" s="10"/>
      <c r="W376" s="10"/>
      <c r="X376" s="10"/>
      <c r="Y376" s="10"/>
      <c r="AF376" s="10"/>
      <c r="AI376" s="8" t="str">
        <f t="shared" si="43"/>
        <v/>
      </c>
      <c r="AK376" s="8"/>
      <c r="AL376" s="37"/>
      <c r="AM376" s="8"/>
      <c r="AN376" s="10"/>
      <c r="AU376" s="8"/>
      <c r="AV376" s="8"/>
      <c r="AY376" s="8" t="str">
        <f t="shared" si="44"/>
        <v/>
      </c>
    </row>
    <row r="377" spans="1:51" ht="16" hidden="1" customHeight="1" x14ac:dyDescent="0.2">
      <c r="A377" s="8">
        <v>2717</v>
      </c>
      <c r="B377" s="8" t="s">
        <v>26</v>
      </c>
      <c r="C377" s="8" t="s">
        <v>133</v>
      </c>
      <c r="D377" s="8" t="s">
        <v>149</v>
      </c>
      <c r="E377" s="8" t="s">
        <v>917</v>
      </c>
      <c r="F377" s="8" t="str">
        <f>IF(ISBLANK(E377), "", Table2[[#This Row],[unique_id]])</f>
        <v>ada_fan_occupancy</v>
      </c>
      <c r="G377" s="8" t="s">
        <v>130</v>
      </c>
      <c r="H377" s="8" t="s">
        <v>973</v>
      </c>
      <c r="I377" s="8" t="s">
        <v>219</v>
      </c>
      <c r="M377" s="8" t="s">
        <v>136</v>
      </c>
      <c r="T377" s="8"/>
      <c r="V377" s="10"/>
      <c r="W377" s="10"/>
      <c r="X377" s="10"/>
      <c r="Y377" s="10"/>
      <c r="AF377" s="10"/>
      <c r="AH377" s="8" t="str">
        <f t="shared" ref="AH377:AH440" si="46">IF(ISBLANK(AG377),  "", _xlfn.CONCAT("haas/entity/sensor/", LOWER(C377), "/", E377, "/config"))</f>
        <v/>
      </c>
      <c r="AI377" s="8" t="str">
        <f t="shared" si="43"/>
        <v/>
      </c>
      <c r="AK377" s="8"/>
      <c r="AL377" s="37"/>
      <c r="AM377" s="8"/>
      <c r="AN377" s="10"/>
      <c r="AU377" s="8"/>
      <c r="AV377" s="8"/>
      <c r="AY377" s="8" t="str">
        <f t="shared" si="44"/>
        <v/>
      </c>
    </row>
    <row r="378" spans="1:51" ht="16" hidden="1" customHeight="1" x14ac:dyDescent="0.2">
      <c r="A378" s="8">
        <v>2718</v>
      </c>
      <c r="B378" s="8" t="s">
        <v>26</v>
      </c>
      <c r="C378" s="8" t="s">
        <v>133</v>
      </c>
      <c r="D378" s="8" t="s">
        <v>149</v>
      </c>
      <c r="E378" s="8" t="s">
        <v>916</v>
      </c>
      <c r="F378" s="8" t="str">
        <f>IF(ISBLANK(E378), "", Table2[[#This Row],[unique_id]])</f>
        <v>edwin_fan_occupancy</v>
      </c>
      <c r="G378" s="8" t="s">
        <v>127</v>
      </c>
      <c r="H378" s="8" t="s">
        <v>973</v>
      </c>
      <c r="I378" s="8" t="s">
        <v>219</v>
      </c>
      <c r="M378" s="8" t="s">
        <v>136</v>
      </c>
      <c r="T378" s="8"/>
      <c r="V378" s="10"/>
      <c r="W378" s="10"/>
      <c r="X378" s="10"/>
      <c r="Y378" s="10"/>
      <c r="AF378" s="10"/>
      <c r="AH378" s="8" t="str">
        <f t="shared" si="46"/>
        <v/>
      </c>
      <c r="AI378" s="8" t="str">
        <f t="shared" si="43"/>
        <v/>
      </c>
      <c r="AJ378" s="12"/>
      <c r="AK378" s="8"/>
      <c r="AL378" s="37"/>
      <c r="AM378" s="8"/>
      <c r="AN378" s="10"/>
      <c r="AU378" s="8"/>
      <c r="AV378" s="8"/>
      <c r="AY378" s="8" t="str">
        <f t="shared" si="44"/>
        <v/>
      </c>
    </row>
    <row r="379" spans="1:51" ht="16" hidden="1" customHeight="1" x14ac:dyDescent="0.2">
      <c r="A379" s="8">
        <v>2719</v>
      </c>
      <c r="B379" s="8" t="s">
        <v>26</v>
      </c>
      <c r="C379" s="8" t="s">
        <v>133</v>
      </c>
      <c r="D379" s="8" t="s">
        <v>149</v>
      </c>
      <c r="E379" s="8" t="s">
        <v>918</v>
      </c>
      <c r="F379" s="8" t="str">
        <f>IF(ISBLANK(E379), "", Table2[[#This Row],[unique_id]])</f>
        <v>parents_fan_occupancy</v>
      </c>
      <c r="G379" s="8" t="s">
        <v>201</v>
      </c>
      <c r="H379" s="8" t="s">
        <v>973</v>
      </c>
      <c r="I379" s="8" t="s">
        <v>219</v>
      </c>
      <c r="M379" s="8" t="s">
        <v>136</v>
      </c>
      <c r="T379" s="8"/>
      <c r="V379" s="10"/>
      <c r="W379" s="10"/>
      <c r="X379" s="10"/>
      <c r="Y379" s="10"/>
      <c r="AF379" s="10"/>
      <c r="AH379" s="8" t="str">
        <f t="shared" si="46"/>
        <v/>
      </c>
      <c r="AI379" s="8" t="str">
        <f t="shared" si="43"/>
        <v/>
      </c>
      <c r="AJ379" s="12"/>
      <c r="AK379" s="8"/>
      <c r="AL379" s="37"/>
      <c r="AM379" s="8"/>
      <c r="AN379" s="10"/>
      <c r="AU379" s="8"/>
      <c r="AV379" s="8"/>
      <c r="AY379" s="8" t="str">
        <f t="shared" si="44"/>
        <v/>
      </c>
    </row>
    <row r="380" spans="1:51" ht="16" hidden="1" customHeight="1" x14ac:dyDescent="0.2">
      <c r="A380" s="8">
        <v>2720</v>
      </c>
      <c r="B380" s="8" t="s">
        <v>26</v>
      </c>
      <c r="C380" s="8" t="s">
        <v>133</v>
      </c>
      <c r="D380" s="8" t="s">
        <v>149</v>
      </c>
      <c r="E380" s="8" t="s">
        <v>919</v>
      </c>
      <c r="F380" s="8" t="str">
        <f>IF(ISBLANK(E380), "", Table2[[#This Row],[unique_id]])</f>
        <v>lounge_fan_occupancy</v>
      </c>
      <c r="G380" s="8" t="s">
        <v>203</v>
      </c>
      <c r="H380" s="8" t="s">
        <v>973</v>
      </c>
      <c r="I380" s="8" t="s">
        <v>219</v>
      </c>
      <c r="M380" s="8" t="s">
        <v>136</v>
      </c>
      <c r="T380" s="8"/>
      <c r="V380" s="10"/>
      <c r="W380" s="10"/>
      <c r="X380" s="10"/>
      <c r="Y380" s="10"/>
      <c r="AF380" s="10"/>
      <c r="AH380" s="8" t="str">
        <f t="shared" si="46"/>
        <v/>
      </c>
      <c r="AI380" s="8" t="str">
        <f t="shared" si="43"/>
        <v/>
      </c>
      <c r="AK380" s="8"/>
      <c r="AL380" s="37"/>
      <c r="AM380" s="8"/>
      <c r="AN380" s="10"/>
      <c r="AU380" s="8"/>
      <c r="AV380" s="8"/>
      <c r="AY380" s="8" t="str">
        <f t="shared" si="44"/>
        <v/>
      </c>
    </row>
    <row r="381" spans="1:51" ht="16" hidden="1" customHeight="1" x14ac:dyDescent="0.2">
      <c r="A381" s="8">
        <v>2721</v>
      </c>
      <c r="B381" s="8" t="s">
        <v>26</v>
      </c>
      <c r="C381" s="8" t="s">
        <v>133</v>
      </c>
      <c r="D381" s="8" t="s">
        <v>149</v>
      </c>
      <c r="E381" s="8" t="s">
        <v>920</v>
      </c>
      <c r="F381" s="8" t="str">
        <f>IF(ISBLANK(E381), "", Table2[[#This Row],[unique_id]])</f>
        <v>deck_east_fan_occupancy</v>
      </c>
      <c r="G381" s="8" t="s">
        <v>225</v>
      </c>
      <c r="H381" s="8" t="s">
        <v>973</v>
      </c>
      <c r="I381" s="8" t="s">
        <v>219</v>
      </c>
      <c r="M381" s="8" t="s">
        <v>136</v>
      </c>
      <c r="T381" s="8"/>
      <c r="V381" s="10"/>
      <c r="W381" s="10"/>
      <c r="X381" s="10"/>
      <c r="Y381" s="10"/>
      <c r="AF381" s="10"/>
      <c r="AH381" s="8" t="str">
        <f t="shared" si="46"/>
        <v/>
      </c>
      <c r="AI381" s="8" t="str">
        <f t="shared" si="43"/>
        <v/>
      </c>
      <c r="AK381" s="8"/>
      <c r="AL381" s="37"/>
      <c r="AM381" s="8"/>
      <c r="AN381" s="10"/>
      <c r="AU381" s="8"/>
      <c r="AV381" s="8"/>
      <c r="AY381" s="8" t="str">
        <f t="shared" si="44"/>
        <v/>
      </c>
    </row>
    <row r="382" spans="1:51" ht="16" hidden="1" customHeight="1" x14ac:dyDescent="0.2">
      <c r="A382" s="8">
        <v>2722</v>
      </c>
      <c r="B382" s="8" t="s">
        <v>26</v>
      </c>
      <c r="C382" s="8" t="s">
        <v>133</v>
      </c>
      <c r="D382" s="8" t="s">
        <v>149</v>
      </c>
      <c r="E382" s="8" t="s">
        <v>921</v>
      </c>
      <c r="F382" s="8" t="str">
        <f>IF(ISBLANK(E382), "", Table2[[#This Row],[unique_id]])</f>
        <v>deck_west_fan_occupancy</v>
      </c>
      <c r="G382" s="8" t="s">
        <v>224</v>
      </c>
      <c r="H382" s="8" t="s">
        <v>973</v>
      </c>
      <c r="I382" s="8" t="s">
        <v>219</v>
      </c>
      <c r="M382" s="8" t="s">
        <v>136</v>
      </c>
      <c r="T382" s="8"/>
      <c r="V382" s="10"/>
      <c r="W382" s="10"/>
      <c r="X382" s="10"/>
      <c r="Y382" s="10"/>
      <c r="AF382" s="10"/>
      <c r="AH382" s="8" t="str">
        <f t="shared" si="46"/>
        <v/>
      </c>
      <c r="AI382" s="8" t="str">
        <f t="shared" si="43"/>
        <v/>
      </c>
      <c r="AK382" s="8"/>
      <c r="AL382" s="37"/>
      <c r="AM382" s="8"/>
      <c r="AN382" s="10"/>
      <c r="AU382" s="8"/>
      <c r="AV382" s="8"/>
      <c r="AY382" s="8" t="str">
        <f t="shared" si="44"/>
        <v/>
      </c>
    </row>
    <row r="383" spans="1:51" ht="16" hidden="1" customHeight="1" x14ac:dyDescent="0.2">
      <c r="A383" s="8">
        <v>5000</v>
      </c>
      <c r="B383" s="14" t="s">
        <v>26</v>
      </c>
      <c r="C383" s="8" t="s">
        <v>247</v>
      </c>
      <c r="F383" s="8" t="str">
        <f>IF(ISBLANK(E383), "", Table2[[#This Row],[unique_id]])</f>
        <v/>
      </c>
      <c r="T383" s="8"/>
      <c r="V383" s="10"/>
      <c r="W383" s="10"/>
      <c r="X383" s="10"/>
      <c r="Y383" s="10"/>
      <c r="AF383" s="10"/>
      <c r="AH383" s="8" t="str">
        <f t="shared" si="46"/>
        <v/>
      </c>
      <c r="AI383" s="8" t="str">
        <f t="shared" si="43"/>
        <v/>
      </c>
      <c r="AK383" s="8"/>
      <c r="AL383" s="37"/>
      <c r="AM383" s="8" t="s">
        <v>798</v>
      </c>
      <c r="AN383" s="10" t="s">
        <v>537</v>
      </c>
      <c r="AO383" s="8" t="s">
        <v>544</v>
      </c>
      <c r="AP383" s="8" t="s">
        <v>540</v>
      </c>
      <c r="AQ383" s="8" t="s">
        <v>247</v>
      </c>
      <c r="AR383" s="8" t="s">
        <v>28</v>
      </c>
      <c r="AT383" s="8" t="s">
        <v>532</v>
      </c>
      <c r="AU383" s="8" t="s">
        <v>551</v>
      </c>
      <c r="AV383" s="8" t="s">
        <v>547</v>
      </c>
      <c r="AY383" s="8" t="str">
        <f t="shared" si="44"/>
        <v>[["mac", "74:ac:b9:1c:15:f1"], ["ip", "10.0.0.1"]]</v>
      </c>
    </row>
    <row r="384" spans="1:51" ht="16" hidden="1" customHeight="1" x14ac:dyDescent="0.2">
      <c r="A384" s="8">
        <v>5001</v>
      </c>
      <c r="B384" s="14" t="s">
        <v>26</v>
      </c>
      <c r="C384" s="8" t="s">
        <v>247</v>
      </c>
      <c r="F384" s="8" t="str">
        <f>IF(ISBLANK(E384), "", Table2[[#This Row],[unique_id]])</f>
        <v/>
      </c>
      <c r="T384" s="8"/>
      <c r="V384" s="10"/>
      <c r="W384" s="10"/>
      <c r="X384" s="10"/>
      <c r="Y384" s="10"/>
      <c r="AF384" s="10"/>
      <c r="AH384" s="8" t="str">
        <f t="shared" si="46"/>
        <v/>
      </c>
      <c r="AI384" s="8" t="str">
        <f t="shared" si="43"/>
        <v/>
      </c>
      <c r="AK384" s="8"/>
      <c r="AL384" s="37"/>
      <c r="AM384" s="8" t="s">
        <v>931</v>
      </c>
      <c r="AN384" s="10" t="s">
        <v>932</v>
      </c>
      <c r="AO384" s="8" t="s">
        <v>545</v>
      </c>
      <c r="AP384" s="8" t="s">
        <v>929</v>
      </c>
      <c r="AQ384" s="8" t="s">
        <v>247</v>
      </c>
      <c r="AR384" s="8" t="s">
        <v>28</v>
      </c>
      <c r="AT384" s="8" t="s">
        <v>532</v>
      </c>
      <c r="AU384" s="8" t="s">
        <v>934</v>
      </c>
      <c r="AV384" s="8" t="s">
        <v>548</v>
      </c>
      <c r="AY384" s="8" t="str">
        <f t="shared" si="44"/>
        <v>[["mac", "78:45:58:cb:14:b5"], ["ip", "10.0.0.2"]]</v>
      </c>
    </row>
    <row r="385" spans="1:51" ht="16" hidden="1" customHeight="1" x14ac:dyDescent="0.2">
      <c r="A385" s="8">
        <v>5002</v>
      </c>
      <c r="B385" s="14" t="s">
        <v>26</v>
      </c>
      <c r="C385" s="8" t="s">
        <v>247</v>
      </c>
      <c r="F385" s="8" t="str">
        <f>IF(ISBLANK(E385), "", Table2[[#This Row],[unique_id]])</f>
        <v/>
      </c>
      <c r="T385" s="8"/>
      <c r="V385" s="10"/>
      <c r="W385" s="10"/>
      <c r="X385" s="10"/>
      <c r="Y385" s="10"/>
      <c r="AF385" s="10"/>
      <c r="AH385" s="8" t="str">
        <f t="shared" si="46"/>
        <v/>
      </c>
      <c r="AI385" s="8" t="str">
        <f t="shared" si="43"/>
        <v/>
      </c>
      <c r="AK385" s="8"/>
      <c r="AL385" s="37"/>
      <c r="AM385" s="8" t="s">
        <v>534</v>
      </c>
      <c r="AN385" s="10" t="s">
        <v>932</v>
      </c>
      <c r="AO385" s="8" t="s">
        <v>546</v>
      </c>
      <c r="AP385" s="8" t="s">
        <v>541</v>
      </c>
      <c r="AQ385" s="8" t="s">
        <v>247</v>
      </c>
      <c r="AR385" s="8" t="s">
        <v>538</v>
      </c>
      <c r="AT385" s="8" t="s">
        <v>532</v>
      </c>
      <c r="AU385" s="8" t="s">
        <v>552</v>
      </c>
      <c r="AV385" s="8" t="s">
        <v>549</v>
      </c>
      <c r="AY385" s="8" t="str">
        <f t="shared" si="44"/>
        <v>[["mac", "b4:fb:e4:e3:83:32"], ["ip", "10.0.0.3"]]</v>
      </c>
    </row>
    <row r="386" spans="1:51" ht="16" hidden="1" customHeight="1" x14ac:dyDescent="0.2">
      <c r="A386" s="8">
        <v>5003</v>
      </c>
      <c r="B386" s="14" t="s">
        <v>26</v>
      </c>
      <c r="C386" s="8" t="s">
        <v>247</v>
      </c>
      <c r="F386" s="8" t="str">
        <f>IF(ISBLANK(E386), "", Table2[[#This Row],[unique_id]])</f>
        <v/>
      </c>
      <c r="T386" s="8"/>
      <c r="V386" s="10"/>
      <c r="W386" s="10"/>
      <c r="X386" s="10"/>
      <c r="Y386" s="10"/>
      <c r="AF386" s="10"/>
      <c r="AH386" s="8" t="str">
        <f t="shared" si="46"/>
        <v/>
      </c>
      <c r="AI386" s="8" t="str">
        <f t="shared" si="43"/>
        <v/>
      </c>
      <c r="AK386" s="8"/>
      <c r="AL386" s="37"/>
      <c r="AM386" s="8" t="s">
        <v>535</v>
      </c>
      <c r="AN386" s="10" t="s">
        <v>933</v>
      </c>
      <c r="AO386" s="8" t="s">
        <v>545</v>
      </c>
      <c r="AP386" s="8" t="s">
        <v>542</v>
      </c>
      <c r="AQ386" s="8" t="s">
        <v>247</v>
      </c>
      <c r="AR386" s="8" t="s">
        <v>441</v>
      </c>
      <c r="AT386" s="8" t="s">
        <v>532</v>
      </c>
      <c r="AU386" s="8" t="s">
        <v>553</v>
      </c>
      <c r="AV386" s="8" t="s">
        <v>550</v>
      </c>
      <c r="AY386" s="8" t="str">
        <f t="shared" si="44"/>
        <v>[["mac", "78:8a:20:70:d3:79"], ["ip", "10.0.0.4"]]</v>
      </c>
    </row>
    <row r="387" spans="1:51" ht="16" hidden="1" customHeight="1" x14ac:dyDescent="0.2">
      <c r="A387" s="8">
        <v>5004</v>
      </c>
      <c r="B387" s="14" t="s">
        <v>26</v>
      </c>
      <c r="C387" s="8" t="s">
        <v>247</v>
      </c>
      <c r="F387" s="8" t="str">
        <f>IF(ISBLANK(E387), "", Table2[[#This Row],[unique_id]])</f>
        <v/>
      </c>
      <c r="T387" s="8"/>
      <c r="V387" s="10"/>
      <c r="W387" s="10"/>
      <c r="X387" s="10"/>
      <c r="Y387" s="10"/>
      <c r="AF387" s="10"/>
      <c r="AH387" s="8" t="str">
        <f t="shared" si="46"/>
        <v/>
      </c>
      <c r="AI387" s="8" t="str">
        <f t="shared" si="43"/>
        <v/>
      </c>
      <c r="AK387" s="8"/>
      <c r="AL387" s="37"/>
      <c r="AM387" s="8" t="s">
        <v>536</v>
      </c>
      <c r="AN387" s="10" t="s">
        <v>933</v>
      </c>
      <c r="AO387" s="8" t="s">
        <v>545</v>
      </c>
      <c r="AP387" s="8" t="s">
        <v>543</v>
      </c>
      <c r="AQ387" s="8" t="s">
        <v>247</v>
      </c>
      <c r="AR387" s="8" t="s">
        <v>539</v>
      </c>
      <c r="AT387" s="8" t="s">
        <v>532</v>
      </c>
      <c r="AU387" s="8" t="s">
        <v>554</v>
      </c>
      <c r="AV387" s="8" t="s">
        <v>930</v>
      </c>
      <c r="AY387" s="8" t="str">
        <f t="shared" si="44"/>
        <v>[["mac", "f0:9f:c2:fc:b0:f7"], ["ip", "10.0.0.5"]]</v>
      </c>
    </row>
    <row r="388" spans="1:51" ht="16" hidden="1" customHeight="1" x14ac:dyDescent="0.2">
      <c r="A388" s="8">
        <v>5005</v>
      </c>
      <c r="B388" s="14" t="s">
        <v>26</v>
      </c>
      <c r="C388" s="14" t="s">
        <v>508</v>
      </c>
      <c r="D388" s="14"/>
      <c r="E388" s="14"/>
      <c r="G388" s="14"/>
      <c r="H388" s="14"/>
      <c r="I388" s="14"/>
      <c r="K388" s="14"/>
      <c r="L388" s="14"/>
      <c r="M388" s="14"/>
      <c r="T388" s="8"/>
      <c r="V388" s="10"/>
      <c r="W388" s="10"/>
      <c r="X388" s="10"/>
      <c r="Y388" s="10"/>
      <c r="AF388" s="10"/>
      <c r="AH388" s="8" t="str">
        <f t="shared" si="46"/>
        <v/>
      </c>
      <c r="AI388" s="8" t="str">
        <f t="shared" si="43"/>
        <v/>
      </c>
      <c r="AK388" s="8"/>
      <c r="AL388" s="37"/>
      <c r="AM388" s="8" t="s">
        <v>509</v>
      </c>
      <c r="AN388" s="10" t="s">
        <v>511</v>
      </c>
      <c r="AO388" s="8" t="s">
        <v>513</v>
      </c>
      <c r="AP388" s="8" t="s">
        <v>510</v>
      </c>
      <c r="AQ388" s="8" t="s">
        <v>512</v>
      </c>
      <c r="AR388" s="8" t="s">
        <v>28</v>
      </c>
      <c r="AT388" s="8" t="s">
        <v>555</v>
      </c>
      <c r="AU388" s="15" t="s">
        <v>622</v>
      </c>
      <c r="AV388" s="8" t="s">
        <v>556</v>
      </c>
      <c r="AY388" s="8" t="str">
        <f t="shared" si="44"/>
        <v>[["mac", "4a:9a:06:5d:53:66"], ["ip", "10.0.4.10"]]</v>
      </c>
    </row>
    <row r="389" spans="1:51" ht="16" hidden="1" customHeight="1" x14ac:dyDescent="0.2">
      <c r="A389" s="8">
        <v>5006</v>
      </c>
      <c r="B389" s="14" t="s">
        <v>26</v>
      </c>
      <c r="C389" s="14" t="s">
        <v>486</v>
      </c>
      <c r="D389" s="14"/>
      <c r="E389" s="14"/>
      <c r="G389" s="14"/>
      <c r="H389" s="14"/>
      <c r="I389" s="14"/>
      <c r="K389" s="14"/>
      <c r="L389" s="14"/>
      <c r="M389" s="14"/>
      <c r="T389" s="8"/>
      <c r="V389" s="10"/>
      <c r="W389" s="10"/>
      <c r="X389" s="10"/>
      <c r="Y389" s="10"/>
      <c r="AF389" s="10"/>
      <c r="AH389" s="8" t="str">
        <f t="shared" si="46"/>
        <v/>
      </c>
      <c r="AI389" s="8" t="str">
        <f t="shared" si="43"/>
        <v/>
      </c>
      <c r="AK389" s="8"/>
      <c r="AL389" s="37"/>
      <c r="AM389" s="8" t="s">
        <v>485</v>
      </c>
      <c r="AN389" s="10" t="s">
        <v>854</v>
      </c>
      <c r="AO389" s="8" t="s">
        <v>489</v>
      </c>
      <c r="AP389" s="8" t="s">
        <v>492</v>
      </c>
      <c r="AQ389" s="8" t="s">
        <v>299</v>
      </c>
      <c r="AR389" s="8" t="s">
        <v>28</v>
      </c>
      <c r="AT389" s="8" t="s">
        <v>555</v>
      </c>
      <c r="AU389" s="8" t="s">
        <v>866</v>
      </c>
      <c r="AV389" s="8" t="s">
        <v>618</v>
      </c>
      <c r="AY389" s="8" t="str">
        <f t="shared" si="44"/>
        <v>[["mac", "00:e0:4c:68:07:65"], ["ip", "10.0.4.11"]]</v>
      </c>
    </row>
    <row r="390" spans="1:51" ht="16" hidden="1" customHeight="1" x14ac:dyDescent="0.2">
      <c r="A390" s="8">
        <v>5007</v>
      </c>
      <c r="B390" s="14" t="s">
        <v>26</v>
      </c>
      <c r="C390" s="14" t="s">
        <v>486</v>
      </c>
      <c r="D390" s="14"/>
      <c r="E390" s="14"/>
      <c r="F390" s="8" t="str">
        <f>IF(ISBLANK(E390), "", Table2[[#This Row],[unique_id]])</f>
        <v/>
      </c>
      <c r="G390" s="14"/>
      <c r="H390" s="14"/>
      <c r="I390" s="14"/>
      <c r="K390" s="14"/>
      <c r="L390" s="14"/>
      <c r="M390" s="14"/>
      <c r="T390" s="8"/>
      <c r="V390" s="10"/>
      <c r="W390" s="10"/>
      <c r="X390" s="10"/>
      <c r="Y390" s="10"/>
      <c r="AF390" s="10"/>
      <c r="AH390" s="8" t="str">
        <f t="shared" si="46"/>
        <v/>
      </c>
      <c r="AI390" s="8" t="str">
        <f t="shared" si="43"/>
        <v/>
      </c>
      <c r="AK390" s="8"/>
      <c r="AL390" s="37"/>
      <c r="AM390" s="8" t="s">
        <v>485</v>
      </c>
      <c r="AN390" s="10" t="s">
        <v>854</v>
      </c>
      <c r="AO390" s="8" t="s">
        <v>489</v>
      </c>
      <c r="AP390" s="8" t="s">
        <v>492</v>
      </c>
      <c r="AQ390" s="8" t="s">
        <v>299</v>
      </c>
      <c r="AR390" s="8" t="s">
        <v>28</v>
      </c>
      <c r="AT390" s="8" t="s">
        <v>533</v>
      </c>
      <c r="AU390" s="8" t="s">
        <v>1169</v>
      </c>
      <c r="AV390" s="8" t="s">
        <v>528</v>
      </c>
      <c r="AY390" s="8" t="str">
        <f t="shared" si="44"/>
        <v>[["mac", "2a:e0:4c:68:06:a1"], ["ip", "10.0.2.11"]]</v>
      </c>
    </row>
    <row r="391" spans="1:51" ht="16" hidden="1" customHeight="1" x14ac:dyDescent="0.2">
      <c r="A391" s="8">
        <v>5008</v>
      </c>
      <c r="B391" s="14" t="s">
        <v>26</v>
      </c>
      <c r="C391" s="14" t="s">
        <v>486</v>
      </c>
      <c r="D391" s="14"/>
      <c r="E391" s="14"/>
      <c r="F391" s="8" t="str">
        <f>IF(ISBLANK(E391), "", Table2[[#This Row],[unique_id]])</f>
        <v/>
      </c>
      <c r="G391" s="14"/>
      <c r="H391" s="14"/>
      <c r="I391" s="14"/>
      <c r="K391" s="14"/>
      <c r="L391" s="14"/>
      <c r="M391" s="14"/>
      <c r="T391" s="8"/>
      <c r="V391" s="10"/>
      <c r="W391" s="10"/>
      <c r="X391" s="10"/>
      <c r="Y391" s="10"/>
      <c r="AF391" s="10"/>
      <c r="AH391" s="8" t="str">
        <f t="shared" si="46"/>
        <v/>
      </c>
      <c r="AI391" s="8" t="str">
        <f t="shared" si="43"/>
        <v/>
      </c>
      <c r="AK391" s="8"/>
      <c r="AL391" s="37"/>
      <c r="AM391" s="8" t="s">
        <v>485</v>
      </c>
      <c r="AN391" s="10" t="s">
        <v>854</v>
      </c>
      <c r="AO391" s="8" t="s">
        <v>489</v>
      </c>
      <c r="AP391" s="8" t="s">
        <v>492</v>
      </c>
      <c r="AQ391" s="8" t="s">
        <v>299</v>
      </c>
      <c r="AR391" s="8" t="s">
        <v>28</v>
      </c>
      <c r="AT391" s="8" t="s">
        <v>575</v>
      </c>
      <c r="AU391" s="8" t="s">
        <v>621</v>
      </c>
      <c r="AV391" s="8" t="s">
        <v>619</v>
      </c>
      <c r="AY391" s="8" t="str">
        <f t="shared" si="44"/>
        <v>[["mac", "6a:e0:4c:68:06:a1"], ["ip", "10.0.6.11"]]</v>
      </c>
    </row>
    <row r="392" spans="1:51" ht="16" hidden="1" customHeight="1" x14ac:dyDescent="0.2">
      <c r="A392" s="8">
        <v>5009</v>
      </c>
      <c r="B392" s="14" t="s">
        <v>841</v>
      </c>
      <c r="C392" s="14" t="s">
        <v>486</v>
      </c>
      <c r="D392" s="14"/>
      <c r="E392" s="14"/>
      <c r="G392" s="14"/>
      <c r="H392" s="14"/>
      <c r="I392" s="14"/>
      <c r="T392" s="8"/>
      <c r="V392" s="10"/>
      <c r="W392" s="10"/>
      <c r="X392" s="10"/>
      <c r="Y392" s="10"/>
      <c r="AF392" s="10"/>
      <c r="AH392" s="8" t="str">
        <f t="shared" si="46"/>
        <v/>
      </c>
      <c r="AI392" s="8" t="str">
        <f t="shared" si="43"/>
        <v/>
      </c>
      <c r="AK392" s="8"/>
      <c r="AL392" s="37"/>
      <c r="AM392" s="8" t="s">
        <v>487</v>
      </c>
      <c r="AN392" s="10" t="s">
        <v>854</v>
      </c>
      <c r="AO392" s="8" t="s">
        <v>490</v>
      </c>
      <c r="AP392" s="8" t="s">
        <v>493</v>
      </c>
      <c r="AQ392" s="8" t="s">
        <v>299</v>
      </c>
      <c r="AR392" s="8" t="s">
        <v>28</v>
      </c>
      <c r="AT392" s="8" t="s">
        <v>533</v>
      </c>
      <c r="AU392" s="8" t="s">
        <v>494</v>
      </c>
      <c r="AV392" s="8"/>
      <c r="AY392" s="8" t="str">
        <f t="shared" si="44"/>
        <v>[["mac", "00:e0:4c:68:04:21"]]</v>
      </c>
    </row>
    <row r="393" spans="1:51" ht="16" hidden="1" customHeight="1" x14ac:dyDescent="0.2">
      <c r="A393" s="8">
        <v>5010</v>
      </c>
      <c r="B393" s="14" t="s">
        <v>841</v>
      </c>
      <c r="C393" s="14" t="s">
        <v>486</v>
      </c>
      <c r="D393" s="14"/>
      <c r="E393" s="14"/>
      <c r="G393" s="14"/>
      <c r="H393" s="14"/>
      <c r="I393" s="14"/>
      <c r="T393" s="8"/>
      <c r="V393" s="10"/>
      <c r="W393" s="10"/>
      <c r="X393" s="10"/>
      <c r="Y393" s="10"/>
      <c r="AF393" s="10"/>
      <c r="AH393" s="8" t="str">
        <f t="shared" si="46"/>
        <v/>
      </c>
      <c r="AI393" s="8" t="str">
        <f t="shared" si="43"/>
        <v/>
      </c>
      <c r="AK393" s="8"/>
      <c r="AL393" s="37"/>
      <c r="AM393" s="8" t="s">
        <v>488</v>
      </c>
      <c r="AN393" s="10" t="s">
        <v>854</v>
      </c>
      <c r="AO393" s="8" t="s">
        <v>491</v>
      </c>
      <c r="AP393" s="8" t="s">
        <v>493</v>
      </c>
      <c r="AQ393" s="8" t="s">
        <v>299</v>
      </c>
      <c r="AR393" s="8" t="s">
        <v>28</v>
      </c>
      <c r="AT393" s="8" t="s">
        <v>533</v>
      </c>
      <c r="AU393" s="8" t="s">
        <v>620</v>
      </c>
      <c r="AV393" s="13"/>
      <c r="AW393" s="14"/>
      <c r="AX393" s="14"/>
      <c r="AY393" s="8" t="str">
        <f t="shared" si="44"/>
        <v>[["mac", "00:e0:4c:68:07:0d"]]</v>
      </c>
    </row>
    <row r="394" spans="1:51" ht="16" hidden="1" customHeight="1" x14ac:dyDescent="0.2">
      <c r="A394" s="8">
        <v>5011</v>
      </c>
      <c r="B394" s="14" t="s">
        <v>841</v>
      </c>
      <c r="C394" s="14" t="s">
        <v>486</v>
      </c>
      <c r="D394" s="14"/>
      <c r="E394" s="14"/>
      <c r="G394" s="14"/>
      <c r="H394" s="14"/>
      <c r="I394" s="14"/>
      <c r="T394" s="8"/>
      <c r="V394" s="10"/>
      <c r="W394" s="10"/>
      <c r="X394" s="10"/>
      <c r="Y394" s="10"/>
      <c r="AF394" s="10"/>
      <c r="AH394" s="8" t="str">
        <f t="shared" si="46"/>
        <v/>
      </c>
      <c r="AI394" s="8" t="str">
        <f t="shared" si="43"/>
        <v/>
      </c>
      <c r="AK394" s="8"/>
      <c r="AL394" s="37"/>
      <c r="AM394" s="8" t="s">
        <v>852</v>
      </c>
      <c r="AN394" s="10" t="s">
        <v>854</v>
      </c>
      <c r="AO394" s="8" t="s">
        <v>856</v>
      </c>
      <c r="AP394" s="8" t="s">
        <v>493</v>
      </c>
      <c r="AQ394" s="8" t="s">
        <v>299</v>
      </c>
      <c r="AR394" s="8" t="s">
        <v>28</v>
      </c>
      <c r="AT394" s="8" t="s">
        <v>533</v>
      </c>
      <c r="AU394" s="8" t="s">
        <v>858</v>
      </c>
      <c r="AV394" s="13"/>
      <c r="AW394" s="14"/>
      <c r="AX394" s="14"/>
      <c r="AY394" s="8" t="str">
        <f t="shared" si="44"/>
        <v>[["mac", "40:6c:8f:2a:da:9c"]]</v>
      </c>
    </row>
    <row r="395" spans="1:51" ht="16" hidden="1" customHeight="1" x14ac:dyDescent="0.2">
      <c r="A395" s="8">
        <v>5012</v>
      </c>
      <c r="B395" s="34" t="s">
        <v>26</v>
      </c>
      <c r="C395" s="14" t="s">
        <v>486</v>
      </c>
      <c r="D395" s="14"/>
      <c r="E395" s="14"/>
      <c r="G395" s="14"/>
      <c r="H395" s="14"/>
      <c r="I395" s="14"/>
      <c r="T395" s="8"/>
      <c r="V395" s="10"/>
      <c r="W395" s="10"/>
      <c r="X395" s="10"/>
      <c r="Y395" s="10"/>
      <c r="AF395" s="10"/>
      <c r="AH395" s="8" t="str">
        <f t="shared" si="46"/>
        <v/>
      </c>
      <c r="AI395" s="8" t="str">
        <f t="shared" si="43"/>
        <v/>
      </c>
      <c r="AK395" s="8"/>
      <c r="AL395" s="37"/>
      <c r="AM395" s="8" t="s">
        <v>853</v>
      </c>
      <c r="AN395" s="10" t="s">
        <v>854</v>
      </c>
      <c r="AO395" s="8" t="s">
        <v>855</v>
      </c>
      <c r="AP395" s="8" t="s">
        <v>493</v>
      </c>
      <c r="AQ395" s="8" t="s">
        <v>299</v>
      </c>
      <c r="AR395" s="8" t="s">
        <v>28</v>
      </c>
      <c r="AT395" s="8" t="s">
        <v>533</v>
      </c>
      <c r="AU395" s="8" t="s">
        <v>857</v>
      </c>
      <c r="AV395" s="13" t="s">
        <v>1165</v>
      </c>
      <c r="AW395" s="14"/>
      <c r="AX395" s="14"/>
      <c r="AY395" s="8" t="str">
        <f t="shared" si="44"/>
        <v>[["mac", "0c:4d:e9:d2:86:6c"], ["ip", "10.0.2.13"]]</v>
      </c>
    </row>
    <row r="396" spans="1:51" ht="16" hidden="1" customHeight="1" x14ac:dyDescent="0.2">
      <c r="A396" s="8">
        <v>5013</v>
      </c>
      <c r="B396" s="14" t="s">
        <v>26</v>
      </c>
      <c r="C396" s="14" t="s">
        <v>486</v>
      </c>
      <c r="D396" s="14"/>
      <c r="E396" s="14"/>
      <c r="G396" s="14"/>
      <c r="H396" s="14"/>
      <c r="I396" s="14"/>
      <c r="T396" s="8"/>
      <c r="V396" s="10"/>
      <c r="W396" s="10"/>
      <c r="X396" s="10"/>
      <c r="Y396" s="10"/>
      <c r="AF396" s="10"/>
      <c r="AH396" s="8" t="str">
        <f t="shared" si="46"/>
        <v/>
      </c>
      <c r="AI396" s="8" t="str">
        <f t="shared" si="43"/>
        <v/>
      </c>
      <c r="AK396" s="8"/>
      <c r="AL396" s="37"/>
      <c r="AM396" s="8" t="s">
        <v>797</v>
      </c>
      <c r="AN396" s="10" t="s">
        <v>854</v>
      </c>
      <c r="AO396" s="8" t="s">
        <v>796</v>
      </c>
      <c r="AP396" s="8" t="s">
        <v>795</v>
      </c>
      <c r="AQ396" s="8" t="s">
        <v>794</v>
      </c>
      <c r="AR396" s="8" t="s">
        <v>28</v>
      </c>
      <c r="AT396" s="8" t="s">
        <v>533</v>
      </c>
      <c r="AU396" s="8" t="s">
        <v>793</v>
      </c>
      <c r="AV396" s="13" t="s">
        <v>529</v>
      </c>
      <c r="AW396" s="14"/>
      <c r="AX396" s="14"/>
      <c r="AY396" s="8" t="str">
        <f t="shared" si="44"/>
        <v>[["mac", "b8:27:eb:78:74:0e"], ["ip", "10.0.2.12"]]</v>
      </c>
    </row>
    <row r="397" spans="1:51" ht="16" hidden="1" customHeight="1" x14ac:dyDescent="0.2">
      <c r="A397" s="8">
        <v>5014</v>
      </c>
      <c r="B397" s="8" t="s">
        <v>26</v>
      </c>
      <c r="C397" s="8" t="s">
        <v>500</v>
      </c>
      <c r="E397" s="14"/>
      <c r="I397" s="14"/>
      <c r="T397" s="8"/>
      <c r="V397" s="10"/>
      <c r="W397" s="10"/>
      <c r="X397" s="10"/>
      <c r="Y397" s="10"/>
      <c r="AF397" s="10"/>
      <c r="AH397" s="8" t="str">
        <f t="shared" si="46"/>
        <v/>
      </c>
      <c r="AI397" s="8" t="str">
        <f t="shared" si="43"/>
        <v/>
      </c>
      <c r="AK397" s="8"/>
      <c r="AL397" s="37"/>
      <c r="AM397" s="8" t="s">
        <v>499</v>
      </c>
      <c r="AN397" s="10" t="s">
        <v>1164</v>
      </c>
      <c r="AO397" s="8" t="s">
        <v>497</v>
      </c>
      <c r="AP397" s="8" t="s">
        <v>498</v>
      </c>
      <c r="AQ397" s="8" t="s">
        <v>496</v>
      </c>
      <c r="AR397" s="8" t="s">
        <v>28</v>
      </c>
      <c r="AT397" s="8" t="s">
        <v>575</v>
      </c>
      <c r="AU397" s="8" t="s">
        <v>495</v>
      </c>
      <c r="AV397" s="8" t="s">
        <v>623</v>
      </c>
      <c r="AY397" s="8" t="str">
        <f t="shared" si="44"/>
        <v>[["mac", "30:05:5c:8a:ff:10"], ["ip", "10.0.6.22"]]</v>
      </c>
    </row>
    <row r="398" spans="1:51" ht="16" hidden="1" customHeight="1" x14ac:dyDescent="0.2">
      <c r="A398" s="8">
        <v>5015</v>
      </c>
      <c r="B398" s="8" t="s">
        <v>26</v>
      </c>
      <c r="C398" s="8" t="s">
        <v>664</v>
      </c>
      <c r="E398" s="14"/>
      <c r="F398" s="8" t="str">
        <f>IF(ISBLANK(E398), "", Table2[[#This Row],[unique_id]])</f>
        <v/>
      </c>
      <c r="I398" s="14"/>
      <c r="T398" s="8"/>
      <c r="V398" s="10"/>
      <c r="W398" s="10" t="s">
        <v>711</v>
      </c>
      <c r="X398" s="10"/>
      <c r="Y398" s="16" t="s">
        <v>1144</v>
      </c>
      <c r="Z398" s="16"/>
      <c r="AF398" s="10"/>
      <c r="AH398" s="8" t="str">
        <f t="shared" si="46"/>
        <v/>
      </c>
      <c r="AI398" s="8" t="str">
        <f t="shared" si="43"/>
        <v/>
      </c>
      <c r="AK398" s="8"/>
      <c r="AL39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M398" s="8" t="s">
        <v>702</v>
      </c>
      <c r="AN398" s="16" t="s">
        <v>701</v>
      </c>
      <c r="AO398" s="11" t="s">
        <v>699</v>
      </c>
      <c r="AP398" s="11" t="s">
        <v>700</v>
      </c>
      <c r="AQ398" s="8" t="s">
        <v>664</v>
      </c>
      <c r="AR398" s="8" t="s">
        <v>172</v>
      </c>
      <c r="AU398" s="8" t="s">
        <v>698</v>
      </c>
      <c r="AV398" s="8"/>
      <c r="AY398" s="8" t="str">
        <f t="shared" si="44"/>
        <v>[["mac", "0x00158d0005d9d088"]]</v>
      </c>
    </row>
    <row r="399" spans="1:51" ht="16" hidden="1" customHeight="1" x14ac:dyDescent="0.2">
      <c r="A399" s="8">
        <v>6000</v>
      </c>
      <c r="B399" s="8" t="s">
        <v>26</v>
      </c>
      <c r="C399" s="8" t="s">
        <v>779</v>
      </c>
      <c r="F399" s="8" t="str">
        <f>IF(ISBLANK(E399), "", Table2[[#This Row],[unique_id]])</f>
        <v/>
      </c>
      <c r="T399" s="8"/>
      <c r="V399" s="10"/>
      <c r="W399" s="10"/>
      <c r="X399" s="10"/>
      <c r="Y399" s="10"/>
      <c r="AF399" s="10"/>
      <c r="AH399" s="8" t="str">
        <f t="shared" si="46"/>
        <v/>
      </c>
      <c r="AI399" s="8" t="str">
        <f t="shared" si="43"/>
        <v/>
      </c>
      <c r="AK399" s="8"/>
      <c r="AL399" s="37"/>
      <c r="AM399" s="8" t="s">
        <v>625</v>
      </c>
      <c r="AN399" s="10"/>
      <c r="AT399" s="8" t="s">
        <v>555</v>
      </c>
      <c r="AU399" s="8" t="s">
        <v>626</v>
      </c>
      <c r="AV399" s="8"/>
      <c r="AY399" s="8" t="str">
        <f t="shared" si="44"/>
        <v>[["mac", "bc:09:63:42:09:c0"]]</v>
      </c>
    </row>
    <row r="400" spans="1:51" ht="16" hidden="1" customHeight="1" x14ac:dyDescent="0.2">
      <c r="F400" s="8" t="str">
        <f>IF(ISBLANK(E400), "", Table2[[#This Row],[unique_id]])</f>
        <v/>
      </c>
      <c r="T400" s="8"/>
      <c r="V400" s="10"/>
      <c r="W400" s="10"/>
      <c r="X400" s="10"/>
      <c r="Y400" s="10"/>
      <c r="AF400" s="10"/>
      <c r="AH400" s="8" t="str">
        <f t="shared" si="46"/>
        <v/>
      </c>
      <c r="AI400" s="8" t="str">
        <f t="shared" si="43"/>
        <v/>
      </c>
      <c r="AK400" s="8"/>
      <c r="AL400" s="37"/>
      <c r="AM400" s="8"/>
      <c r="AN400" s="10"/>
      <c r="AU400" s="8"/>
      <c r="AV400" s="8"/>
      <c r="AY400" s="8" t="str">
        <f t="shared" si="44"/>
        <v/>
      </c>
    </row>
    <row r="401" spans="2:51" ht="16" hidden="1" customHeight="1" x14ac:dyDescent="0.2">
      <c r="B401" s="14"/>
      <c r="C401" s="14"/>
      <c r="D401" s="14"/>
      <c r="E401" s="14"/>
      <c r="F401" s="8" t="str">
        <f>IF(ISBLANK(E401), "", Table2[[#This Row],[unique_id]])</f>
        <v/>
      </c>
      <c r="G401" s="14"/>
      <c r="H401" s="14"/>
      <c r="I401" s="14"/>
      <c r="K401" s="14"/>
      <c r="L401" s="14"/>
      <c r="M401" s="14"/>
      <c r="T401" s="8"/>
      <c r="V401" s="10"/>
      <c r="W401" s="10"/>
      <c r="X401" s="10"/>
      <c r="Y401" s="10"/>
      <c r="AF401" s="10"/>
      <c r="AH401" s="8" t="str">
        <f t="shared" si="46"/>
        <v/>
      </c>
      <c r="AI401" s="8" t="str">
        <f t="shared" si="43"/>
        <v/>
      </c>
      <c r="AK401" s="8"/>
      <c r="AL401" s="37"/>
      <c r="AM401" s="8"/>
      <c r="AN401" s="10"/>
      <c r="AU401" s="8"/>
      <c r="AV401" s="8"/>
      <c r="AY401" s="8" t="str">
        <f t="shared" si="44"/>
        <v/>
      </c>
    </row>
    <row r="402" spans="2:51" ht="16" hidden="1" customHeight="1" x14ac:dyDescent="0.2">
      <c r="F402" s="8" t="str">
        <f>IF(ISBLANK(E402), "", Table2[[#This Row],[unique_id]])</f>
        <v/>
      </c>
      <c r="T402" s="8"/>
      <c r="V402" s="10"/>
      <c r="W402" s="10"/>
      <c r="X402" s="10"/>
      <c r="Y402" s="10"/>
      <c r="AF402" s="10"/>
      <c r="AH402" s="8" t="str">
        <f t="shared" si="46"/>
        <v/>
      </c>
      <c r="AI402" s="8" t="str">
        <f t="shared" si="43"/>
        <v/>
      </c>
      <c r="AK402" s="8"/>
      <c r="AL402" s="37"/>
      <c r="AM402" s="8"/>
      <c r="AN402" s="10"/>
      <c r="AU402" s="8"/>
      <c r="AV402" s="8"/>
      <c r="AY402" s="8" t="str">
        <f t="shared" si="44"/>
        <v/>
      </c>
    </row>
    <row r="403" spans="2:51" ht="16" hidden="1" customHeight="1" x14ac:dyDescent="0.2">
      <c r="F403" s="8" t="str">
        <f>IF(ISBLANK(E403), "", Table2[[#This Row],[unique_id]])</f>
        <v/>
      </c>
      <c r="T403" s="8"/>
      <c r="V403" s="10"/>
      <c r="W403" s="10"/>
      <c r="X403" s="10"/>
      <c r="Y403" s="10"/>
      <c r="AF403" s="10"/>
      <c r="AH403" s="8" t="str">
        <f t="shared" si="46"/>
        <v/>
      </c>
      <c r="AI403" s="8" t="str">
        <f t="shared" si="43"/>
        <v/>
      </c>
      <c r="AK403" s="8"/>
      <c r="AL403" s="37"/>
      <c r="AM403" s="8"/>
      <c r="AN403" s="10"/>
      <c r="AU403" s="8"/>
      <c r="AV403" s="8"/>
      <c r="AY403" s="8" t="str">
        <f t="shared" si="44"/>
        <v/>
      </c>
    </row>
    <row r="404" spans="2:51" ht="16" hidden="1" customHeight="1" x14ac:dyDescent="0.2">
      <c r="F404" s="8" t="str">
        <f>IF(ISBLANK(E404), "", Table2[[#This Row],[unique_id]])</f>
        <v/>
      </c>
      <c r="T404" s="8"/>
      <c r="V404" s="10"/>
      <c r="W404" s="10"/>
      <c r="X404" s="10"/>
      <c r="Y404" s="10"/>
      <c r="AF404" s="10"/>
      <c r="AH404" s="8" t="str">
        <f t="shared" si="46"/>
        <v/>
      </c>
      <c r="AI404" s="8" t="str">
        <f t="shared" si="43"/>
        <v/>
      </c>
      <c r="AK404" s="8"/>
      <c r="AL404" s="37"/>
      <c r="AM404" s="8"/>
      <c r="AN404" s="10"/>
      <c r="AU404" s="8"/>
      <c r="AV404" s="8"/>
      <c r="AY404" s="8" t="str">
        <f t="shared" si="44"/>
        <v/>
      </c>
    </row>
    <row r="405" spans="2:51" ht="16" hidden="1" customHeight="1" x14ac:dyDescent="0.2">
      <c r="F405" s="8" t="str">
        <f>IF(ISBLANK(E405), "", Table2[[#This Row],[unique_id]])</f>
        <v/>
      </c>
      <c r="T405" s="8"/>
      <c r="V405" s="10"/>
      <c r="W405" s="10"/>
      <c r="X405" s="10"/>
      <c r="Y405" s="10"/>
      <c r="AF405" s="10"/>
      <c r="AH405" s="8" t="str">
        <f t="shared" si="46"/>
        <v/>
      </c>
      <c r="AI405" s="8" t="str">
        <f t="shared" si="43"/>
        <v/>
      </c>
      <c r="AK405" s="8"/>
      <c r="AL405" s="37"/>
      <c r="AM405" s="8"/>
      <c r="AN405" s="10"/>
      <c r="AU405" s="8"/>
      <c r="AV405" s="8"/>
      <c r="AY405" s="8" t="str">
        <f t="shared" si="44"/>
        <v/>
      </c>
    </row>
    <row r="406" spans="2:51" ht="16" hidden="1" customHeight="1" x14ac:dyDescent="0.2">
      <c r="E406" s="12"/>
      <c r="F406" s="8" t="str">
        <f>IF(ISBLANK(E406), "", Table2[[#This Row],[unique_id]])</f>
        <v/>
      </c>
      <c r="T406" s="8"/>
      <c r="V406" s="10"/>
      <c r="W406" s="10"/>
      <c r="X406" s="10"/>
      <c r="Y406" s="10"/>
      <c r="AF406" s="10"/>
      <c r="AH406" s="8" t="str">
        <f t="shared" si="46"/>
        <v/>
      </c>
      <c r="AI406" s="8" t="str">
        <f t="shared" si="43"/>
        <v/>
      </c>
      <c r="AK406" s="8"/>
      <c r="AL406" s="37"/>
      <c r="AM406" s="8"/>
      <c r="AN406" s="10"/>
      <c r="AU406" s="8"/>
      <c r="AV406" s="8"/>
      <c r="AY406" s="8" t="str">
        <f t="shared" si="44"/>
        <v/>
      </c>
    </row>
    <row r="407" spans="2:51" ht="16" hidden="1" customHeight="1" x14ac:dyDescent="0.2">
      <c r="E407" s="12"/>
      <c r="F407" s="8" t="str">
        <f>IF(ISBLANK(E407), "", Table2[[#This Row],[unique_id]])</f>
        <v/>
      </c>
      <c r="T407" s="8"/>
      <c r="V407" s="10"/>
      <c r="W407" s="10"/>
      <c r="X407" s="10"/>
      <c r="Y407" s="10"/>
      <c r="AF407" s="10"/>
      <c r="AH407" s="8" t="str">
        <f t="shared" si="46"/>
        <v/>
      </c>
      <c r="AI407" s="8" t="str">
        <f t="shared" si="43"/>
        <v/>
      </c>
      <c r="AK407" s="8"/>
      <c r="AL407" s="37"/>
      <c r="AM407" s="8"/>
      <c r="AN407" s="10"/>
      <c r="AU407" s="8"/>
      <c r="AV407" s="8"/>
      <c r="AY407" s="8" t="str">
        <f t="shared" si="44"/>
        <v/>
      </c>
    </row>
    <row r="408" spans="2:51" ht="16" hidden="1" customHeight="1" x14ac:dyDescent="0.2">
      <c r="F408" s="8" t="str">
        <f>IF(ISBLANK(E408), "", Table2[[#This Row],[unique_id]])</f>
        <v/>
      </c>
      <c r="T408" s="8"/>
      <c r="V408" s="10"/>
      <c r="W408" s="10"/>
      <c r="X408" s="10"/>
      <c r="Y408" s="10"/>
      <c r="AF408" s="10"/>
      <c r="AH408" s="8" t="str">
        <f t="shared" si="46"/>
        <v/>
      </c>
      <c r="AI408" s="8" t="str">
        <f t="shared" si="43"/>
        <v/>
      </c>
      <c r="AK408" s="8"/>
      <c r="AL408" s="37"/>
      <c r="AM408" s="8"/>
      <c r="AN408" s="10"/>
      <c r="AU408" s="8"/>
      <c r="AV408" s="8"/>
      <c r="AY408" s="8" t="str">
        <f t="shared" si="44"/>
        <v/>
      </c>
    </row>
    <row r="409" spans="2:51" ht="16" hidden="1" customHeight="1" x14ac:dyDescent="0.2">
      <c r="F409" s="8" t="str">
        <f>IF(ISBLANK(E409), "", Table2[[#This Row],[unique_id]])</f>
        <v/>
      </c>
      <c r="T409" s="8"/>
      <c r="V409" s="10"/>
      <c r="W409" s="10"/>
      <c r="X409" s="10"/>
      <c r="Y409" s="10"/>
      <c r="AF409" s="10"/>
      <c r="AH409" s="8" t="str">
        <f t="shared" si="46"/>
        <v/>
      </c>
      <c r="AI409" s="8" t="str">
        <f t="shared" si="43"/>
        <v/>
      </c>
      <c r="AK409" s="8"/>
      <c r="AL409" s="37"/>
      <c r="AM409" s="8"/>
      <c r="AN409" s="10"/>
      <c r="AU409" s="8"/>
      <c r="AV409" s="8"/>
      <c r="AY409" s="8" t="str">
        <f t="shared" si="44"/>
        <v/>
      </c>
    </row>
    <row r="410" spans="2:51" ht="16" hidden="1" customHeight="1" x14ac:dyDescent="0.2">
      <c r="F410" s="8" t="str">
        <f>IF(ISBLANK(E410), "", Table2[[#This Row],[unique_id]])</f>
        <v/>
      </c>
      <c r="T410" s="8"/>
      <c r="V410" s="10"/>
      <c r="W410" s="10"/>
      <c r="X410" s="10"/>
      <c r="Y410" s="10"/>
      <c r="AF410" s="10"/>
      <c r="AH410" s="8" t="str">
        <f t="shared" si="46"/>
        <v/>
      </c>
      <c r="AI410" s="8" t="str">
        <f t="shared" si="43"/>
        <v/>
      </c>
      <c r="AK410" s="8"/>
      <c r="AL410" s="37"/>
      <c r="AM410" s="8"/>
      <c r="AN410" s="10"/>
      <c r="AU410" s="8"/>
      <c r="AV410" s="8"/>
      <c r="AY410" s="8" t="str">
        <f t="shared" si="44"/>
        <v/>
      </c>
    </row>
    <row r="411" spans="2:51" ht="16" hidden="1" customHeight="1" x14ac:dyDescent="0.2">
      <c r="F411" s="8" t="str">
        <f>IF(ISBLANK(E411), "", Table2[[#This Row],[unique_id]])</f>
        <v/>
      </c>
      <c r="T411" s="8"/>
      <c r="V411" s="10"/>
      <c r="W411" s="10"/>
      <c r="X411" s="10"/>
      <c r="Y411" s="10"/>
      <c r="AF411" s="10"/>
      <c r="AH411" s="8" t="str">
        <f t="shared" si="46"/>
        <v/>
      </c>
      <c r="AI411" s="8" t="str">
        <f t="shared" si="43"/>
        <v/>
      </c>
      <c r="AK411" s="8"/>
      <c r="AL411" s="37"/>
      <c r="AM411" s="8"/>
      <c r="AN411" s="10"/>
      <c r="AU411" s="8"/>
      <c r="AV411" s="8"/>
      <c r="AY411" s="8" t="str">
        <f t="shared" si="44"/>
        <v/>
      </c>
    </row>
    <row r="412" spans="2:51" ht="16" hidden="1" customHeight="1" x14ac:dyDescent="0.2">
      <c r="F412" s="8" t="str">
        <f>IF(ISBLANK(E412), "", Table2[[#This Row],[unique_id]])</f>
        <v/>
      </c>
      <c r="T412" s="8"/>
      <c r="V412" s="10"/>
      <c r="W412" s="10"/>
      <c r="X412" s="10"/>
      <c r="Y412" s="10"/>
      <c r="AF412" s="10"/>
      <c r="AH412" s="8" t="str">
        <f t="shared" si="46"/>
        <v/>
      </c>
      <c r="AI412" s="8" t="str">
        <f t="shared" si="43"/>
        <v/>
      </c>
      <c r="AK412" s="8"/>
      <c r="AL412" s="37"/>
      <c r="AM412" s="8"/>
      <c r="AN412" s="10"/>
      <c r="AU412" s="8"/>
      <c r="AV412" s="8"/>
      <c r="AY412" s="8" t="str">
        <f t="shared" si="44"/>
        <v/>
      </c>
    </row>
    <row r="413" spans="2:51" ht="16" hidden="1" customHeight="1" x14ac:dyDescent="0.2">
      <c r="F413" s="8" t="str">
        <f>IF(ISBLANK(E413), "", Table2[[#This Row],[unique_id]])</f>
        <v/>
      </c>
      <c r="T413" s="8"/>
      <c r="V413" s="10"/>
      <c r="W413" s="10"/>
      <c r="X413" s="10"/>
      <c r="Y413" s="10"/>
      <c r="AF413" s="10"/>
      <c r="AH413" s="8" t="str">
        <f t="shared" si="46"/>
        <v/>
      </c>
      <c r="AI413" s="8" t="str">
        <f t="shared" si="43"/>
        <v/>
      </c>
      <c r="AK413" s="8"/>
      <c r="AL413" s="37"/>
      <c r="AM413" s="8"/>
      <c r="AN413" s="10"/>
      <c r="AU413" s="8"/>
      <c r="AV413" s="8"/>
      <c r="AY413" s="8" t="str">
        <f t="shared" si="44"/>
        <v/>
      </c>
    </row>
    <row r="414" spans="2:51" ht="16" hidden="1" customHeight="1" x14ac:dyDescent="0.2">
      <c r="F414" s="8" t="str">
        <f>IF(ISBLANK(E414), "", Table2[[#This Row],[unique_id]])</f>
        <v/>
      </c>
      <c r="T414" s="8"/>
      <c r="V414" s="10"/>
      <c r="W414" s="10"/>
      <c r="X414" s="10"/>
      <c r="Y414" s="10"/>
      <c r="AF414" s="10"/>
      <c r="AH414" s="8" t="str">
        <f t="shared" si="46"/>
        <v/>
      </c>
      <c r="AI414" s="8" t="str">
        <f t="shared" si="43"/>
        <v/>
      </c>
      <c r="AK414" s="8"/>
      <c r="AL414" s="37"/>
      <c r="AM414" s="8"/>
      <c r="AN414" s="10"/>
      <c r="AU414" s="8"/>
      <c r="AV414" s="8"/>
      <c r="AY414" s="8" t="str">
        <f t="shared" si="44"/>
        <v/>
      </c>
    </row>
    <row r="415" spans="2:51" ht="16" hidden="1" customHeight="1" x14ac:dyDescent="0.2">
      <c r="F415" s="8" t="str">
        <f>IF(ISBLANK(E415), "", Table2[[#This Row],[unique_id]])</f>
        <v/>
      </c>
      <c r="T415" s="8"/>
      <c r="V415" s="10"/>
      <c r="W415" s="10"/>
      <c r="X415" s="10"/>
      <c r="Y415" s="10"/>
      <c r="AF415" s="10"/>
      <c r="AH415" s="8" t="str">
        <f t="shared" si="46"/>
        <v/>
      </c>
      <c r="AI415" s="8" t="str">
        <f t="shared" si="43"/>
        <v/>
      </c>
      <c r="AK415" s="8"/>
      <c r="AL415" s="37"/>
      <c r="AM415" s="8"/>
      <c r="AN415" s="10"/>
      <c r="AU415" s="8"/>
      <c r="AV415" s="8"/>
      <c r="AY415" s="8" t="str">
        <f t="shared" si="44"/>
        <v/>
      </c>
    </row>
    <row r="416" spans="2:51" ht="16" hidden="1" customHeight="1" x14ac:dyDescent="0.2">
      <c r="F416" s="8" t="str">
        <f>IF(ISBLANK(E416), "", Table2[[#This Row],[unique_id]])</f>
        <v/>
      </c>
      <c r="T416" s="8"/>
      <c r="V416" s="10"/>
      <c r="W416" s="10"/>
      <c r="X416" s="10"/>
      <c r="Y416" s="10"/>
      <c r="AF416" s="10"/>
      <c r="AH416" s="8" t="str">
        <f t="shared" si="46"/>
        <v/>
      </c>
      <c r="AI416" s="8" t="str">
        <f t="shared" si="43"/>
        <v/>
      </c>
      <c r="AK416" s="8"/>
      <c r="AL416" s="37"/>
      <c r="AM416" s="8"/>
      <c r="AN416" s="10"/>
      <c r="AU416" s="8"/>
      <c r="AV416" s="8"/>
      <c r="AY416" s="8" t="str">
        <f t="shared" si="44"/>
        <v/>
      </c>
    </row>
    <row r="417" spans="6:51" ht="16" hidden="1" customHeight="1" x14ac:dyDescent="0.2">
      <c r="F417" s="8" t="str">
        <f>IF(ISBLANK(E417), "", Table2[[#This Row],[unique_id]])</f>
        <v/>
      </c>
      <c r="T417" s="8"/>
      <c r="V417" s="10"/>
      <c r="W417" s="10"/>
      <c r="X417" s="10"/>
      <c r="Y417" s="10"/>
      <c r="AF417" s="10"/>
      <c r="AH417" s="8" t="str">
        <f t="shared" si="46"/>
        <v/>
      </c>
      <c r="AI417" s="8" t="str">
        <f t="shared" ref="AI417:AI480" si="47">IF(ISBLANK(AG417),  "", _xlfn.CONCAT(LOWER(C417), "/", E417))</f>
        <v/>
      </c>
      <c r="AK417" s="8"/>
      <c r="AL417" s="37"/>
      <c r="AM417" s="8"/>
      <c r="AN417" s="10"/>
      <c r="AU417" s="8"/>
      <c r="AV417" s="8"/>
      <c r="AY417" s="8" t="str">
        <f t="shared" ref="AY417:AY480" si="48">IF(AND(ISBLANK(AU417), ISBLANK(AV417)), "", _xlfn.CONCAT("[", IF(ISBLANK(AU417), "", _xlfn.CONCAT("[""mac"", """, AU417, """]")), IF(ISBLANK(AV417), "", _xlfn.CONCAT(", [""ip"", """, AV417, """]")), "]"))</f>
        <v/>
      </c>
    </row>
    <row r="418" spans="6:51" ht="16" hidden="1" customHeight="1" x14ac:dyDescent="0.2">
      <c r="F418" s="8" t="str">
        <f>IF(ISBLANK(E418), "", Table2[[#This Row],[unique_id]])</f>
        <v/>
      </c>
      <c r="T418" s="8"/>
      <c r="V418" s="10"/>
      <c r="W418" s="10"/>
      <c r="X418" s="10"/>
      <c r="Y418" s="10"/>
      <c r="AF418" s="10"/>
      <c r="AH418" s="8" t="str">
        <f t="shared" si="46"/>
        <v/>
      </c>
      <c r="AI418" s="8" t="str">
        <f t="shared" si="47"/>
        <v/>
      </c>
      <c r="AK418" s="8"/>
      <c r="AL418" s="37"/>
      <c r="AM418" s="8"/>
      <c r="AN418" s="10"/>
      <c r="AU418" s="8"/>
      <c r="AV418" s="8"/>
      <c r="AY418" s="8" t="str">
        <f t="shared" si="48"/>
        <v/>
      </c>
    </row>
    <row r="419" spans="6:51" ht="16" hidden="1" customHeight="1" x14ac:dyDescent="0.2">
      <c r="F419" s="8" t="str">
        <f>IF(ISBLANK(E419), "", Table2[[#This Row],[unique_id]])</f>
        <v/>
      </c>
      <c r="T419" s="8"/>
      <c r="V419" s="10"/>
      <c r="W419" s="10"/>
      <c r="X419" s="10"/>
      <c r="Y419" s="10"/>
      <c r="AF419" s="10"/>
      <c r="AH419" s="8" t="str">
        <f t="shared" si="46"/>
        <v/>
      </c>
      <c r="AI419" s="8" t="str">
        <f t="shared" si="47"/>
        <v/>
      </c>
      <c r="AK419" s="8"/>
      <c r="AL419" s="37"/>
      <c r="AM419" s="8"/>
      <c r="AN419" s="10"/>
      <c r="AU419" s="8"/>
      <c r="AV419" s="8"/>
      <c r="AY419" s="8" t="str">
        <f t="shared" si="48"/>
        <v/>
      </c>
    </row>
    <row r="420" spans="6:51" ht="16" hidden="1" customHeight="1" x14ac:dyDescent="0.2">
      <c r="F420" s="8" t="str">
        <f>IF(ISBLANK(E420), "", Table2[[#This Row],[unique_id]])</f>
        <v/>
      </c>
      <c r="T420" s="8"/>
      <c r="V420" s="10"/>
      <c r="W420" s="10"/>
      <c r="X420" s="10"/>
      <c r="Y420" s="10"/>
      <c r="AF420" s="10"/>
      <c r="AH420" s="8" t="str">
        <f t="shared" si="46"/>
        <v/>
      </c>
      <c r="AI420" s="8" t="str">
        <f t="shared" si="47"/>
        <v/>
      </c>
      <c r="AK420" s="8"/>
      <c r="AL420" s="37"/>
      <c r="AM420" s="8"/>
      <c r="AN420" s="10"/>
      <c r="AU420" s="8"/>
      <c r="AV420" s="8"/>
      <c r="AY420" s="8" t="str">
        <f t="shared" si="48"/>
        <v/>
      </c>
    </row>
    <row r="421" spans="6:51" ht="16" hidden="1" customHeight="1" x14ac:dyDescent="0.2">
      <c r="F421" s="8" t="str">
        <f>IF(ISBLANK(E421), "", Table2[[#This Row],[unique_id]])</f>
        <v/>
      </c>
      <c r="T421" s="8"/>
      <c r="V421" s="10"/>
      <c r="W421" s="10"/>
      <c r="X421" s="10"/>
      <c r="Y421" s="10"/>
      <c r="AF421" s="10"/>
      <c r="AH421" s="8" t="str">
        <f t="shared" si="46"/>
        <v/>
      </c>
      <c r="AI421" s="8" t="str">
        <f t="shared" si="47"/>
        <v/>
      </c>
      <c r="AK421" s="8"/>
      <c r="AL421" s="37"/>
      <c r="AM421" s="8"/>
      <c r="AN421" s="10"/>
      <c r="AU421" s="8"/>
      <c r="AV421" s="8"/>
      <c r="AY421" s="8" t="str">
        <f t="shared" si="48"/>
        <v/>
      </c>
    </row>
    <row r="422" spans="6:51" ht="16" hidden="1" customHeight="1" x14ac:dyDescent="0.2">
      <c r="F422" s="8" t="str">
        <f>IF(ISBLANK(E422), "", Table2[[#This Row],[unique_id]])</f>
        <v/>
      </c>
      <c r="T422" s="8"/>
      <c r="V422" s="10"/>
      <c r="W422" s="10"/>
      <c r="X422" s="10"/>
      <c r="Y422" s="10"/>
      <c r="AF422" s="10"/>
      <c r="AH422" s="8" t="str">
        <f t="shared" si="46"/>
        <v/>
      </c>
      <c r="AI422" s="8" t="str">
        <f t="shared" si="47"/>
        <v/>
      </c>
      <c r="AK422" s="8"/>
      <c r="AL422" s="37"/>
      <c r="AM422" s="8"/>
      <c r="AN422" s="10"/>
      <c r="AU422" s="8"/>
      <c r="AV422" s="8"/>
      <c r="AY422" s="8" t="str">
        <f t="shared" si="48"/>
        <v/>
      </c>
    </row>
    <row r="423" spans="6:51" ht="16" hidden="1" customHeight="1" x14ac:dyDescent="0.2">
      <c r="F423" s="8" t="str">
        <f>IF(ISBLANK(E423), "", Table2[[#This Row],[unique_id]])</f>
        <v/>
      </c>
      <c r="T423" s="8"/>
      <c r="V423" s="10"/>
      <c r="W423" s="10"/>
      <c r="X423" s="10"/>
      <c r="Y423" s="10"/>
      <c r="AF423" s="10"/>
      <c r="AH423" s="8" t="str">
        <f t="shared" si="46"/>
        <v/>
      </c>
      <c r="AI423" s="8" t="str">
        <f t="shared" si="47"/>
        <v/>
      </c>
      <c r="AK423" s="8"/>
      <c r="AL423" s="37"/>
      <c r="AM423" s="8"/>
      <c r="AN423" s="10"/>
      <c r="AU423" s="8"/>
      <c r="AV423" s="8"/>
      <c r="AY423" s="8" t="str">
        <f t="shared" si="48"/>
        <v/>
      </c>
    </row>
    <row r="424" spans="6:51" ht="16" hidden="1" customHeight="1" x14ac:dyDescent="0.2">
      <c r="F424" s="8" t="str">
        <f>IF(ISBLANK(E424), "", Table2[[#This Row],[unique_id]])</f>
        <v/>
      </c>
      <c r="T424" s="8"/>
      <c r="V424" s="10"/>
      <c r="W424" s="10"/>
      <c r="X424" s="10"/>
      <c r="Y424" s="10"/>
      <c r="AF424" s="10"/>
      <c r="AH424" s="8" t="str">
        <f t="shared" si="46"/>
        <v/>
      </c>
      <c r="AI424" s="8" t="str">
        <f t="shared" si="47"/>
        <v/>
      </c>
      <c r="AK424" s="8"/>
      <c r="AL424" s="37"/>
      <c r="AM424" s="8"/>
      <c r="AN424" s="10"/>
      <c r="AU424" s="8"/>
      <c r="AV424" s="8"/>
      <c r="AY424" s="8" t="str">
        <f t="shared" si="48"/>
        <v/>
      </c>
    </row>
    <row r="425" spans="6:51" ht="16" hidden="1" customHeight="1" x14ac:dyDescent="0.2">
      <c r="F425" s="8" t="str">
        <f>IF(ISBLANK(E425), "", Table2[[#This Row],[unique_id]])</f>
        <v/>
      </c>
      <c r="T425" s="8"/>
      <c r="V425" s="10"/>
      <c r="W425" s="10"/>
      <c r="X425" s="10"/>
      <c r="Y425" s="10"/>
      <c r="AF425" s="10"/>
      <c r="AH425" s="8" t="str">
        <f t="shared" si="46"/>
        <v/>
      </c>
      <c r="AI425" s="8" t="str">
        <f t="shared" si="47"/>
        <v/>
      </c>
      <c r="AK425" s="8"/>
      <c r="AL425" s="37"/>
      <c r="AM425" s="8"/>
      <c r="AN425" s="10"/>
      <c r="AU425" s="8"/>
      <c r="AV425" s="8"/>
      <c r="AY425" s="8" t="str">
        <f t="shared" si="48"/>
        <v/>
      </c>
    </row>
    <row r="426" spans="6:51" ht="16" hidden="1" customHeight="1" x14ac:dyDescent="0.2">
      <c r="F426" s="8" t="str">
        <f>IF(ISBLANK(E426), "", Table2[[#This Row],[unique_id]])</f>
        <v/>
      </c>
      <c r="T426" s="8"/>
      <c r="V426" s="10"/>
      <c r="W426" s="10"/>
      <c r="X426" s="10"/>
      <c r="Y426" s="10"/>
      <c r="AF426" s="10"/>
      <c r="AH426" s="8" t="str">
        <f t="shared" si="46"/>
        <v/>
      </c>
      <c r="AI426" s="8" t="str">
        <f t="shared" si="47"/>
        <v/>
      </c>
      <c r="AK426" s="8"/>
      <c r="AL426" s="37"/>
      <c r="AM426" s="8"/>
      <c r="AN426" s="10"/>
      <c r="AU426" s="8"/>
      <c r="AV426" s="8"/>
      <c r="AY426" s="8" t="str">
        <f t="shared" si="48"/>
        <v/>
      </c>
    </row>
    <row r="427" spans="6:51" ht="16" hidden="1" customHeight="1" x14ac:dyDescent="0.2">
      <c r="F427" s="8" t="str">
        <f>IF(ISBLANK(E427), "", Table2[[#This Row],[unique_id]])</f>
        <v/>
      </c>
      <c r="T427" s="8"/>
      <c r="V427" s="10"/>
      <c r="W427" s="10"/>
      <c r="X427" s="10"/>
      <c r="Y427" s="10"/>
      <c r="AF427" s="10"/>
      <c r="AH427" s="8" t="str">
        <f t="shared" si="46"/>
        <v/>
      </c>
      <c r="AI427" s="8" t="str">
        <f t="shared" si="47"/>
        <v/>
      </c>
      <c r="AK427" s="8"/>
      <c r="AL427" s="37"/>
      <c r="AM427" s="8"/>
      <c r="AN427" s="10"/>
      <c r="AU427" s="8"/>
      <c r="AV427" s="8"/>
      <c r="AY427" s="8" t="str">
        <f t="shared" si="48"/>
        <v/>
      </c>
    </row>
    <row r="428" spans="6:51" ht="16" hidden="1" customHeight="1" x14ac:dyDescent="0.2">
      <c r="F428" s="8" t="str">
        <f>IF(ISBLANK(E428), "", Table2[[#This Row],[unique_id]])</f>
        <v/>
      </c>
      <c r="T428" s="8"/>
      <c r="V428" s="10"/>
      <c r="W428" s="10"/>
      <c r="X428" s="10"/>
      <c r="Y428" s="10"/>
      <c r="AF428" s="10"/>
      <c r="AH428" s="8" t="str">
        <f t="shared" si="46"/>
        <v/>
      </c>
      <c r="AI428" s="8" t="str">
        <f t="shared" si="47"/>
        <v/>
      </c>
      <c r="AK428" s="8"/>
      <c r="AL428" s="37"/>
      <c r="AM428" s="8"/>
      <c r="AN428" s="10"/>
      <c r="AU428" s="8"/>
      <c r="AV428" s="8"/>
      <c r="AY428" s="8" t="str">
        <f t="shared" si="48"/>
        <v/>
      </c>
    </row>
    <row r="429" spans="6:51" ht="16" hidden="1" customHeight="1" x14ac:dyDescent="0.2">
      <c r="F429" s="8" t="str">
        <f>IF(ISBLANK(E429), "", Table2[[#This Row],[unique_id]])</f>
        <v/>
      </c>
      <c r="T429" s="8"/>
      <c r="V429" s="10"/>
      <c r="W429" s="10"/>
      <c r="X429" s="10"/>
      <c r="Y429" s="10"/>
      <c r="AF429" s="10"/>
      <c r="AH429" s="8" t="str">
        <f t="shared" si="46"/>
        <v/>
      </c>
      <c r="AI429" s="8" t="str">
        <f t="shared" si="47"/>
        <v/>
      </c>
      <c r="AK429" s="8"/>
      <c r="AL429" s="37"/>
      <c r="AM429" s="8"/>
      <c r="AN429" s="10"/>
      <c r="AU429" s="8"/>
      <c r="AV429" s="8"/>
      <c r="AY429" s="8" t="str">
        <f t="shared" si="48"/>
        <v/>
      </c>
    </row>
    <row r="430" spans="6:51" ht="16" hidden="1" customHeight="1" x14ac:dyDescent="0.2">
      <c r="F430" s="8" t="str">
        <f>IF(ISBLANK(E430), "", Table2[[#This Row],[unique_id]])</f>
        <v/>
      </c>
      <c r="T430" s="8"/>
      <c r="V430" s="10"/>
      <c r="W430" s="10"/>
      <c r="X430" s="10"/>
      <c r="Y430" s="10"/>
      <c r="AF430" s="10"/>
      <c r="AH430" s="8" t="str">
        <f t="shared" si="46"/>
        <v/>
      </c>
      <c r="AI430" s="8" t="str">
        <f t="shared" si="47"/>
        <v/>
      </c>
      <c r="AK430" s="8"/>
      <c r="AL430" s="37"/>
      <c r="AM430" s="8"/>
      <c r="AN430" s="10"/>
      <c r="AU430" s="8"/>
      <c r="AV430" s="8"/>
      <c r="AY430" s="8" t="str">
        <f t="shared" si="48"/>
        <v/>
      </c>
    </row>
    <row r="431" spans="6:51" ht="16" hidden="1" customHeight="1" x14ac:dyDescent="0.2">
      <c r="F431" s="8" t="str">
        <f>IF(ISBLANK(E431), "", Table2[[#This Row],[unique_id]])</f>
        <v/>
      </c>
      <c r="T431" s="8"/>
      <c r="V431" s="10"/>
      <c r="W431" s="10"/>
      <c r="X431" s="10"/>
      <c r="Y431" s="10"/>
      <c r="AF431" s="10"/>
      <c r="AH431" s="8" t="str">
        <f t="shared" si="46"/>
        <v/>
      </c>
      <c r="AI431" s="8" t="str">
        <f t="shared" si="47"/>
        <v/>
      </c>
      <c r="AK431" s="8"/>
      <c r="AL431" s="37"/>
      <c r="AM431" s="8"/>
      <c r="AN431" s="10"/>
      <c r="AU431" s="8"/>
      <c r="AV431" s="8"/>
      <c r="AY431" s="8" t="str">
        <f t="shared" si="48"/>
        <v/>
      </c>
    </row>
    <row r="432" spans="6:51" ht="16" hidden="1" customHeight="1" x14ac:dyDescent="0.2">
      <c r="F432" s="8" t="str">
        <f>IF(ISBLANK(E432), "", Table2[[#This Row],[unique_id]])</f>
        <v/>
      </c>
      <c r="T432" s="8"/>
      <c r="V432" s="10"/>
      <c r="W432" s="10"/>
      <c r="X432" s="10"/>
      <c r="Y432" s="10"/>
      <c r="AF432" s="10"/>
      <c r="AH432" s="8" t="str">
        <f t="shared" si="46"/>
        <v/>
      </c>
      <c r="AI432" s="8" t="str">
        <f t="shared" si="47"/>
        <v/>
      </c>
      <c r="AK432" s="8"/>
      <c r="AL432" s="37"/>
      <c r="AM432" s="8"/>
      <c r="AN432" s="10"/>
      <c r="AU432" s="8"/>
      <c r="AV432" s="8"/>
      <c r="AY432" s="8" t="str">
        <f t="shared" si="48"/>
        <v/>
      </c>
    </row>
    <row r="433" spans="6:51" ht="16" hidden="1" customHeight="1" x14ac:dyDescent="0.2">
      <c r="F433" s="8" t="str">
        <f>IF(ISBLANK(E433), "", Table2[[#This Row],[unique_id]])</f>
        <v/>
      </c>
      <c r="T433" s="8"/>
      <c r="V433" s="10"/>
      <c r="W433" s="10"/>
      <c r="X433" s="10"/>
      <c r="Y433" s="10"/>
      <c r="AF433" s="10"/>
      <c r="AH433" s="8" t="str">
        <f t="shared" si="46"/>
        <v/>
      </c>
      <c r="AI433" s="8" t="str">
        <f t="shared" si="47"/>
        <v/>
      </c>
      <c r="AK433" s="8"/>
      <c r="AL433" s="37"/>
      <c r="AM433" s="8"/>
      <c r="AN433" s="10"/>
      <c r="AU433" s="8"/>
      <c r="AV433" s="8"/>
      <c r="AY433" s="8" t="str">
        <f t="shared" si="48"/>
        <v/>
      </c>
    </row>
    <row r="434" spans="6:51" ht="16" hidden="1" customHeight="1" x14ac:dyDescent="0.2">
      <c r="F434" s="8" t="str">
        <f>IF(ISBLANK(E434), "", Table2[[#This Row],[unique_id]])</f>
        <v/>
      </c>
      <c r="T434" s="8"/>
      <c r="V434" s="10"/>
      <c r="W434" s="10"/>
      <c r="X434" s="10"/>
      <c r="Y434" s="10"/>
      <c r="AF434" s="10"/>
      <c r="AH434" s="8" t="str">
        <f t="shared" si="46"/>
        <v/>
      </c>
      <c r="AI434" s="8" t="str">
        <f t="shared" si="47"/>
        <v/>
      </c>
      <c r="AK434" s="8"/>
      <c r="AL434" s="37"/>
      <c r="AM434" s="8"/>
      <c r="AN434" s="10"/>
      <c r="AU434" s="8"/>
      <c r="AV434" s="8"/>
      <c r="AY434" s="8" t="str">
        <f t="shared" si="48"/>
        <v/>
      </c>
    </row>
    <row r="435" spans="6:51" ht="16" hidden="1" customHeight="1" x14ac:dyDescent="0.2">
      <c r="F435" s="8" t="str">
        <f>IF(ISBLANK(E435), "", Table2[[#This Row],[unique_id]])</f>
        <v/>
      </c>
      <c r="T435" s="8"/>
      <c r="V435" s="10"/>
      <c r="W435" s="10"/>
      <c r="X435" s="10"/>
      <c r="Y435" s="10"/>
      <c r="AF435" s="10"/>
      <c r="AH435" s="8" t="str">
        <f t="shared" si="46"/>
        <v/>
      </c>
      <c r="AI435" s="8" t="str">
        <f t="shared" si="47"/>
        <v/>
      </c>
      <c r="AK435" s="8"/>
      <c r="AL435" s="37"/>
      <c r="AM435" s="8"/>
      <c r="AN435" s="10"/>
      <c r="AU435" s="8"/>
      <c r="AV435" s="8"/>
      <c r="AY435" s="8" t="str">
        <f t="shared" si="48"/>
        <v/>
      </c>
    </row>
    <row r="436" spans="6:51" ht="16" hidden="1" customHeight="1" x14ac:dyDescent="0.2">
      <c r="F436" s="8" t="str">
        <f>IF(ISBLANK(E436), "", Table2[[#This Row],[unique_id]])</f>
        <v/>
      </c>
      <c r="T436" s="8"/>
      <c r="V436" s="10"/>
      <c r="W436" s="10"/>
      <c r="X436" s="10"/>
      <c r="Y436" s="10"/>
      <c r="AF436" s="10"/>
      <c r="AH436" s="8" t="str">
        <f t="shared" si="46"/>
        <v/>
      </c>
      <c r="AI436" s="8" t="str">
        <f t="shared" si="47"/>
        <v/>
      </c>
      <c r="AK436" s="8"/>
      <c r="AL436" s="37"/>
      <c r="AM436" s="8"/>
      <c r="AN436" s="10"/>
      <c r="AU436" s="8"/>
      <c r="AV436" s="8"/>
      <c r="AY436" s="8" t="str">
        <f t="shared" si="48"/>
        <v/>
      </c>
    </row>
    <row r="437" spans="6:51" ht="16" hidden="1" customHeight="1" x14ac:dyDescent="0.2">
      <c r="F437" s="8" t="str">
        <f>IF(ISBLANK(E437), "", Table2[[#This Row],[unique_id]])</f>
        <v/>
      </c>
      <c r="T437" s="8"/>
      <c r="V437" s="10"/>
      <c r="W437" s="10"/>
      <c r="X437" s="10"/>
      <c r="Y437" s="10"/>
      <c r="AF437" s="10"/>
      <c r="AH437" s="8" t="str">
        <f t="shared" si="46"/>
        <v/>
      </c>
      <c r="AI437" s="8" t="str">
        <f t="shared" si="47"/>
        <v/>
      </c>
      <c r="AK437" s="8"/>
      <c r="AL437" s="37"/>
      <c r="AM437" s="8"/>
      <c r="AN437" s="10"/>
      <c r="AU437" s="8"/>
      <c r="AV437" s="8"/>
      <c r="AY437" s="8" t="str">
        <f t="shared" si="48"/>
        <v/>
      </c>
    </row>
    <row r="438" spans="6:51" ht="16" hidden="1" customHeight="1" x14ac:dyDescent="0.2">
      <c r="F438" s="8" t="str">
        <f>IF(ISBLANK(E438), "", Table2[[#This Row],[unique_id]])</f>
        <v/>
      </c>
      <c r="T438" s="8"/>
      <c r="V438" s="10"/>
      <c r="W438" s="10"/>
      <c r="X438" s="10"/>
      <c r="Y438" s="10"/>
      <c r="AF438" s="10"/>
      <c r="AH438" s="8" t="str">
        <f t="shared" si="46"/>
        <v/>
      </c>
      <c r="AI438" s="8" t="str">
        <f t="shared" si="47"/>
        <v/>
      </c>
      <c r="AK438" s="8"/>
      <c r="AL438" s="37"/>
      <c r="AM438" s="8"/>
      <c r="AN438" s="10"/>
      <c r="AU438" s="8"/>
      <c r="AV438" s="8"/>
      <c r="AY438" s="8" t="str">
        <f t="shared" si="48"/>
        <v/>
      </c>
    </row>
    <row r="439" spans="6:51" ht="16" hidden="1" customHeight="1" x14ac:dyDescent="0.2">
      <c r="F439" s="8" t="str">
        <f>IF(ISBLANK(E439), "", Table2[[#This Row],[unique_id]])</f>
        <v/>
      </c>
      <c r="T439" s="8"/>
      <c r="V439" s="10"/>
      <c r="W439" s="10"/>
      <c r="X439" s="10"/>
      <c r="Y439" s="10"/>
      <c r="AF439" s="10"/>
      <c r="AH439" s="8" t="str">
        <f t="shared" si="46"/>
        <v/>
      </c>
      <c r="AI439" s="8" t="str">
        <f t="shared" si="47"/>
        <v/>
      </c>
      <c r="AK439" s="8"/>
      <c r="AL439" s="36"/>
      <c r="AM439" s="8"/>
      <c r="AN439" s="10"/>
      <c r="AU439" s="8"/>
      <c r="AV439" s="8"/>
      <c r="AY439" s="8" t="str">
        <f t="shared" si="48"/>
        <v/>
      </c>
    </row>
    <row r="440" spans="6:51" ht="16" hidden="1" customHeight="1" x14ac:dyDescent="0.2">
      <c r="F440" s="8" t="str">
        <f>IF(ISBLANK(E440), "", Table2[[#This Row],[unique_id]])</f>
        <v/>
      </c>
      <c r="T440" s="8"/>
      <c r="V440" s="10"/>
      <c r="W440" s="10"/>
      <c r="X440" s="10"/>
      <c r="Y440" s="10"/>
      <c r="AF440" s="10"/>
      <c r="AH440" s="8" t="str">
        <f t="shared" si="46"/>
        <v/>
      </c>
      <c r="AI440" s="8" t="str">
        <f t="shared" si="47"/>
        <v/>
      </c>
      <c r="AK440" s="8"/>
      <c r="AL440" s="37"/>
      <c r="AM440" s="8"/>
      <c r="AN440" s="10"/>
      <c r="AU440" s="8"/>
      <c r="AV440" s="8"/>
      <c r="AY440" s="8" t="str">
        <f t="shared" si="48"/>
        <v/>
      </c>
    </row>
    <row r="441" spans="6:51" ht="16" hidden="1" customHeight="1" x14ac:dyDescent="0.2">
      <c r="F441" s="8" t="str">
        <f>IF(ISBLANK(E441), "", Table2[[#This Row],[unique_id]])</f>
        <v/>
      </c>
      <c r="T441" s="8"/>
      <c r="V441" s="10"/>
      <c r="W441" s="10"/>
      <c r="X441" s="10"/>
      <c r="Y441" s="10"/>
      <c r="AF441" s="10"/>
      <c r="AH441" s="8" t="str">
        <f t="shared" ref="AH441:AH504" si="49">IF(ISBLANK(AG441),  "", _xlfn.CONCAT("haas/entity/sensor/", LOWER(C441), "/", E441, "/config"))</f>
        <v/>
      </c>
      <c r="AI441" s="8" t="str">
        <f t="shared" si="47"/>
        <v/>
      </c>
      <c r="AK441" s="8"/>
      <c r="AL441" s="36"/>
      <c r="AM441" s="8"/>
      <c r="AN441" s="10"/>
      <c r="AU441" s="8"/>
      <c r="AV441" s="8"/>
      <c r="AY441" s="8" t="str">
        <f t="shared" si="48"/>
        <v/>
      </c>
    </row>
    <row r="442" spans="6:51" ht="16" hidden="1" customHeight="1" x14ac:dyDescent="0.2">
      <c r="F442" s="8" t="str">
        <f>IF(ISBLANK(E442), "", Table2[[#This Row],[unique_id]])</f>
        <v/>
      </c>
      <c r="T442" s="8"/>
      <c r="V442" s="10"/>
      <c r="W442" s="10"/>
      <c r="X442" s="10"/>
      <c r="Y442" s="10"/>
      <c r="AF442" s="10"/>
      <c r="AH442" s="8" t="str">
        <f t="shared" si="49"/>
        <v/>
      </c>
      <c r="AI442" s="8" t="str">
        <f t="shared" si="47"/>
        <v/>
      </c>
      <c r="AK442" s="8"/>
      <c r="AL442" s="36"/>
      <c r="AM442" s="8"/>
      <c r="AN442" s="10"/>
      <c r="AU442" s="8"/>
      <c r="AV442" s="8"/>
      <c r="AY442" s="8" t="str">
        <f t="shared" si="48"/>
        <v/>
      </c>
    </row>
    <row r="443" spans="6:51" ht="16" hidden="1" customHeight="1" x14ac:dyDescent="0.2">
      <c r="F443" s="8" t="str">
        <f>IF(ISBLANK(E443), "", Table2[[#This Row],[unique_id]])</f>
        <v/>
      </c>
      <c r="T443" s="8"/>
      <c r="V443" s="10"/>
      <c r="W443" s="10"/>
      <c r="X443" s="10"/>
      <c r="Y443" s="10"/>
      <c r="AF443" s="10"/>
      <c r="AH443" s="8" t="str">
        <f t="shared" si="49"/>
        <v/>
      </c>
      <c r="AI443" s="8" t="str">
        <f t="shared" si="47"/>
        <v/>
      </c>
      <c r="AK443" s="8"/>
      <c r="AL443" s="36"/>
      <c r="AM443" s="8"/>
      <c r="AN443" s="10"/>
      <c r="AU443" s="8"/>
      <c r="AV443" s="8"/>
      <c r="AY443" s="8" t="str">
        <f t="shared" si="48"/>
        <v/>
      </c>
    </row>
    <row r="444" spans="6:51" ht="16" hidden="1" customHeight="1" x14ac:dyDescent="0.2">
      <c r="F444" s="8" t="str">
        <f>IF(ISBLANK(E444), "", Table2[[#This Row],[unique_id]])</f>
        <v/>
      </c>
      <c r="T444" s="8"/>
      <c r="V444" s="10"/>
      <c r="W444" s="10"/>
      <c r="X444" s="10"/>
      <c r="Y444" s="10"/>
      <c r="AF444" s="10"/>
      <c r="AH444" s="8" t="str">
        <f t="shared" si="49"/>
        <v/>
      </c>
      <c r="AI444" s="8" t="str">
        <f t="shared" si="47"/>
        <v/>
      </c>
      <c r="AK444" s="8"/>
      <c r="AL444" s="37"/>
      <c r="AM444" s="8"/>
      <c r="AN444" s="10"/>
      <c r="AU444" s="8"/>
      <c r="AV444" s="8"/>
      <c r="AY444" s="8" t="str">
        <f t="shared" si="48"/>
        <v/>
      </c>
    </row>
    <row r="445" spans="6:51" ht="16" hidden="1" customHeight="1" x14ac:dyDescent="0.2">
      <c r="F445" s="8" t="str">
        <f>IF(ISBLANK(E445), "", Table2[[#This Row],[unique_id]])</f>
        <v/>
      </c>
      <c r="T445" s="8"/>
      <c r="V445" s="10"/>
      <c r="W445" s="10"/>
      <c r="X445" s="10"/>
      <c r="Y445" s="10"/>
      <c r="AF445" s="10"/>
      <c r="AH445" s="8" t="str">
        <f t="shared" si="49"/>
        <v/>
      </c>
      <c r="AI445" s="8" t="str">
        <f t="shared" si="47"/>
        <v/>
      </c>
      <c r="AK445" s="8"/>
      <c r="AL445" s="36"/>
      <c r="AM445" s="8"/>
      <c r="AN445" s="10"/>
      <c r="AU445" s="8"/>
      <c r="AV445" s="8"/>
      <c r="AY445" s="8" t="str">
        <f t="shared" si="48"/>
        <v/>
      </c>
    </row>
    <row r="446" spans="6:51" ht="16" hidden="1" customHeight="1" x14ac:dyDescent="0.2">
      <c r="F446" s="8" t="str">
        <f>IF(ISBLANK(E446), "", Table2[[#This Row],[unique_id]])</f>
        <v/>
      </c>
      <c r="T446" s="8"/>
      <c r="V446" s="10"/>
      <c r="W446" s="10"/>
      <c r="X446" s="10"/>
      <c r="Y446" s="10"/>
      <c r="AF446" s="10"/>
      <c r="AH446" s="8" t="str">
        <f t="shared" si="49"/>
        <v/>
      </c>
      <c r="AI446" s="8" t="str">
        <f t="shared" si="47"/>
        <v/>
      </c>
      <c r="AK446" s="8"/>
      <c r="AL446" s="37"/>
      <c r="AM446" s="8"/>
      <c r="AN446" s="10"/>
      <c r="AU446" s="8"/>
      <c r="AV446" s="8"/>
      <c r="AY446" s="8" t="str">
        <f t="shared" si="48"/>
        <v/>
      </c>
    </row>
    <row r="447" spans="6:51" ht="16" hidden="1" customHeight="1" x14ac:dyDescent="0.2">
      <c r="F447" s="8" t="str">
        <f>IF(ISBLANK(E447), "", Table2[[#This Row],[unique_id]])</f>
        <v/>
      </c>
      <c r="T447" s="8"/>
      <c r="V447" s="10"/>
      <c r="W447" s="10"/>
      <c r="X447" s="10"/>
      <c r="Y447" s="10"/>
      <c r="AF447" s="10"/>
      <c r="AH447" s="8" t="str">
        <f t="shared" si="49"/>
        <v/>
      </c>
      <c r="AI447" s="8" t="str">
        <f t="shared" si="47"/>
        <v/>
      </c>
      <c r="AK447" s="8"/>
      <c r="AL447" s="37"/>
      <c r="AM447" s="8"/>
      <c r="AN447" s="10"/>
      <c r="AU447" s="8"/>
      <c r="AV447" s="8"/>
      <c r="AY447" s="8" t="str">
        <f t="shared" si="48"/>
        <v/>
      </c>
    </row>
    <row r="448" spans="6:51" ht="16" hidden="1" customHeight="1" x14ac:dyDescent="0.2">
      <c r="F448" s="8" t="str">
        <f>IF(ISBLANK(E448), "", Table2[[#This Row],[unique_id]])</f>
        <v/>
      </c>
      <c r="T448" s="8"/>
      <c r="V448" s="10"/>
      <c r="W448" s="10"/>
      <c r="X448" s="10"/>
      <c r="Y448" s="10"/>
      <c r="AF448" s="10"/>
      <c r="AH448" s="8" t="str">
        <f t="shared" si="49"/>
        <v/>
      </c>
      <c r="AI448" s="8" t="str">
        <f t="shared" si="47"/>
        <v/>
      </c>
      <c r="AK448" s="8"/>
      <c r="AL448" s="37"/>
      <c r="AM448" s="8"/>
      <c r="AN448" s="10"/>
      <c r="AU448" s="8"/>
      <c r="AV448" s="8"/>
      <c r="AY448" s="8" t="str">
        <f t="shared" si="48"/>
        <v/>
      </c>
    </row>
    <row r="449" spans="6:51" ht="16" hidden="1" customHeight="1" x14ac:dyDescent="0.2">
      <c r="F449" s="8" t="str">
        <f>IF(ISBLANK(E449), "", Table2[[#This Row],[unique_id]])</f>
        <v/>
      </c>
      <c r="T449" s="8"/>
      <c r="V449" s="10"/>
      <c r="W449" s="10"/>
      <c r="X449" s="10"/>
      <c r="Y449" s="10"/>
      <c r="AF449" s="10"/>
      <c r="AH449" s="8" t="str">
        <f t="shared" si="49"/>
        <v/>
      </c>
      <c r="AI449" s="8" t="str">
        <f t="shared" si="47"/>
        <v/>
      </c>
      <c r="AK449" s="8"/>
      <c r="AL449" s="37"/>
      <c r="AM449" s="8"/>
      <c r="AN449" s="10"/>
      <c r="AU449" s="8"/>
      <c r="AV449" s="8"/>
      <c r="AY449" s="8" t="str">
        <f t="shared" si="48"/>
        <v/>
      </c>
    </row>
    <row r="450" spans="6:51" ht="16" hidden="1" customHeight="1" x14ac:dyDescent="0.2">
      <c r="F450" s="8" t="str">
        <f>IF(ISBLANK(E450), "", Table2[[#This Row],[unique_id]])</f>
        <v/>
      </c>
      <c r="T450" s="8"/>
      <c r="V450" s="10"/>
      <c r="W450" s="10"/>
      <c r="X450" s="10"/>
      <c r="Y450" s="10"/>
      <c r="AF450" s="10"/>
      <c r="AH450" s="8" t="str">
        <f t="shared" si="49"/>
        <v/>
      </c>
      <c r="AI450" s="8" t="str">
        <f t="shared" si="47"/>
        <v/>
      </c>
      <c r="AK450" s="8"/>
      <c r="AL450" s="37"/>
      <c r="AM450" s="8"/>
      <c r="AN450" s="10"/>
      <c r="AU450" s="8"/>
      <c r="AV450" s="8"/>
      <c r="AY450" s="8" t="str">
        <f t="shared" si="48"/>
        <v/>
      </c>
    </row>
    <row r="451" spans="6:51" ht="16" hidden="1" customHeight="1" x14ac:dyDescent="0.2">
      <c r="F451" s="8" t="str">
        <f>IF(ISBLANK(E451), "", Table2[[#This Row],[unique_id]])</f>
        <v/>
      </c>
      <c r="T451" s="8"/>
      <c r="V451" s="10"/>
      <c r="W451" s="10"/>
      <c r="X451" s="10"/>
      <c r="Y451" s="10"/>
      <c r="AF451" s="10"/>
      <c r="AH451" s="8" t="str">
        <f t="shared" si="49"/>
        <v/>
      </c>
      <c r="AI451" s="8" t="str">
        <f t="shared" si="47"/>
        <v/>
      </c>
      <c r="AK451" s="8"/>
      <c r="AL451" s="37"/>
      <c r="AM451" s="8"/>
      <c r="AN451" s="10"/>
      <c r="AU451" s="8"/>
      <c r="AV451" s="8"/>
      <c r="AY451" s="8" t="str">
        <f t="shared" si="48"/>
        <v/>
      </c>
    </row>
    <row r="452" spans="6:51" ht="16" hidden="1" customHeight="1" x14ac:dyDescent="0.2">
      <c r="F452" s="8" t="str">
        <f>IF(ISBLANK(E452), "", Table2[[#This Row],[unique_id]])</f>
        <v/>
      </c>
      <c r="T452" s="8"/>
      <c r="V452" s="10"/>
      <c r="W452" s="10"/>
      <c r="X452" s="10"/>
      <c r="Y452" s="10"/>
      <c r="AF452" s="10"/>
      <c r="AH452" s="8" t="str">
        <f t="shared" si="49"/>
        <v/>
      </c>
      <c r="AI452" s="8" t="str">
        <f t="shared" si="47"/>
        <v/>
      </c>
      <c r="AK452" s="8"/>
      <c r="AL452" s="37"/>
      <c r="AM452" s="8"/>
      <c r="AN452" s="10"/>
      <c r="AU452" s="8"/>
      <c r="AV452" s="8"/>
      <c r="AY452" s="8" t="str">
        <f t="shared" si="48"/>
        <v/>
      </c>
    </row>
    <row r="453" spans="6:51" ht="16" hidden="1" customHeight="1" x14ac:dyDescent="0.2">
      <c r="F453" s="8" t="str">
        <f>IF(ISBLANK(E453), "", Table2[[#This Row],[unique_id]])</f>
        <v/>
      </c>
      <c r="T453" s="8"/>
      <c r="V453" s="10"/>
      <c r="W453" s="10"/>
      <c r="X453" s="10"/>
      <c r="Y453" s="10"/>
      <c r="AF453" s="10"/>
      <c r="AH453" s="8" t="str">
        <f t="shared" si="49"/>
        <v/>
      </c>
      <c r="AI453" s="8" t="str">
        <f t="shared" si="47"/>
        <v/>
      </c>
      <c r="AK453" s="8"/>
      <c r="AL453" s="37"/>
      <c r="AM453" s="8"/>
      <c r="AN453" s="10"/>
      <c r="AU453" s="8"/>
      <c r="AV453" s="8"/>
      <c r="AY453" s="8" t="str">
        <f t="shared" si="48"/>
        <v/>
      </c>
    </row>
    <row r="454" spans="6:51" ht="16" hidden="1" customHeight="1" x14ac:dyDescent="0.2">
      <c r="F454" s="8" t="str">
        <f>IF(ISBLANK(E454), "", Table2[[#This Row],[unique_id]])</f>
        <v/>
      </c>
      <c r="T454" s="8"/>
      <c r="V454" s="10"/>
      <c r="W454" s="10"/>
      <c r="X454" s="10"/>
      <c r="Y454" s="10"/>
      <c r="AF454" s="10"/>
      <c r="AH454" s="8" t="str">
        <f t="shared" si="49"/>
        <v/>
      </c>
      <c r="AI454" s="8" t="str">
        <f t="shared" si="47"/>
        <v/>
      </c>
      <c r="AK454" s="8"/>
      <c r="AL454" s="37"/>
      <c r="AM454" s="8"/>
      <c r="AN454" s="10"/>
      <c r="AU454" s="8"/>
      <c r="AV454" s="8"/>
      <c r="AY454" s="8" t="str">
        <f t="shared" si="48"/>
        <v/>
      </c>
    </row>
    <row r="455" spans="6:51" ht="16" hidden="1" customHeight="1" x14ac:dyDescent="0.2">
      <c r="F455" s="8" t="str">
        <f>IF(ISBLANK(E455), "", Table2[[#This Row],[unique_id]])</f>
        <v/>
      </c>
      <c r="T455" s="8"/>
      <c r="V455" s="10"/>
      <c r="W455" s="10"/>
      <c r="X455" s="10"/>
      <c r="Y455" s="10"/>
      <c r="AF455" s="10"/>
      <c r="AH455" s="8" t="str">
        <f t="shared" si="49"/>
        <v/>
      </c>
      <c r="AI455" s="8" t="str">
        <f t="shared" si="47"/>
        <v/>
      </c>
      <c r="AK455" s="8"/>
      <c r="AL455" s="37"/>
      <c r="AM455" s="8"/>
      <c r="AN455" s="10"/>
      <c r="AU455" s="8"/>
      <c r="AV455" s="8"/>
      <c r="AY455" s="8" t="str">
        <f t="shared" si="48"/>
        <v/>
      </c>
    </row>
    <row r="456" spans="6:51" ht="16" hidden="1" customHeight="1" x14ac:dyDescent="0.2">
      <c r="F456" s="8" t="str">
        <f>IF(ISBLANK(E456), "", Table2[[#This Row],[unique_id]])</f>
        <v/>
      </c>
      <c r="T456" s="8"/>
      <c r="V456" s="10"/>
      <c r="W456" s="10"/>
      <c r="X456" s="10"/>
      <c r="Y456" s="10"/>
      <c r="AF456" s="10"/>
      <c r="AH456" s="8" t="str">
        <f t="shared" si="49"/>
        <v/>
      </c>
      <c r="AI456" s="8" t="str">
        <f t="shared" si="47"/>
        <v/>
      </c>
      <c r="AK456" s="8"/>
      <c r="AL456" s="37"/>
      <c r="AM456" s="8"/>
      <c r="AN456" s="10"/>
      <c r="AU456" s="8"/>
      <c r="AV456" s="8"/>
      <c r="AY456" s="8" t="str">
        <f t="shared" si="48"/>
        <v/>
      </c>
    </row>
    <row r="457" spans="6:51" ht="16" hidden="1" customHeight="1" x14ac:dyDescent="0.2">
      <c r="F457" s="8" t="str">
        <f>IF(ISBLANK(E457), "", Table2[[#This Row],[unique_id]])</f>
        <v/>
      </c>
      <c r="T457" s="8"/>
      <c r="V457" s="10"/>
      <c r="W457" s="10"/>
      <c r="X457" s="10"/>
      <c r="Y457" s="10"/>
      <c r="AF457" s="10"/>
      <c r="AH457" s="8" t="str">
        <f t="shared" si="49"/>
        <v/>
      </c>
      <c r="AI457" s="8" t="str">
        <f t="shared" si="47"/>
        <v/>
      </c>
      <c r="AK457" s="8"/>
      <c r="AL457" s="37"/>
      <c r="AM457" s="8"/>
      <c r="AN457" s="10"/>
      <c r="AU457" s="8"/>
      <c r="AV457" s="8"/>
      <c r="AY457" s="8" t="str">
        <f t="shared" si="48"/>
        <v/>
      </c>
    </row>
    <row r="458" spans="6:51" ht="16" hidden="1" customHeight="1" x14ac:dyDescent="0.2">
      <c r="F458" s="8" t="str">
        <f>IF(ISBLANK(E458), "", Table2[[#This Row],[unique_id]])</f>
        <v/>
      </c>
      <c r="T458" s="8"/>
      <c r="V458" s="10"/>
      <c r="W458" s="10"/>
      <c r="X458" s="10"/>
      <c r="Y458" s="10"/>
      <c r="AF458" s="10"/>
      <c r="AH458" s="8" t="str">
        <f t="shared" si="49"/>
        <v/>
      </c>
      <c r="AI458" s="8" t="str">
        <f t="shared" si="47"/>
        <v/>
      </c>
      <c r="AK458" s="8"/>
      <c r="AL458" s="37"/>
      <c r="AM458" s="8"/>
      <c r="AN458" s="10"/>
      <c r="AU458" s="8"/>
      <c r="AV458" s="8"/>
      <c r="AY458" s="8" t="str">
        <f t="shared" si="48"/>
        <v/>
      </c>
    </row>
    <row r="459" spans="6:51" ht="16" hidden="1" customHeight="1" x14ac:dyDescent="0.2">
      <c r="F459" s="8" t="str">
        <f>IF(ISBLANK(E459), "", Table2[[#This Row],[unique_id]])</f>
        <v/>
      </c>
      <c r="T459" s="8"/>
      <c r="V459" s="10"/>
      <c r="W459" s="10"/>
      <c r="X459" s="10"/>
      <c r="Y459" s="10"/>
      <c r="AF459" s="10"/>
      <c r="AH459" s="8" t="str">
        <f t="shared" si="49"/>
        <v/>
      </c>
      <c r="AI459" s="8" t="str">
        <f t="shared" si="47"/>
        <v/>
      </c>
      <c r="AK459" s="8"/>
      <c r="AL459" s="37"/>
      <c r="AM459" s="8"/>
      <c r="AN459" s="10"/>
      <c r="AU459" s="8"/>
      <c r="AV459" s="8"/>
      <c r="AY459" s="8" t="str">
        <f t="shared" si="48"/>
        <v/>
      </c>
    </row>
    <row r="460" spans="6:51" ht="16" hidden="1" customHeight="1" x14ac:dyDescent="0.2">
      <c r="F460" s="8" t="str">
        <f>IF(ISBLANK(E460), "", Table2[[#This Row],[unique_id]])</f>
        <v/>
      </c>
      <c r="T460" s="8"/>
      <c r="V460" s="10"/>
      <c r="W460" s="10"/>
      <c r="X460" s="10"/>
      <c r="Y460" s="10"/>
      <c r="AF460" s="10"/>
      <c r="AH460" s="8" t="str">
        <f t="shared" si="49"/>
        <v/>
      </c>
      <c r="AI460" s="8" t="str">
        <f t="shared" si="47"/>
        <v/>
      </c>
      <c r="AK460" s="8"/>
      <c r="AL460" s="37"/>
      <c r="AM460" s="8"/>
      <c r="AN460" s="10"/>
      <c r="AU460" s="8"/>
      <c r="AV460" s="8"/>
      <c r="AY460" s="8" t="str">
        <f t="shared" si="48"/>
        <v/>
      </c>
    </row>
    <row r="461" spans="6:51" ht="16" hidden="1" customHeight="1" x14ac:dyDescent="0.2">
      <c r="F461" s="8" t="str">
        <f>IF(ISBLANK(E461), "", Table2[[#This Row],[unique_id]])</f>
        <v/>
      </c>
      <c r="T461" s="8"/>
      <c r="V461" s="10"/>
      <c r="W461" s="10"/>
      <c r="X461" s="10"/>
      <c r="Y461" s="10"/>
      <c r="AF461" s="10"/>
      <c r="AH461" s="8" t="str">
        <f t="shared" si="49"/>
        <v/>
      </c>
      <c r="AI461" s="8" t="str">
        <f t="shared" si="47"/>
        <v/>
      </c>
      <c r="AK461" s="8"/>
      <c r="AL461" s="37"/>
      <c r="AM461" s="8"/>
      <c r="AN461" s="10"/>
      <c r="AU461" s="8"/>
      <c r="AV461" s="8"/>
      <c r="AY461" s="8" t="str">
        <f t="shared" si="48"/>
        <v/>
      </c>
    </row>
    <row r="462" spans="6:51" ht="16" hidden="1" customHeight="1" x14ac:dyDescent="0.2">
      <c r="F462" s="8" t="str">
        <f>IF(ISBLANK(E462), "", Table2[[#This Row],[unique_id]])</f>
        <v/>
      </c>
      <c r="T462" s="8"/>
      <c r="V462" s="10"/>
      <c r="W462" s="10"/>
      <c r="X462" s="10"/>
      <c r="Y462" s="10"/>
      <c r="AF462" s="10"/>
      <c r="AH462" s="8" t="str">
        <f t="shared" si="49"/>
        <v/>
      </c>
      <c r="AI462" s="8" t="str">
        <f t="shared" si="47"/>
        <v/>
      </c>
      <c r="AK462" s="8"/>
      <c r="AL462" s="37"/>
      <c r="AM462" s="8"/>
      <c r="AN462" s="10"/>
      <c r="AU462" s="8"/>
      <c r="AV462" s="8"/>
      <c r="AY462" s="8" t="str">
        <f t="shared" si="48"/>
        <v/>
      </c>
    </row>
    <row r="463" spans="6:51" ht="16" hidden="1" customHeight="1" x14ac:dyDescent="0.2">
      <c r="F463" s="8" t="str">
        <f>IF(ISBLANK(E463), "", Table2[[#This Row],[unique_id]])</f>
        <v/>
      </c>
      <c r="T463" s="8"/>
      <c r="V463" s="10"/>
      <c r="W463" s="10"/>
      <c r="X463" s="10"/>
      <c r="Y463" s="10"/>
      <c r="AF463" s="10"/>
      <c r="AH463" s="8" t="str">
        <f t="shared" si="49"/>
        <v/>
      </c>
      <c r="AI463" s="8" t="str">
        <f t="shared" si="47"/>
        <v/>
      </c>
      <c r="AK463" s="8"/>
      <c r="AL463" s="37"/>
      <c r="AM463" s="8"/>
      <c r="AN463" s="10"/>
      <c r="AU463" s="8"/>
      <c r="AV463" s="8"/>
      <c r="AY463" s="8" t="str">
        <f t="shared" si="48"/>
        <v/>
      </c>
    </row>
    <row r="464" spans="6:51" ht="16" hidden="1" customHeight="1" x14ac:dyDescent="0.2">
      <c r="F464" s="8" t="str">
        <f>IF(ISBLANK(E464), "", Table2[[#This Row],[unique_id]])</f>
        <v/>
      </c>
      <c r="T464" s="8"/>
      <c r="V464" s="10"/>
      <c r="W464" s="10"/>
      <c r="X464" s="10"/>
      <c r="Y464" s="10"/>
      <c r="AF464" s="10"/>
      <c r="AH464" s="8" t="str">
        <f t="shared" si="49"/>
        <v/>
      </c>
      <c r="AI464" s="8" t="str">
        <f t="shared" si="47"/>
        <v/>
      </c>
      <c r="AK464" s="8"/>
      <c r="AL464" s="37"/>
      <c r="AM464" s="8"/>
      <c r="AN464" s="10"/>
      <c r="AU464" s="8"/>
      <c r="AV464" s="8"/>
      <c r="AY464" s="8" t="str">
        <f t="shared" si="48"/>
        <v/>
      </c>
    </row>
    <row r="465" spans="6:51" ht="16" hidden="1" customHeight="1" x14ac:dyDescent="0.2">
      <c r="F465" s="8" t="str">
        <f>IF(ISBLANK(E465), "", Table2[[#This Row],[unique_id]])</f>
        <v/>
      </c>
      <c r="T465" s="8"/>
      <c r="V465" s="10"/>
      <c r="W465" s="10"/>
      <c r="X465" s="10"/>
      <c r="Y465" s="10"/>
      <c r="AF465" s="10"/>
      <c r="AH465" s="8" t="str">
        <f t="shared" si="49"/>
        <v/>
      </c>
      <c r="AI465" s="8" t="str">
        <f t="shared" si="47"/>
        <v/>
      </c>
      <c r="AK465" s="8"/>
      <c r="AL465" s="37"/>
      <c r="AM465" s="8"/>
      <c r="AN465" s="10"/>
      <c r="AU465" s="8"/>
      <c r="AV465" s="8"/>
      <c r="AY465" s="8" t="str">
        <f t="shared" si="48"/>
        <v/>
      </c>
    </row>
    <row r="466" spans="6:51" ht="16" hidden="1" customHeight="1" x14ac:dyDescent="0.2">
      <c r="F466" s="8" t="str">
        <f>IF(ISBLANK(E466), "", Table2[[#This Row],[unique_id]])</f>
        <v/>
      </c>
      <c r="T466" s="8"/>
      <c r="V466" s="10"/>
      <c r="W466" s="10"/>
      <c r="X466" s="10"/>
      <c r="Y466" s="10"/>
      <c r="AF466" s="10"/>
      <c r="AH466" s="8" t="str">
        <f t="shared" si="49"/>
        <v/>
      </c>
      <c r="AI466" s="8" t="str">
        <f t="shared" si="47"/>
        <v/>
      </c>
      <c r="AK466" s="8"/>
      <c r="AL466" s="37"/>
      <c r="AM466" s="8"/>
      <c r="AN466" s="10"/>
      <c r="AU466" s="8"/>
      <c r="AV466" s="8"/>
      <c r="AY466" s="8" t="str">
        <f t="shared" si="48"/>
        <v/>
      </c>
    </row>
    <row r="467" spans="6:51" ht="16" hidden="1" customHeight="1" x14ac:dyDescent="0.2">
      <c r="F467" s="8" t="str">
        <f>IF(ISBLANK(E467), "", Table2[[#This Row],[unique_id]])</f>
        <v/>
      </c>
      <c r="T467" s="8"/>
      <c r="V467" s="10"/>
      <c r="W467" s="10"/>
      <c r="X467" s="10"/>
      <c r="Y467" s="10"/>
      <c r="AF467" s="10"/>
      <c r="AH467" s="8" t="str">
        <f t="shared" si="49"/>
        <v/>
      </c>
      <c r="AI467" s="8" t="str">
        <f t="shared" si="47"/>
        <v/>
      </c>
      <c r="AK467" s="8"/>
      <c r="AL467" s="37"/>
      <c r="AM467" s="8"/>
      <c r="AN467" s="10"/>
      <c r="AU467" s="8"/>
      <c r="AV467" s="8"/>
      <c r="AY467" s="8" t="str">
        <f t="shared" si="48"/>
        <v/>
      </c>
    </row>
    <row r="468" spans="6:51" ht="16" hidden="1" customHeight="1" x14ac:dyDescent="0.2">
      <c r="F468" s="8" t="str">
        <f>IF(ISBLANK(E468), "", Table2[[#This Row],[unique_id]])</f>
        <v/>
      </c>
      <c r="T468" s="8"/>
      <c r="V468" s="10"/>
      <c r="W468" s="10"/>
      <c r="X468" s="10"/>
      <c r="Y468" s="10"/>
      <c r="AF468" s="10"/>
      <c r="AH468" s="8" t="str">
        <f t="shared" si="49"/>
        <v/>
      </c>
      <c r="AI468" s="8" t="str">
        <f t="shared" si="47"/>
        <v/>
      </c>
      <c r="AK468" s="8"/>
      <c r="AL468" s="37"/>
      <c r="AM468" s="8"/>
      <c r="AN468" s="10"/>
      <c r="AU468" s="8"/>
      <c r="AV468" s="8"/>
      <c r="AY468" s="8" t="str">
        <f t="shared" si="48"/>
        <v/>
      </c>
    </row>
    <row r="469" spans="6:51" ht="16" hidden="1" customHeight="1" x14ac:dyDescent="0.2">
      <c r="F469" s="8" t="str">
        <f>IF(ISBLANK(E469), "", Table2[[#This Row],[unique_id]])</f>
        <v/>
      </c>
      <c r="T469" s="8"/>
      <c r="V469" s="10"/>
      <c r="W469" s="10"/>
      <c r="X469" s="10"/>
      <c r="Y469" s="10"/>
      <c r="AF469" s="10"/>
      <c r="AH469" s="8" t="str">
        <f t="shared" si="49"/>
        <v/>
      </c>
      <c r="AI469" s="8" t="str">
        <f t="shared" si="47"/>
        <v/>
      </c>
      <c r="AK469" s="8"/>
      <c r="AL469" s="37"/>
      <c r="AM469" s="8"/>
      <c r="AN469" s="10"/>
      <c r="AU469" s="8"/>
      <c r="AV469" s="8"/>
      <c r="AY469" s="8" t="str">
        <f t="shared" si="48"/>
        <v/>
      </c>
    </row>
    <row r="470" spans="6:51" ht="16" hidden="1" customHeight="1" x14ac:dyDescent="0.2">
      <c r="F470" s="8" t="str">
        <f>IF(ISBLANK(E470), "", Table2[[#This Row],[unique_id]])</f>
        <v/>
      </c>
      <c r="T470" s="8"/>
      <c r="V470" s="10"/>
      <c r="W470" s="10"/>
      <c r="X470" s="10"/>
      <c r="Y470" s="10"/>
      <c r="AF470" s="10"/>
      <c r="AH470" s="8" t="str">
        <f t="shared" si="49"/>
        <v/>
      </c>
      <c r="AI470" s="8" t="str">
        <f t="shared" si="47"/>
        <v/>
      </c>
      <c r="AK470" s="8"/>
      <c r="AL470" s="37"/>
      <c r="AM470" s="8"/>
      <c r="AN470" s="10"/>
      <c r="AU470" s="8"/>
      <c r="AV470" s="8"/>
      <c r="AY470" s="8" t="str">
        <f t="shared" si="48"/>
        <v/>
      </c>
    </row>
    <row r="471" spans="6:51" ht="16" hidden="1" customHeight="1" x14ac:dyDescent="0.2">
      <c r="F471" s="8" t="str">
        <f>IF(ISBLANK(E471), "", Table2[[#This Row],[unique_id]])</f>
        <v/>
      </c>
      <c r="T471" s="8"/>
      <c r="V471" s="10"/>
      <c r="W471" s="10"/>
      <c r="X471" s="10"/>
      <c r="Y471" s="10"/>
      <c r="AF471" s="10"/>
      <c r="AH471" s="8" t="str">
        <f t="shared" si="49"/>
        <v/>
      </c>
      <c r="AI471" s="8" t="str">
        <f t="shared" si="47"/>
        <v/>
      </c>
      <c r="AK471" s="8"/>
      <c r="AL471" s="37"/>
      <c r="AM471" s="8"/>
      <c r="AN471" s="10"/>
      <c r="AU471" s="8"/>
      <c r="AV471" s="8"/>
      <c r="AY471" s="8" t="str">
        <f t="shared" si="48"/>
        <v/>
      </c>
    </row>
    <row r="472" spans="6:51" ht="16" hidden="1" customHeight="1" x14ac:dyDescent="0.2">
      <c r="F472" s="8" t="str">
        <f>IF(ISBLANK(E472), "", Table2[[#This Row],[unique_id]])</f>
        <v/>
      </c>
      <c r="T472" s="8"/>
      <c r="V472" s="10"/>
      <c r="W472" s="10"/>
      <c r="X472" s="10"/>
      <c r="Y472" s="10"/>
      <c r="AF472" s="10"/>
      <c r="AH472" s="8" t="str">
        <f t="shared" si="49"/>
        <v/>
      </c>
      <c r="AI472" s="8" t="str">
        <f t="shared" si="47"/>
        <v/>
      </c>
      <c r="AK472" s="8"/>
      <c r="AL472" s="37"/>
      <c r="AM472" s="8"/>
      <c r="AN472" s="10"/>
      <c r="AU472" s="8"/>
      <c r="AV472" s="8"/>
      <c r="AY472" s="8" t="str">
        <f t="shared" si="48"/>
        <v/>
      </c>
    </row>
    <row r="473" spans="6:51" ht="16" hidden="1" customHeight="1" x14ac:dyDescent="0.2">
      <c r="F473" s="8" t="str">
        <f>IF(ISBLANK(E473), "", Table2[[#This Row],[unique_id]])</f>
        <v/>
      </c>
      <c r="T473" s="8"/>
      <c r="V473" s="10"/>
      <c r="W473" s="10"/>
      <c r="X473" s="10"/>
      <c r="Y473" s="10"/>
      <c r="AF473" s="10"/>
      <c r="AH473" s="8" t="str">
        <f t="shared" si="49"/>
        <v/>
      </c>
      <c r="AI473" s="8" t="str">
        <f t="shared" si="47"/>
        <v/>
      </c>
      <c r="AK473" s="8"/>
      <c r="AL473" s="37"/>
      <c r="AM473" s="8"/>
      <c r="AN473" s="10"/>
      <c r="AU473" s="8"/>
      <c r="AV473" s="8"/>
      <c r="AY473" s="8" t="str">
        <f t="shared" si="48"/>
        <v/>
      </c>
    </row>
    <row r="474" spans="6:51" ht="16" hidden="1" customHeight="1" x14ac:dyDescent="0.2">
      <c r="F474" s="8" t="str">
        <f>IF(ISBLANK(E474), "", Table2[[#This Row],[unique_id]])</f>
        <v/>
      </c>
      <c r="T474" s="8"/>
      <c r="V474" s="10"/>
      <c r="W474" s="10"/>
      <c r="X474" s="10"/>
      <c r="Y474" s="10"/>
      <c r="AF474" s="10"/>
      <c r="AH474" s="8" t="str">
        <f t="shared" si="49"/>
        <v/>
      </c>
      <c r="AI474" s="8" t="str">
        <f t="shared" si="47"/>
        <v/>
      </c>
      <c r="AK474" s="8"/>
      <c r="AL474" s="37"/>
      <c r="AM474" s="8"/>
      <c r="AN474" s="10"/>
      <c r="AU474" s="8"/>
      <c r="AV474" s="8"/>
      <c r="AY474" s="8" t="str">
        <f t="shared" si="48"/>
        <v/>
      </c>
    </row>
    <row r="475" spans="6:51" ht="16" hidden="1" customHeight="1" x14ac:dyDescent="0.2">
      <c r="F475" s="8" t="str">
        <f>IF(ISBLANK(E475), "", Table2[[#This Row],[unique_id]])</f>
        <v/>
      </c>
      <c r="T475" s="8"/>
      <c r="V475" s="10"/>
      <c r="W475" s="10"/>
      <c r="X475" s="10"/>
      <c r="Y475" s="10"/>
      <c r="AF475" s="10"/>
      <c r="AH475" s="8" t="str">
        <f t="shared" si="49"/>
        <v/>
      </c>
      <c r="AI475" s="8" t="str">
        <f t="shared" si="47"/>
        <v/>
      </c>
      <c r="AK475" s="8"/>
      <c r="AL475" s="37"/>
      <c r="AM475" s="8"/>
      <c r="AN475" s="10"/>
      <c r="AU475" s="8"/>
      <c r="AV475" s="8"/>
      <c r="AY475" s="8" t="str">
        <f t="shared" si="48"/>
        <v/>
      </c>
    </row>
    <row r="476" spans="6:51" ht="16" hidden="1" customHeight="1" x14ac:dyDescent="0.2">
      <c r="F476" s="8" t="str">
        <f>IF(ISBLANK(E476), "", Table2[[#This Row],[unique_id]])</f>
        <v/>
      </c>
      <c r="T476" s="8"/>
      <c r="V476" s="10"/>
      <c r="W476" s="10"/>
      <c r="X476" s="10"/>
      <c r="Y476" s="10"/>
      <c r="AF476" s="10"/>
      <c r="AH476" s="8" t="str">
        <f t="shared" si="49"/>
        <v/>
      </c>
      <c r="AI476" s="8" t="str">
        <f t="shared" si="47"/>
        <v/>
      </c>
      <c r="AK476" s="8"/>
      <c r="AL476" s="37"/>
      <c r="AM476" s="8"/>
      <c r="AN476" s="10"/>
      <c r="AU476" s="8"/>
      <c r="AV476" s="8"/>
      <c r="AY476" s="8" t="str">
        <f t="shared" si="48"/>
        <v/>
      </c>
    </row>
    <row r="477" spans="6:51" ht="16" hidden="1" customHeight="1" x14ac:dyDescent="0.2">
      <c r="F477" s="8" t="str">
        <f>IF(ISBLANK(E477), "", Table2[[#This Row],[unique_id]])</f>
        <v/>
      </c>
      <c r="T477" s="8"/>
      <c r="V477" s="10"/>
      <c r="W477" s="10"/>
      <c r="X477" s="10"/>
      <c r="Y477" s="10"/>
      <c r="AF477" s="10"/>
      <c r="AH477" s="8" t="str">
        <f t="shared" si="49"/>
        <v/>
      </c>
      <c r="AI477" s="8" t="str">
        <f t="shared" si="47"/>
        <v/>
      </c>
      <c r="AK477" s="8"/>
      <c r="AL477" s="37"/>
      <c r="AM477" s="8"/>
      <c r="AN477" s="10"/>
      <c r="AU477" s="8"/>
      <c r="AV477" s="8"/>
      <c r="AY477" s="8" t="str">
        <f t="shared" si="48"/>
        <v/>
      </c>
    </row>
    <row r="478" spans="6:51" ht="16" hidden="1" customHeight="1" x14ac:dyDescent="0.2">
      <c r="F478" s="8" t="str">
        <f>IF(ISBLANK(E478), "", Table2[[#This Row],[unique_id]])</f>
        <v/>
      </c>
      <c r="T478" s="8"/>
      <c r="V478" s="10"/>
      <c r="W478" s="10"/>
      <c r="X478" s="10"/>
      <c r="Y478" s="10"/>
      <c r="AF478" s="10"/>
      <c r="AH478" s="8" t="str">
        <f t="shared" si="49"/>
        <v/>
      </c>
      <c r="AI478" s="8" t="str">
        <f t="shared" si="47"/>
        <v/>
      </c>
      <c r="AK478" s="8"/>
      <c r="AL478" s="37"/>
      <c r="AM478" s="8"/>
      <c r="AN478" s="10"/>
      <c r="AU478" s="8"/>
      <c r="AV478" s="8"/>
      <c r="AY478" s="8" t="str">
        <f t="shared" si="48"/>
        <v/>
      </c>
    </row>
    <row r="479" spans="6:51" ht="16" hidden="1" customHeight="1" x14ac:dyDescent="0.2">
      <c r="F479" s="8" t="str">
        <f>IF(ISBLANK(E479), "", Table2[[#This Row],[unique_id]])</f>
        <v/>
      </c>
      <c r="T479" s="8"/>
      <c r="V479" s="10"/>
      <c r="W479" s="10"/>
      <c r="X479" s="10"/>
      <c r="Y479" s="10"/>
      <c r="AF479" s="10"/>
      <c r="AH479" s="8" t="str">
        <f t="shared" si="49"/>
        <v/>
      </c>
      <c r="AI479" s="8" t="str">
        <f t="shared" si="47"/>
        <v/>
      </c>
      <c r="AK479" s="8"/>
      <c r="AL479" s="37"/>
      <c r="AM479" s="8"/>
      <c r="AN479" s="10"/>
      <c r="AU479" s="8"/>
      <c r="AV479" s="8"/>
      <c r="AY479" s="8" t="str">
        <f t="shared" si="48"/>
        <v/>
      </c>
    </row>
    <row r="480" spans="6:51" ht="16" hidden="1" customHeight="1" x14ac:dyDescent="0.2">
      <c r="F480" s="8" t="str">
        <f>IF(ISBLANK(E480), "", Table2[[#This Row],[unique_id]])</f>
        <v/>
      </c>
      <c r="T480" s="8"/>
      <c r="V480" s="10"/>
      <c r="W480" s="10"/>
      <c r="X480" s="10"/>
      <c r="Y480" s="10"/>
      <c r="AF480" s="10"/>
      <c r="AH480" s="8" t="str">
        <f t="shared" si="49"/>
        <v/>
      </c>
      <c r="AI480" s="8" t="str">
        <f t="shared" si="47"/>
        <v/>
      </c>
      <c r="AK480" s="8"/>
      <c r="AL480" s="37"/>
      <c r="AM480" s="8"/>
      <c r="AN480" s="10"/>
      <c r="AU480" s="8"/>
      <c r="AV480" s="8"/>
      <c r="AY480" s="8" t="str">
        <f t="shared" si="48"/>
        <v/>
      </c>
    </row>
    <row r="481" spans="6:51" ht="16" hidden="1" customHeight="1" x14ac:dyDescent="0.2">
      <c r="F481" s="8" t="str">
        <f>IF(ISBLANK(E481), "", Table2[[#This Row],[unique_id]])</f>
        <v/>
      </c>
      <c r="T481" s="8"/>
      <c r="V481" s="10"/>
      <c r="W481" s="10"/>
      <c r="X481" s="10"/>
      <c r="Y481" s="10"/>
      <c r="AF481" s="10"/>
      <c r="AH481" s="8" t="str">
        <f t="shared" si="49"/>
        <v/>
      </c>
      <c r="AI481" s="8" t="str">
        <f t="shared" ref="AI481:AI544" si="50">IF(ISBLANK(AG481),  "", _xlfn.CONCAT(LOWER(C481), "/", E481))</f>
        <v/>
      </c>
      <c r="AK481" s="8"/>
      <c r="AL481" s="37"/>
      <c r="AM481" s="8"/>
      <c r="AN481" s="10"/>
      <c r="AU481" s="8"/>
      <c r="AV481" s="8"/>
      <c r="AY481" s="8" t="str">
        <f t="shared" ref="AY481:AY544" si="51">IF(AND(ISBLANK(AU481), ISBLANK(AV481)), "", _xlfn.CONCAT("[", IF(ISBLANK(AU481), "", _xlfn.CONCAT("[""mac"", """, AU481, """]")), IF(ISBLANK(AV481), "", _xlfn.CONCAT(", [""ip"", """, AV481, """]")), "]"))</f>
        <v/>
      </c>
    </row>
    <row r="482" spans="6:51" ht="16" hidden="1" customHeight="1" x14ac:dyDescent="0.2">
      <c r="F482" s="8" t="str">
        <f>IF(ISBLANK(E482), "", Table2[[#This Row],[unique_id]])</f>
        <v/>
      </c>
      <c r="T482" s="8"/>
      <c r="V482" s="10"/>
      <c r="W482" s="10"/>
      <c r="X482" s="10"/>
      <c r="Y482" s="10"/>
      <c r="AF482" s="10"/>
      <c r="AH482" s="8" t="str">
        <f t="shared" si="49"/>
        <v/>
      </c>
      <c r="AI482" s="8" t="str">
        <f t="shared" si="50"/>
        <v/>
      </c>
      <c r="AK482" s="8"/>
      <c r="AL482" s="37"/>
      <c r="AM482" s="8"/>
      <c r="AN482" s="10"/>
      <c r="AU482" s="8"/>
      <c r="AV482" s="8"/>
      <c r="AY482" s="8" t="str">
        <f t="shared" si="51"/>
        <v/>
      </c>
    </row>
    <row r="483" spans="6:51" ht="16" hidden="1" customHeight="1" x14ac:dyDescent="0.2">
      <c r="F483" s="8" t="str">
        <f>IF(ISBLANK(E483), "", Table2[[#This Row],[unique_id]])</f>
        <v/>
      </c>
      <c r="T483" s="8"/>
      <c r="V483" s="10"/>
      <c r="W483" s="10"/>
      <c r="X483" s="10"/>
      <c r="Y483" s="10"/>
      <c r="AF483" s="10"/>
      <c r="AH483" s="8" t="str">
        <f t="shared" si="49"/>
        <v/>
      </c>
      <c r="AI483" s="8" t="str">
        <f t="shared" si="50"/>
        <v/>
      </c>
      <c r="AK483" s="8"/>
      <c r="AL483" s="37"/>
      <c r="AM483" s="8"/>
      <c r="AN483" s="10"/>
      <c r="AU483" s="8"/>
      <c r="AV483" s="8"/>
      <c r="AY483" s="8" t="str">
        <f t="shared" si="51"/>
        <v/>
      </c>
    </row>
    <row r="484" spans="6:51" ht="16" hidden="1" customHeight="1" x14ac:dyDescent="0.2">
      <c r="F484" s="8" t="str">
        <f>IF(ISBLANK(E484), "", Table2[[#This Row],[unique_id]])</f>
        <v/>
      </c>
      <c r="T484" s="8"/>
      <c r="V484" s="10"/>
      <c r="W484" s="10"/>
      <c r="X484" s="10"/>
      <c r="Y484" s="10"/>
      <c r="AF484" s="10"/>
      <c r="AH484" s="8" t="str">
        <f t="shared" si="49"/>
        <v/>
      </c>
      <c r="AI484" s="8" t="str">
        <f t="shared" si="50"/>
        <v/>
      </c>
      <c r="AK484" s="8"/>
      <c r="AL484" s="37"/>
      <c r="AM484" s="8"/>
      <c r="AN484" s="10"/>
      <c r="AU484" s="8"/>
      <c r="AV484" s="8"/>
      <c r="AY484" s="8" t="str">
        <f t="shared" si="51"/>
        <v/>
      </c>
    </row>
    <row r="485" spans="6:51" ht="16" hidden="1" customHeight="1" x14ac:dyDescent="0.2">
      <c r="F485" s="8" t="str">
        <f>IF(ISBLANK(E485), "", Table2[[#This Row],[unique_id]])</f>
        <v/>
      </c>
      <c r="T485" s="8"/>
      <c r="V485" s="10"/>
      <c r="W485" s="10"/>
      <c r="X485" s="10"/>
      <c r="Y485" s="10"/>
      <c r="AF485" s="10"/>
      <c r="AH485" s="8" t="str">
        <f t="shared" si="49"/>
        <v/>
      </c>
      <c r="AI485" s="8" t="str">
        <f t="shared" si="50"/>
        <v/>
      </c>
      <c r="AK485" s="8"/>
      <c r="AL485" s="37"/>
      <c r="AM485" s="8"/>
      <c r="AN485" s="10"/>
      <c r="AU485" s="8"/>
      <c r="AV485" s="8"/>
      <c r="AY485" s="8" t="str">
        <f t="shared" si="51"/>
        <v/>
      </c>
    </row>
    <row r="486" spans="6:51" ht="16" hidden="1" customHeight="1" x14ac:dyDescent="0.2">
      <c r="F486" s="8" t="str">
        <f>IF(ISBLANK(E486), "", Table2[[#This Row],[unique_id]])</f>
        <v/>
      </c>
      <c r="T486" s="8"/>
      <c r="V486" s="10"/>
      <c r="W486" s="10"/>
      <c r="X486" s="10"/>
      <c r="Y486" s="10"/>
      <c r="AF486" s="10"/>
      <c r="AH486" s="8" t="str">
        <f t="shared" si="49"/>
        <v/>
      </c>
      <c r="AI486" s="8" t="str">
        <f t="shared" si="50"/>
        <v/>
      </c>
      <c r="AK486" s="8"/>
      <c r="AL486" s="37"/>
      <c r="AM486" s="8"/>
      <c r="AN486" s="10"/>
      <c r="AU486" s="8"/>
      <c r="AV486" s="8"/>
      <c r="AY486" s="8" t="str">
        <f t="shared" si="51"/>
        <v/>
      </c>
    </row>
    <row r="487" spans="6:51" ht="16" hidden="1" customHeight="1" x14ac:dyDescent="0.2">
      <c r="F487" s="8" t="str">
        <f>IF(ISBLANK(E487), "", Table2[[#This Row],[unique_id]])</f>
        <v/>
      </c>
      <c r="T487" s="8"/>
      <c r="V487" s="10"/>
      <c r="W487" s="10"/>
      <c r="X487" s="10"/>
      <c r="Y487" s="10"/>
      <c r="AF487" s="10"/>
      <c r="AH487" s="8" t="str">
        <f t="shared" si="49"/>
        <v/>
      </c>
      <c r="AI487" s="8" t="str">
        <f t="shared" si="50"/>
        <v/>
      </c>
      <c r="AK487" s="8"/>
      <c r="AL487" s="37"/>
      <c r="AM487" s="8"/>
      <c r="AN487" s="10"/>
      <c r="AU487" s="8"/>
      <c r="AV487" s="8"/>
      <c r="AY487" s="8" t="str">
        <f t="shared" si="51"/>
        <v/>
      </c>
    </row>
    <row r="488" spans="6:51" ht="16" hidden="1" customHeight="1" x14ac:dyDescent="0.2">
      <c r="F488" s="8" t="str">
        <f>IF(ISBLANK(E488), "", Table2[[#This Row],[unique_id]])</f>
        <v/>
      </c>
      <c r="T488" s="8"/>
      <c r="V488" s="10"/>
      <c r="W488" s="10"/>
      <c r="X488" s="10"/>
      <c r="Y488" s="10"/>
      <c r="AF488" s="10"/>
      <c r="AH488" s="8" t="str">
        <f t="shared" si="49"/>
        <v/>
      </c>
      <c r="AI488" s="8" t="str">
        <f t="shared" si="50"/>
        <v/>
      </c>
      <c r="AK488" s="8"/>
      <c r="AL488" s="37"/>
      <c r="AM488" s="8"/>
      <c r="AN488" s="10"/>
      <c r="AU488" s="8"/>
      <c r="AV488" s="8"/>
      <c r="AY488" s="8" t="str">
        <f t="shared" si="51"/>
        <v/>
      </c>
    </row>
    <row r="489" spans="6:51" ht="16" hidden="1" customHeight="1" x14ac:dyDescent="0.2">
      <c r="F489" s="8" t="str">
        <f>IF(ISBLANK(E489), "", Table2[[#This Row],[unique_id]])</f>
        <v/>
      </c>
      <c r="T489" s="8"/>
      <c r="V489" s="10"/>
      <c r="W489" s="10"/>
      <c r="X489" s="10"/>
      <c r="Y489" s="10"/>
      <c r="AF489" s="10"/>
      <c r="AH489" s="8" t="str">
        <f t="shared" si="49"/>
        <v/>
      </c>
      <c r="AI489" s="8" t="str">
        <f t="shared" si="50"/>
        <v/>
      </c>
      <c r="AK489" s="8"/>
      <c r="AL489" s="37"/>
      <c r="AM489" s="8"/>
      <c r="AN489" s="10"/>
      <c r="AU489" s="8"/>
      <c r="AV489" s="8"/>
      <c r="AY489" s="8" t="str">
        <f t="shared" si="51"/>
        <v/>
      </c>
    </row>
    <row r="490" spans="6:51" ht="16" hidden="1" customHeight="1" x14ac:dyDescent="0.2">
      <c r="F490" s="8" t="str">
        <f>IF(ISBLANK(E490), "", Table2[[#This Row],[unique_id]])</f>
        <v/>
      </c>
      <c r="T490" s="8"/>
      <c r="V490" s="10"/>
      <c r="W490" s="10"/>
      <c r="X490" s="10"/>
      <c r="Y490" s="10"/>
      <c r="AF490" s="10"/>
      <c r="AH490" s="8" t="str">
        <f t="shared" si="49"/>
        <v/>
      </c>
      <c r="AI490" s="8" t="str">
        <f t="shared" si="50"/>
        <v/>
      </c>
      <c r="AK490" s="8"/>
      <c r="AL490" s="37"/>
      <c r="AM490" s="8"/>
      <c r="AN490" s="10"/>
      <c r="AU490" s="8"/>
      <c r="AV490" s="8"/>
      <c r="AY490" s="8" t="str">
        <f t="shared" si="51"/>
        <v/>
      </c>
    </row>
    <row r="491" spans="6:51" ht="16" hidden="1" customHeight="1" x14ac:dyDescent="0.2">
      <c r="F491" s="8" t="str">
        <f>IF(ISBLANK(E491), "", Table2[[#This Row],[unique_id]])</f>
        <v/>
      </c>
      <c r="T491" s="8"/>
      <c r="V491" s="10"/>
      <c r="W491" s="10"/>
      <c r="X491" s="10"/>
      <c r="Y491" s="10"/>
      <c r="AF491" s="10"/>
      <c r="AH491" s="8" t="str">
        <f t="shared" si="49"/>
        <v/>
      </c>
      <c r="AI491" s="8" t="str">
        <f t="shared" si="50"/>
        <v/>
      </c>
      <c r="AK491" s="8"/>
      <c r="AL491" s="37"/>
      <c r="AM491" s="8"/>
      <c r="AN491" s="10"/>
      <c r="AU491" s="8"/>
      <c r="AV491" s="8"/>
      <c r="AY491" s="8" t="str">
        <f t="shared" si="51"/>
        <v/>
      </c>
    </row>
    <row r="492" spans="6:51" ht="16" hidden="1" customHeight="1" x14ac:dyDescent="0.2">
      <c r="F492" s="8" t="str">
        <f>IF(ISBLANK(E492), "", Table2[[#This Row],[unique_id]])</f>
        <v/>
      </c>
      <c r="T492" s="8"/>
      <c r="V492" s="10"/>
      <c r="W492" s="10"/>
      <c r="X492" s="10"/>
      <c r="Y492" s="10"/>
      <c r="AF492" s="10"/>
      <c r="AH492" s="8" t="str">
        <f t="shared" si="49"/>
        <v/>
      </c>
      <c r="AI492" s="8" t="str">
        <f t="shared" si="50"/>
        <v/>
      </c>
      <c r="AK492" s="8"/>
      <c r="AL492" s="37"/>
      <c r="AM492" s="8"/>
      <c r="AN492" s="10"/>
      <c r="AU492" s="8"/>
      <c r="AV492" s="8"/>
      <c r="AY492" s="8" t="str">
        <f t="shared" si="51"/>
        <v/>
      </c>
    </row>
    <row r="493" spans="6:51" ht="16" hidden="1" customHeight="1" x14ac:dyDescent="0.2">
      <c r="F493" s="8" t="str">
        <f>IF(ISBLANK(E493), "", Table2[[#This Row],[unique_id]])</f>
        <v/>
      </c>
      <c r="T493" s="8"/>
      <c r="V493" s="10"/>
      <c r="W493" s="10"/>
      <c r="X493" s="10"/>
      <c r="Y493" s="10"/>
      <c r="AF493" s="10"/>
      <c r="AH493" s="8" t="str">
        <f t="shared" si="49"/>
        <v/>
      </c>
      <c r="AI493" s="8" t="str">
        <f t="shared" si="50"/>
        <v/>
      </c>
      <c r="AK493" s="8"/>
      <c r="AL493" s="37"/>
      <c r="AM493" s="8"/>
      <c r="AN493" s="10"/>
      <c r="AU493" s="8"/>
      <c r="AV493" s="8"/>
      <c r="AY493" s="8" t="str">
        <f t="shared" si="51"/>
        <v/>
      </c>
    </row>
    <row r="494" spans="6:51" ht="16" hidden="1" customHeight="1" x14ac:dyDescent="0.2">
      <c r="F494" s="8" t="str">
        <f>IF(ISBLANK(E494), "", Table2[[#This Row],[unique_id]])</f>
        <v/>
      </c>
      <c r="T494" s="8"/>
      <c r="V494" s="10"/>
      <c r="W494" s="10"/>
      <c r="X494" s="10"/>
      <c r="Y494" s="10"/>
      <c r="AF494" s="10"/>
      <c r="AH494" s="8" t="str">
        <f t="shared" si="49"/>
        <v/>
      </c>
      <c r="AI494" s="8" t="str">
        <f t="shared" si="50"/>
        <v/>
      </c>
      <c r="AK494" s="8"/>
      <c r="AL494" s="37"/>
      <c r="AM494" s="8"/>
      <c r="AN494" s="10"/>
      <c r="AU494" s="8"/>
      <c r="AV494" s="8"/>
      <c r="AY494" s="8" t="str">
        <f t="shared" si="51"/>
        <v/>
      </c>
    </row>
    <row r="495" spans="6:51" ht="16" hidden="1" customHeight="1" x14ac:dyDescent="0.2">
      <c r="F495" s="8" t="str">
        <f>IF(ISBLANK(E495), "", Table2[[#This Row],[unique_id]])</f>
        <v/>
      </c>
      <c r="T495" s="8"/>
      <c r="V495" s="10"/>
      <c r="W495" s="10"/>
      <c r="X495" s="10"/>
      <c r="Y495" s="10"/>
      <c r="AF495" s="10"/>
      <c r="AH495" s="8" t="str">
        <f t="shared" si="49"/>
        <v/>
      </c>
      <c r="AI495" s="8" t="str">
        <f t="shared" si="50"/>
        <v/>
      </c>
      <c r="AK495" s="8"/>
      <c r="AL495" s="37"/>
      <c r="AM495" s="8"/>
      <c r="AN495" s="10"/>
      <c r="AU495" s="8"/>
      <c r="AV495" s="8"/>
      <c r="AY495" s="8" t="str">
        <f t="shared" si="51"/>
        <v/>
      </c>
    </row>
    <row r="496" spans="6:51" ht="16" hidden="1" customHeight="1" x14ac:dyDescent="0.2">
      <c r="F496" s="8" t="str">
        <f>IF(ISBLANK(E496), "", Table2[[#This Row],[unique_id]])</f>
        <v/>
      </c>
      <c r="T496" s="8"/>
      <c r="V496" s="10"/>
      <c r="W496" s="10"/>
      <c r="X496" s="10"/>
      <c r="Y496" s="10"/>
      <c r="AF496" s="10"/>
      <c r="AH496" s="8" t="str">
        <f t="shared" si="49"/>
        <v/>
      </c>
      <c r="AI496" s="8" t="str">
        <f t="shared" si="50"/>
        <v/>
      </c>
      <c r="AK496" s="8"/>
      <c r="AL496" s="37"/>
      <c r="AM496" s="8"/>
      <c r="AN496" s="10"/>
      <c r="AU496" s="8"/>
      <c r="AV496" s="8"/>
      <c r="AY496" s="8" t="str">
        <f t="shared" si="51"/>
        <v/>
      </c>
    </row>
    <row r="497" spans="6:51" ht="16" hidden="1" customHeight="1" x14ac:dyDescent="0.2">
      <c r="F497" s="8" t="str">
        <f>IF(ISBLANK(E497), "", Table2[[#This Row],[unique_id]])</f>
        <v/>
      </c>
      <c r="T497" s="8"/>
      <c r="V497" s="10"/>
      <c r="W497" s="10"/>
      <c r="X497" s="10"/>
      <c r="Y497" s="10"/>
      <c r="AF497" s="10"/>
      <c r="AH497" s="8" t="str">
        <f t="shared" si="49"/>
        <v/>
      </c>
      <c r="AI497" s="8" t="str">
        <f t="shared" si="50"/>
        <v/>
      </c>
      <c r="AK497" s="8"/>
      <c r="AL497" s="37"/>
      <c r="AM497" s="8"/>
      <c r="AN497" s="10"/>
      <c r="AU497" s="8"/>
      <c r="AV497" s="8"/>
      <c r="AY497" s="8" t="str">
        <f t="shared" si="51"/>
        <v/>
      </c>
    </row>
    <row r="498" spans="6:51" ht="16" hidden="1" customHeight="1" x14ac:dyDescent="0.2">
      <c r="F498" s="8" t="str">
        <f>IF(ISBLANK(E498), "", Table2[[#This Row],[unique_id]])</f>
        <v/>
      </c>
      <c r="T498" s="8"/>
      <c r="V498" s="10"/>
      <c r="W498" s="10"/>
      <c r="X498" s="10"/>
      <c r="Y498" s="10"/>
      <c r="AF498" s="10"/>
      <c r="AH498" s="8" t="str">
        <f t="shared" si="49"/>
        <v/>
      </c>
      <c r="AI498" s="8" t="str">
        <f t="shared" si="50"/>
        <v/>
      </c>
      <c r="AK498" s="8"/>
      <c r="AL498" s="37"/>
      <c r="AM498" s="8"/>
      <c r="AN498" s="10"/>
      <c r="AU498" s="8"/>
      <c r="AV498" s="8"/>
      <c r="AY498" s="8" t="str">
        <f t="shared" si="51"/>
        <v/>
      </c>
    </row>
    <row r="499" spans="6:51" ht="16" hidden="1" customHeight="1" x14ac:dyDescent="0.2">
      <c r="F499" s="8" t="str">
        <f>IF(ISBLANK(E499), "", Table2[[#This Row],[unique_id]])</f>
        <v/>
      </c>
      <c r="T499" s="8"/>
      <c r="V499" s="10"/>
      <c r="W499" s="10"/>
      <c r="X499" s="10"/>
      <c r="Y499" s="10"/>
      <c r="AF499" s="10"/>
      <c r="AH499" s="8" t="str">
        <f t="shared" si="49"/>
        <v/>
      </c>
      <c r="AI499" s="8" t="str">
        <f t="shared" si="50"/>
        <v/>
      </c>
      <c r="AK499" s="8"/>
      <c r="AL499" s="37"/>
      <c r="AM499" s="8"/>
      <c r="AN499" s="10"/>
      <c r="AU499" s="8"/>
      <c r="AV499" s="8"/>
      <c r="AY499" s="8" t="str">
        <f t="shared" si="51"/>
        <v/>
      </c>
    </row>
    <row r="500" spans="6:51" ht="16" hidden="1" customHeight="1" x14ac:dyDescent="0.2">
      <c r="F500" s="8" t="str">
        <f>IF(ISBLANK(E500), "", Table2[[#This Row],[unique_id]])</f>
        <v/>
      </c>
      <c r="T500" s="8"/>
      <c r="V500" s="10"/>
      <c r="W500" s="10"/>
      <c r="X500" s="10"/>
      <c r="Y500" s="10"/>
      <c r="AF500" s="10"/>
      <c r="AH500" s="8" t="str">
        <f t="shared" si="49"/>
        <v/>
      </c>
      <c r="AI500" s="8" t="str">
        <f t="shared" si="50"/>
        <v/>
      </c>
      <c r="AK500" s="8"/>
      <c r="AL500" s="37"/>
      <c r="AM500" s="8"/>
      <c r="AN500" s="10"/>
      <c r="AU500" s="8"/>
      <c r="AV500" s="8"/>
      <c r="AY500" s="8" t="str">
        <f t="shared" si="51"/>
        <v/>
      </c>
    </row>
    <row r="501" spans="6:51" ht="16" hidden="1" customHeight="1" x14ac:dyDescent="0.2">
      <c r="F501" s="8" t="str">
        <f>IF(ISBLANK(E501), "", Table2[[#This Row],[unique_id]])</f>
        <v/>
      </c>
      <c r="T501" s="8"/>
      <c r="V501" s="10"/>
      <c r="W501" s="10"/>
      <c r="X501" s="10"/>
      <c r="Y501" s="10"/>
      <c r="AF501" s="10"/>
      <c r="AH501" s="8" t="str">
        <f t="shared" si="49"/>
        <v/>
      </c>
      <c r="AI501" s="8" t="str">
        <f t="shared" si="50"/>
        <v/>
      </c>
      <c r="AK501" s="8"/>
      <c r="AL501" s="37"/>
      <c r="AM501" s="8"/>
      <c r="AN501" s="10"/>
      <c r="AU501" s="8"/>
      <c r="AV501" s="8"/>
      <c r="AY501" s="8" t="str">
        <f t="shared" si="51"/>
        <v/>
      </c>
    </row>
    <row r="502" spans="6:51" ht="16" hidden="1" customHeight="1" x14ac:dyDescent="0.2">
      <c r="F502" s="8" t="str">
        <f>IF(ISBLANK(E502), "", Table2[[#This Row],[unique_id]])</f>
        <v/>
      </c>
      <c r="T502" s="8"/>
      <c r="V502" s="10"/>
      <c r="W502" s="10"/>
      <c r="X502" s="10"/>
      <c r="Y502" s="10"/>
      <c r="AF502" s="10"/>
      <c r="AH502" s="8" t="str">
        <f t="shared" si="49"/>
        <v/>
      </c>
      <c r="AI502" s="8" t="str">
        <f t="shared" si="50"/>
        <v/>
      </c>
      <c r="AK502" s="8"/>
      <c r="AL502" s="37"/>
      <c r="AM502" s="8"/>
      <c r="AN502" s="10"/>
      <c r="AU502" s="8"/>
      <c r="AV502" s="8"/>
      <c r="AY502" s="8" t="str">
        <f t="shared" si="51"/>
        <v/>
      </c>
    </row>
    <row r="503" spans="6:51" ht="16" hidden="1" customHeight="1" x14ac:dyDescent="0.2">
      <c r="F503" s="8" t="str">
        <f>IF(ISBLANK(E503), "", Table2[[#This Row],[unique_id]])</f>
        <v/>
      </c>
      <c r="T503" s="8"/>
      <c r="V503" s="10"/>
      <c r="W503" s="10"/>
      <c r="X503" s="10"/>
      <c r="Y503" s="10"/>
      <c r="AF503" s="10"/>
      <c r="AH503" s="8" t="str">
        <f t="shared" si="49"/>
        <v/>
      </c>
      <c r="AI503" s="8" t="str">
        <f t="shared" si="50"/>
        <v/>
      </c>
      <c r="AK503" s="8"/>
      <c r="AL503" s="37"/>
      <c r="AM503" s="8"/>
      <c r="AN503" s="10"/>
      <c r="AU503" s="8"/>
      <c r="AV503" s="8"/>
      <c r="AY503" s="8" t="str">
        <f t="shared" si="51"/>
        <v/>
      </c>
    </row>
    <row r="504" spans="6:51" ht="16" hidden="1" customHeight="1" x14ac:dyDescent="0.2">
      <c r="F504" s="8" t="str">
        <f>IF(ISBLANK(E504), "", Table2[[#This Row],[unique_id]])</f>
        <v/>
      </c>
      <c r="T504" s="8"/>
      <c r="V504" s="10"/>
      <c r="W504" s="10"/>
      <c r="X504" s="10"/>
      <c r="Y504" s="10"/>
      <c r="AF504" s="10"/>
      <c r="AH504" s="8" t="str">
        <f t="shared" si="49"/>
        <v/>
      </c>
      <c r="AI504" s="8" t="str">
        <f t="shared" si="50"/>
        <v/>
      </c>
      <c r="AK504" s="8"/>
      <c r="AL504" s="37"/>
      <c r="AM504" s="8"/>
      <c r="AN504" s="10"/>
      <c r="AU504" s="8"/>
      <c r="AV504" s="8"/>
      <c r="AY504" s="8" t="str">
        <f t="shared" si="51"/>
        <v/>
      </c>
    </row>
    <row r="505" spans="6:51" ht="16" hidden="1" customHeight="1" x14ac:dyDescent="0.2">
      <c r="F505" s="8" t="str">
        <f>IF(ISBLANK(E505), "", Table2[[#This Row],[unique_id]])</f>
        <v/>
      </c>
      <c r="T505" s="8"/>
      <c r="V505" s="10"/>
      <c r="W505" s="10"/>
      <c r="X505" s="10"/>
      <c r="Y505" s="10"/>
      <c r="AF505" s="10"/>
      <c r="AH505" s="8" t="str">
        <f t="shared" ref="AH505:AH568" si="52">IF(ISBLANK(AG505),  "", _xlfn.CONCAT("haas/entity/sensor/", LOWER(C505), "/", E505, "/config"))</f>
        <v/>
      </c>
      <c r="AI505" s="8" t="str">
        <f t="shared" si="50"/>
        <v/>
      </c>
      <c r="AK505" s="8"/>
      <c r="AL505" s="37"/>
      <c r="AM505" s="8"/>
      <c r="AN505" s="10"/>
      <c r="AU505" s="8"/>
      <c r="AV505" s="8"/>
      <c r="AY505" s="8" t="str">
        <f t="shared" si="51"/>
        <v/>
      </c>
    </row>
    <row r="506" spans="6:51" ht="16" hidden="1" customHeight="1" x14ac:dyDescent="0.2">
      <c r="F506" s="8" t="str">
        <f>IF(ISBLANK(E506), "", Table2[[#This Row],[unique_id]])</f>
        <v/>
      </c>
      <c r="T506" s="8"/>
      <c r="V506" s="10"/>
      <c r="W506" s="10"/>
      <c r="X506" s="10"/>
      <c r="Y506" s="10"/>
      <c r="AF506" s="10"/>
      <c r="AH506" s="8" t="str">
        <f t="shared" si="52"/>
        <v/>
      </c>
      <c r="AI506" s="8" t="str">
        <f t="shared" si="50"/>
        <v/>
      </c>
      <c r="AK506" s="8"/>
      <c r="AL506" s="37"/>
      <c r="AM506" s="8"/>
      <c r="AN506" s="10"/>
      <c r="AU506" s="8"/>
      <c r="AV506" s="8"/>
      <c r="AY506" s="8" t="str">
        <f t="shared" si="51"/>
        <v/>
      </c>
    </row>
    <row r="507" spans="6:51" ht="16" hidden="1" customHeight="1" x14ac:dyDescent="0.2">
      <c r="F507" s="8" t="str">
        <f>IF(ISBLANK(E507), "", Table2[[#This Row],[unique_id]])</f>
        <v/>
      </c>
      <c r="T507" s="8"/>
      <c r="V507" s="10"/>
      <c r="W507" s="10"/>
      <c r="X507" s="10"/>
      <c r="Y507" s="10"/>
      <c r="AF507" s="10"/>
      <c r="AH507" s="8" t="str">
        <f t="shared" si="52"/>
        <v/>
      </c>
      <c r="AI507" s="8" t="str">
        <f t="shared" si="50"/>
        <v/>
      </c>
      <c r="AK507" s="8"/>
      <c r="AL507" s="37"/>
      <c r="AM507" s="8"/>
      <c r="AN507" s="10"/>
      <c r="AU507" s="8"/>
      <c r="AV507" s="8"/>
      <c r="AY507" s="8" t="str">
        <f t="shared" si="51"/>
        <v/>
      </c>
    </row>
    <row r="508" spans="6:51" ht="16" hidden="1" customHeight="1" x14ac:dyDescent="0.2">
      <c r="F508" s="8" t="str">
        <f>IF(ISBLANK(E508), "", Table2[[#This Row],[unique_id]])</f>
        <v/>
      </c>
      <c r="T508" s="8"/>
      <c r="V508" s="10"/>
      <c r="W508" s="10"/>
      <c r="X508" s="10"/>
      <c r="Y508" s="10"/>
      <c r="AF508" s="10"/>
      <c r="AH508" s="8" t="str">
        <f t="shared" si="52"/>
        <v/>
      </c>
      <c r="AI508" s="8" t="str">
        <f t="shared" si="50"/>
        <v/>
      </c>
      <c r="AK508" s="8"/>
      <c r="AL508" s="37"/>
      <c r="AM508" s="8"/>
      <c r="AN508" s="10"/>
      <c r="AU508" s="8"/>
      <c r="AV508" s="8"/>
      <c r="AY508" s="8" t="str">
        <f t="shared" si="51"/>
        <v/>
      </c>
    </row>
    <row r="509" spans="6:51" ht="16" hidden="1" customHeight="1" x14ac:dyDescent="0.2">
      <c r="F509" s="8" t="str">
        <f>IF(ISBLANK(E509), "", Table2[[#This Row],[unique_id]])</f>
        <v/>
      </c>
      <c r="T509" s="8"/>
      <c r="V509" s="10"/>
      <c r="W509" s="10"/>
      <c r="X509" s="10"/>
      <c r="Y509" s="10"/>
      <c r="AF509" s="10"/>
      <c r="AH509" s="8" t="str">
        <f t="shared" si="52"/>
        <v/>
      </c>
      <c r="AI509" s="8" t="str">
        <f t="shared" si="50"/>
        <v/>
      </c>
      <c r="AK509" s="8"/>
      <c r="AL509" s="37"/>
      <c r="AM509" s="8"/>
      <c r="AN509" s="10"/>
      <c r="AU509" s="8"/>
      <c r="AV509" s="8"/>
      <c r="AY509" s="8" t="str">
        <f t="shared" si="51"/>
        <v/>
      </c>
    </row>
    <row r="510" spans="6:51" ht="16" hidden="1" customHeight="1" x14ac:dyDescent="0.2">
      <c r="F510" s="8" t="str">
        <f>IF(ISBLANK(E510), "", Table2[[#This Row],[unique_id]])</f>
        <v/>
      </c>
      <c r="T510" s="8"/>
      <c r="V510" s="10"/>
      <c r="W510" s="10"/>
      <c r="X510" s="10"/>
      <c r="Y510" s="10"/>
      <c r="AF510" s="10"/>
      <c r="AH510" s="8" t="str">
        <f t="shared" si="52"/>
        <v/>
      </c>
      <c r="AI510" s="8" t="str">
        <f t="shared" si="50"/>
        <v/>
      </c>
      <c r="AK510" s="8"/>
      <c r="AL510" s="37"/>
      <c r="AM510" s="8"/>
      <c r="AN510" s="10"/>
      <c r="AU510" s="8"/>
      <c r="AV510" s="8"/>
      <c r="AY510" s="8" t="str">
        <f t="shared" si="51"/>
        <v/>
      </c>
    </row>
    <row r="511" spans="6:51" ht="16" hidden="1" customHeight="1" x14ac:dyDescent="0.2">
      <c r="F511" s="8" t="str">
        <f>IF(ISBLANK(E511), "", Table2[[#This Row],[unique_id]])</f>
        <v/>
      </c>
      <c r="T511" s="8"/>
      <c r="V511" s="10"/>
      <c r="W511" s="10"/>
      <c r="X511" s="10"/>
      <c r="Y511" s="10"/>
      <c r="AF511" s="10"/>
      <c r="AH511" s="8" t="str">
        <f t="shared" si="52"/>
        <v/>
      </c>
      <c r="AI511" s="8" t="str">
        <f t="shared" si="50"/>
        <v/>
      </c>
      <c r="AK511" s="8"/>
      <c r="AL511" s="37"/>
      <c r="AM511" s="8"/>
      <c r="AN511" s="10"/>
      <c r="AU511" s="8"/>
      <c r="AV511" s="8"/>
      <c r="AY511" s="8" t="str">
        <f t="shared" si="51"/>
        <v/>
      </c>
    </row>
    <row r="512" spans="6:51" ht="16" hidden="1" customHeight="1" x14ac:dyDescent="0.2">
      <c r="F512" s="8" t="str">
        <f>IF(ISBLANK(E512), "", Table2[[#This Row],[unique_id]])</f>
        <v/>
      </c>
      <c r="T512" s="8"/>
      <c r="V512" s="10"/>
      <c r="W512" s="10"/>
      <c r="X512" s="10"/>
      <c r="Y512" s="10"/>
      <c r="AF512" s="10"/>
      <c r="AH512" s="8" t="str">
        <f t="shared" si="52"/>
        <v/>
      </c>
      <c r="AI512" s="8" t="str">
        <f t="shared" si="50"/>
        <v/>
      </c>
      <c r="AK512" s="8"/>
      <c r="AL512" s="37"/>
      <c r="AM512" s="8"/>
      <c r="AN512" s="10"/>
      <c r="AU512" s="8"/>
      <c r="AV512" s="8"/>
      <c r="AY512" s="8" t="str">
        <f t="shared" si="51"/>
        <v/>
      </c>
    </row>
    <row r="513" spans="6:51" ht="16" hidden="1" customHeight="1" x14ac:dyDescent="0.2">
      <c r="F513" s="8" t="str">
        <f>IF(ISBLANK(E513), "", Table2[[#This Row],[unique_id]])</f>
        <v/>
      </c>
      <c r="T513" s="8"/>
      <c r="V513" s="10"/>
      <c r="W513" s="10"/>
      <c r="X513" s="10"/>
      <c r="Y513" s="10"/>
      <c r="AF513" s="10"/>
      <c r="AH513" s="8" t="str">
        <f t="shared" si="52"/>
        <v/>
      </c>
      <c r="AI513" s="8" t="str">
        <f t="shared" si="50"/>
        <v/>
      </c>
      <c r="AK513" s="8"/>
      <c r="AL513" s="37"/>
      <c r="AM513" s="8"/>
      <c r="AN513" s="10"/>
      <c r="AU513" s="8"/>
      <c r="AV513" s="8"/>
      <c r="AY513" s="8" t="str">
        <f t="shared" si="51"/>
        <v/>
      </c>
    </row>
    <row r="514" spans="6:51" ht="16" hidden="1" customHeight="1" x14ac:dyDescent="0.2">
      <c r="F514" s="8" t="str">
        <f>IF(ISBLANK(E514), "", Table2[[#This Row],[unique_id]])</f>
        <v/>
      </c>
      <c r="T514" s="8"/>
      <c r="V514" s="10"/>
      <c r="W514" s="10"/>
      <c r="X514" s="10"/>
      <c r="Y514" s="10"/>
      <c r="AF514" s="10"/>
      <c r="AH514" s="8" t="str">
        <f t="shared" si="52"/>
        <v/>
      </c>
      <c r="AI514" s="8" t="str">
        <f t="shared" si="50"/>
        <v/>
      </c>
      <c r="AK514" s="8"/>
      <c r="AL514" s="37"/>
      <c r="AM514" s="8"/>
      <c r="AN514" s="10"/>
      <c r="AU514" s="8"/>
      <c r="AV514" s="8"/>
      <c r="AY514" s="8" t="str">
        <f t="shared" si="51"/>
        <v/>
      </c>
    </row>
    <row r="515" spans="6:51" ht="16" hidden="1" customHeight="1" x14ac:dyDescent="0.2">
      <c r="F515" s="8" t="str">
        <f>IF(ISBLANK(E515), "", Table2[[#This Row],[unique_id]])</f>
        <v/>
      </c>
      <c r="T515" s="8"/>
      <c r="V515" s="10"/>
      <c r="W515" s="10"/>
      <c r="X515" s="10"/>
      <c r="Y515" s="10"/>
      <c r="AF515" s="10"/>
      <c r="AH515" s="8" t="str">
        <f t="shared" si="52"/>
        <v/>
      </c>
      <c r="AI515" s="8" t="str">
        <f t="shared" si="50"/>
        <v/>
      </c>
      <c r="AK515" s="8"/>
      <c r="AL515" s="37"/>
      <c r="AM515" s="8"/>
      <c r="AN515" s="10"/>
      <c r="AU515" s="8"/>
      <c r="AV515" s="8"/>
      <c r="AY515" s="8" t="str">
        <f t="shared" si="51"/>
        <v/>
      </c>
    </row>
    <row r="516" spans="6:51" ht="16" hidden="1" customHeight="1" x14ac:dyDescent="0.2">
      <c r="F516" s="8" t="str">
        <f>IF(ISBLANK(E516), "", Table2[[#This Row],[unique_id]])</f>
        <v/>
      </c>
      <c r="T516" s="8"/>
      <c r="V516" s="10"/>
      <c r="W516" s="10"/>
      <c r="X516" s="10"/>
      <c r="Y516" s="10"/>
      <c r="AF516" s="10"/>
      <c r="AH516" s="8" t="str">
        <f t="shared" si="52"/>
        <v/>
      </c>
      <c r="AI516" s="8" t="str">
        <f t="shared" si="50"/>
        <v/>
      </c>
      <c r="AK516" s="8"/>
      <c r="AL516" s="37"/>
      <c r="AM516" s="8"/>
      <c r="AN516" s="10"/>
      <c r="AU516" s="8"/>
      <c r="AV516" s="8"/>
      <c r="AY516" s="8" t="str">
        <f t="shared" si="51"/>
        <v/>
      </c>
    </row>
    <row r="517" spans="6:51" ht="16" hidden="1" customHeight="1" x14ac:dyDescent="0.2">
      <c r="F517" s="8" t="str">
        <f>IF(ISBLANK(E517), "", Table2[[#This Row],[unique_id]])</f>
        <v/>
      </c>
      <c r="T517" s="8"/>
      <c r="V517" s="10"/>
      <c r="W517" s="10"/>
      <c r="X517" s="10"/>
      <c r="Y517" s="10"/>
      <c r="AF517" s="10"/>
      <c r="AH517" s="8" t="str">
        <f t="shared" si="52"/>
        <v/>
      </c>
      <c r="AI517" s="8" t="str">
        <f t="shared" si="50"/>
        <v/>
      </c>
      <c r="AK517" s="8"/>
      <c r="AL517" s="37"/>
      <c r="AM517" s="8"/>
      <c r="AN517" s="10"/>
      <c r="AU517" s="8"/>
      <c r="AV517" s="8"/>
      <c r="AY517" s="8" t="str">
        <f t="shared" si="51"/>
        <v/>
      </c>
    </row>
    <row r="518" spans="6:51" ht="16" hidden="1" customHeight="1" x14ac:dyDescent="0.2">
      <c r="F518" s="8" t="str">
        <f>IF(ISBLANK(E518), "", Table2[[#This Row],[unique_id]])</f>
        <v/>
      </c>
      <c r="T518" s="8"/>
      <c r="V518" s="10"/>
      <c r="W518" s="10"/>
      <c r="X518" s="10"/>
      <c r="Y518" s="10"/>
      <c r="AF518" s="10"/>
      <c r="AH518" s="8" t="str">
        <f t="shared" si="52"/>
        <v/>
      </c>
      <c r="AI518" s="8" t="str">
        <f t="shared" si="50"/>
        <v/>
      </c>
      <c r="AK518" s="8"/>
      <c r="AL518" s="37"/>
      <c r="AM518" s="8"/>
      <c r="AN518" s="10"/>
      <c r="AU518" s="8"/>
      <c r="AV518" s="8"/>
      <c r="AY518" s="8" t="str">
        <f t="shared" si="51"/>
        <v/>
      </c>
    </row>
    <row r="519" spans="6:51" ht="16" hidden="1" customHeight="1" x14ac:dyDescent="0.2">
      <c r="F519" s="8" t="str">
        <f>IF(ISBLANK(E519), "", Table2[[#This Row],[unique_id]])</f>
        <v/>
      </c>
      <c r="T519" s="8"/>
      <c r="V519" s="10"/>
      <c r="W519" s="10"/>
      <c r="X519" s="10"/>
      <c r="Y519" s="10"/>
      <c r="AF519" s="10"/>
      <c r="AH519" s="8" t="str">
        <f t="shared" si="52"/>
        <v/>
      </c>
      <c r="AI519" s="8" t="str">
        <f t="shared" si="50"/>
        <v/>
      </c>
      <c r="AK519" s="8"/>
      <c r="AL519" s="37"/>
      <c r="AM519" s="8"/>
      <c r="AN519" s="10"/>
      <c r="AU519" s="8"/>
      <c r="AV519" s="8"/>
      <c r="AY519" s="8" t="str">
        <f t="shared" si="51"/>
        <v/>
      </c>
    </row>
    <row r="520" spans="6:51" ht="16" hidden="1" customHeight="1" x14ac:dyDescent="0.2">
      <c r="F520" s="8" t="str">
        <f>IF(ISBLANK(E520), "", Table2[[#This Row],[unique_id]])</f>
        <v/>
      </c>
      <c r="T520" s="8"/>
      <c r="V520" s="10"/>
      <c r="W520" s="10"/>
      <c r="X520" s="10"/>
      <c r="Y520" s="10"/>
      <c r="AF520" s="10"/>
      <c r="AH520" s="8" t="str">
        <f t="shared" si="52"/>
        <v/>
      </c>
      <c r="AI520" s="8" t="str">
        <f t="shared" si="50"/>
        <v/>
      </c>
      <c r="AK520" s="8"/>
      <c r="AL520" s="37"/>
      <c r="AM520" s="8"/>
      <c r="AN520" s="10"/>
      <c r="AU520" s="8"/>
      <c r="AV520" s="8"/>
      <c r="AY520" s="8" t="str">
        <f t="shared" si="51"/>
        <v/>
      </c>
    </row>
    <row r="521" spans="6:51" ht="16" hidden="1" customHeight="1" x14ac:dyDescent="0.2">
      <c r="F521" s="8" t="str">
        <f>IF(ISBLANK(E521), "", Table2[[#This Row],[unique_id]])</f>
        <v/>
      </c>
      <c r="T521" s="8"/>
      <c r="V521" s="10"/>
      <c r="W521" s="10"/>
      <c r="X521" s="10"/>
      <c r="Y521" s="10"/>
      <c r="AF521" s="10"/>
      <c r="AH521" s="8" t="str">
        <f t="shared" si="52"/>
        <v/>
      </c>
      <c r="AI521" s="8" t="str">
        <f t="shared" si="50"/>
        <v/>
      </c>
      <c r="AK521" s="8"/>
      <c r="AL521" s="37"/>
      <c r="AM521" s="8"/>
      <c r="AN521" s="10"/>
      <c r="AU521" s="8"/>
      <c r="AV521" s="8"/>
      <c r="AY521" s="8" t="str">
        <f t="shared" si="51"/>
        <v/>
      </c>
    </row>
    <row r="522" spans="6:51" ht="16" hidden="1" customHeight="1" x14ac:dyDescent="0.2">
      <c r="F522" s="8" t="str">
        <f>IF(ISBLANK(E522), "", Table2[[#This Row],[unique_id]])</f>
        <v/>
      </c>
      <c r="T522" s="8"/>
      <c r="V522" s="10"/>
      <c r="W522" s="10"/>
      <c r="X522" s="10"/>
      <c r="Y522" s="10"/>
      <c r="AF522" s="10"/>
      <c r="AH522" s="8" t="str">
        <f t="shared" si="52"/>
        <v/>
      </c>
      <c r="AI522" s="8" t="str">
        <f t="shared" si="50"/>
        <v/>
      </c>
      <c r="AK522" s="8"/>
      <c r="AL522" s="37"/>
      <c r="AM522" s="8"/>
      <c r="AN522" s="10"/>
      <c r="AU522" s="8"/>
      <c r="AV522" s="8"/>
      <c r="AY522" s="8" t="str">
        <f t="shared" si="51"/>
        <v/>
      </c>
    </row>
    <row r="523" spans="6:51" ht="16" hidden="1" customHeight="1" x14ac:dyDescent="0.2">
      <c r="F523" s="8" t="str">
        <f>IF(ISBLANK(E523), "", Table2[[#This Row],[unique_id]])</f>
        <v/>
      </c>
      <c r="T523" s="8"/>
      <c r="V523" s="10"/>
      <c r="W523" s="10"/>
      <c r="X523" s="10"/>
      <c r="Y523" s="10"/>
      <c r="AF523" s="10"/>
      <c r="AH523" s="8" t="str">
        <f t="shared" si="52"/>
        <v/>
      </c>
      <c r="AI523" s="8" t="str">
        <f t="shared" si="50"/>
        <v/>
      </c>
      <c r="AK523" s="8"/>
      <c r="AL523" s="37"/>
      <c r="AM523" s="8"/>
      <c r="AN523" s="10"/>
      <c r="AU523" s="8"/>
      <c r="AV523" s="8"/>
      <c r="AY523" s="8" t="str">
        <f t="shared" si="51"/>
        <v/>
      </c>
    </row>
    <row r="524" spans="6:51" ht="16" hidden="1" customHeight="1" x14ac:dyDescent="0.2">
      <c r="F524" s="8" t="str">
        <f>IF(ISBLANK(E524), "", Table2[[#This Row],[unique_id]])</f>
        <v/>
      </c>
      <c r="T524" s="8"/>
      <c r="V524" s="10"/>
      <c r="W524" s="10"/>
      <c r="X524" s="10"/>
      <c r="Y524" s="10"/>
      <c r="AF524" s="10"/>
      <c r="AH524" s="8" t="str">
        <f t="shared" si="52"/>
        <v/>
      </c>
      <c r="AI524" s="8" t="str">
        <f t="shared" si="50"/>
        <v/>
      </c>
      <c r="AK524" s="8"/>
      <c r="AL524" s="37"/>
      <c r="AM524" s="8"/>
      <c r="AN524" s="10"/>
      <c r="AU524" s="8"/>
      <c r="AV524" s="8"/>
      <c r="AY524" s="8" t="str">
        <f t="shared" si="51"/>
        <v/>
      </c>
    </row>
    <row r="525" spans="6:51" ht="16" hidden="1" customHeight="1" x14ac:dyDescent="0.2">
      <c r="F525" s="8" t="str">
        <f>IF(ISBLANK(E525), "", Table2[[#This Row],[unique_id]])</f>
        <v/>
      </c>
      <c r="H525" s="12"/>
      <c r="T525" s="8"/>
      <c r="V525" s="10"/>
      <c r="W525" s="10"/>
      <c r="X525" s="10"/>
      <c r="Y525" s="10"/>
      <c r="AF525" s="10"/>
      <c r="AH525" s="8" t="str">
        <f t="shared" si="52"/>
        <v/>
      </c>
      <c r="AI525" s="8" t="str">
        <f t="shared" si="50"/>
        <v/>
      </c>
      <c r="AK525" s="8"/>
      <c r="AL525" s="37"/>
      <c r="AM525" s="8"/>
      <c r="AN525" s="10"/>
      <c r="AU525" s="8"/>
      <c r="AV525" s="8"/>
      <c r="AY525" s="8" t="str">
        <f t="shared" si="51"/>
        <v/>
      </c>
    </row>
    <row r="526" spans="6:51" ht="16" hidden="1" customHeight="1" x14ac:dyDescent="0.2">
      <c r="F526" s="8" t="str">
        <f>IF(ISBLANK(E526), "", Table2[[#This Row],[unique_id]])</f>
        <v/>
      </c>
      <c r="H526" s="12"/>
      <c r="T526" s="8"/>
      <c r="V526" s="10"/>
      <c r="W526" s="10"/>
      <c r="X526" s="10"/>
      <c r="Y526" s="10"/>
      <c r="AF526" s="10"/>
      <c r="AH526" s="8" t="str">
        <f t="shared" si="52"/>
        <v/>
      </c>
      <c r="AI526" s="8" t="str">
        <f t="shared" si="50"/>
        <v/>
      </c>
      <c r="AK526" s="8"/>
      <c r="AL526" s="37"/>
      <c r="AM526" s="8"/>
      <c r="AN526" s="10"/>
      <c r="AU526" s="8"/>
      <c r="AV526" s="8"/>
      <c r="AY526" s="8" t="str">
        <f t="shared" si="51"/>
        <v/>
      </c>
    </row>
    <row r="527" spans="6:51" ht="16" hidden="1" customHeight="1" x14ac:dyDescent="0.2">
      <c r="F527" s="8" t="str">
        <f>IF(ISBLANK(E527), "", Table2[[#This Row],[unique_id]])</f>
        <v/>
      </c>
      <c r="T527" s="8"/>
      <c r="V527" s="10"/>
      <c r="W527" s="10"/>
      <c r="X527" s="10"/>
      <c r="Y527" s="10"/>
      <c r="AF527" s="10"/>
      <c r="AH527" s="8" t="str">
        <f t="shared" si="52"/>
        <v/>
      </c>
      <c r="AI527" s="8" t="str">
        <f t="shared" si="50"/>
        <v/>
      </c>
      <c r="AK527" s="8"/>
      <c r="AL527" s="37"/>
      <c r="AM527" s="8"/>
      <c r="AN527" s="10"/>
      <c r="AU527" s="8"/>
      <c r="AV527" s="8"/>
      <c r="AY527" s="8" t="str">
        <f t="shared" si="51"/>
        <v/>
      </c>
    </row>
    <row r="528" spans="6:51" ht="16" hidden="1" customHeight="1" x14ac:dyDescent="0.2">
      <c r="F528" s="8" t="str">
        <f>IF(ISBLANK(E528), "", Table2[[#This Row],[unique_id]])</f>
        <v/>
      </c>
      <c r="T528" s="8"/>
      <c r="V528" s="10"/>
      <c r="W528" s="10"/>
      <c r="X528" s="10"/>
      <c r="Y528" s="10"/>
      <c r="AF528" s="10"/>
      <c r="AH528" s="8" t="str">
        <f t="shared" si="52"/>
        <v/>
      </c>
      <c r="AI528" s="8" t="str">
        <f t="shared" si="50"/>
        <v/>
      </c>
      <c r="AK528" s="8"/>
      <c r="AL528" s="37"/>
      <c r="AM528" s="8"/>
      <c r="AN528" s="10"/>
      <c r="AU528" s="8"/>
      <c r="AV528" s="8"/>
      <c r="AY528" s="8" t="str">
        <f t="shared" si="51"/>
        <v/>
      </c>
    </row>
    <row r="529" spans="6:51" ht="16" hidden="1" customHeight="1" x14ac:dyDescent="0.2">
      <c r="F529" s="8" t="str">
        <f>IF(ISBLANK(E529), "", Table2[[#This Row],[unique_id]])</f>
        <v/>
      </c>
      <c r="T529" s="8"/>
      <c r="V529" s="10"/>
      <c r="W529" s="10"/>
      <c r="X529" s="10"/>
      <c r="Y529" s="10"/>
      <c r="AF529" s="10"/>
      <c r="AH529" s="8" t="str">
        <f t="shared" si="52"/>
        <v/>
      </c>
      <c r="AI529" s="8" t="str">
        <f t="shared" si="50"/>
        <v/>
      </c>
      <c r="AK529" s="8"/>
      <c r="AL529" s="37"/>
      <c r="AM529" s="8"/>
      <c r="AN529" s="10"/>
      <c r="AU529" s="8"/>
      <c r="AV529" s="8"/>
      <c r="AY529" s="8" t="str">
        <f t="shared" si="51"/>
        <v/>
      </c>
    </row>
    <row r="530" spans="6:51" ht="16" hidden="1" customHeight="1" x14ac:dyDescent="0.2">
      <c r="F530" s="8" t="str">
        <f>IF(ISBLANK(E530), "", Table2[[#This Row],[unique_id]])</f>
        <v/>
      </c>
      <c r="T530" s="8"/>
      <c r="V530" s="10"/>
      <c r="W530" s="10"/>
      <c r="X530" s="10"/>
      <c r="Y530" s="10"/>
      <c r="AF530" s="10"/>
      <c r="AH530" s="8" t="str">
        <f t="shared" si="52"/>
        <v/>
      </c>
      <c r="AI530" s="8" t="str">
        <f t="shared" si="50"/>
        <v/>
      </c>
      <c r="AK530" s="8"/>
      <c r="AL530" s="37"/>
      <c r="AM530" s="8"/>
      <c r="AN530" s="10"/>
      <c r="AU530" s="8"/>
      <c r="AV530" s="8"/>
      <c r="AY530" s="8" t="str">
        <f t="shared" si="51"/>
        <v/>
      </c>
    </row>
    <row r="531" spans="6:51" ht="16" hidden="1" customHeight="1" x14ac:dyDescent="0.2">
      <c r="F531" s="8" t="str">
        <f>IF(ISBLANK(E531), "", Table2[[#This Row],[unique_id]])</f>
        <v/>
      </c>
      <c r="T531" s="8"/>
      <c r="V531" s="10"/>
      <c r="W531" s="10"/>
      <c r="X531" s="10"/>
      <c r="Y531" s="10"/>
      <c r="AH531" s="8" t="str">
        <f t="shared" si="52"/>
        <v/>
      </c>
      <c r="AI531" s="8" t="str">
        <f t="shared" si="50"/>
        <v/>
      </c>
      <c r="AK531" s="8"/>
      <c r="AL531" s="37"/>
      <c r="AM531" s="8"/>
      <c r="AN531" s="10"/>
      <c r="AU531" s="8"/>
      <c r="AV531" s="8"/>
      <c r="AY531" s="8" t="str">
        <f t="shared" si="51"/>
        <v/>
      </c>
    </row>
    <row r="532" spans="6:51" ht="16" hidden="1" customHeight="1" x14ac:dyDescent="0.2">
      <c r="F532" s="8" t="str">
        <f>IF(ISBLANK(E532), "", Table2[[#This Row],[unique_id]])</f>
        <v/>
      </c>
      <c r="T532" s="8"/>
      <c r="V532" s="10"/>
      <c r="W532" s="10"/>
      <c r="X532" s="10"/>
      <c r="Y532" s="10"/>
      <c r="AH532" s="8" t="str">
        <f t="shared" si="52"/>
        <v/>
      </c>
      <c r="AI532" s="8" t="str">
        <f t="shared" si="50"/>
        <v/>
      </c>
      <c r="AK532" s="8"/>
      <c r="AL532" s="37"/>
      <c r="AM532" s="8"/>
      <c r="AN532" s="10"/>
      <c r="AU532" s="8"/>
      <c r="AV532" s="8"/>
      <c r="AY532" s="8" t="str">
        <f t="shared" si="51"/>
        <v/>
      </c>
    </row>
    <row r="533" spans="6:51" ht="16" hidden="1" customHeight="1" x14ac:dyDescent="0.2">
      <c r="F533" s="8" t="str">
        <f>IF(ISBLANK(E533), "", Table2[[#This Row],[unique_id]])</f>
        <v/>
      </c>
      <c r="T533" s="8"/>
      <c r="V533" s="10"/>
      <c r="W533" s="10"/>
      <c r="X533" s="10"/>
      <c r="Y533" s="10"/>
      <c r="AH533" s="8" t="str">
        <f t="shared" si="52"/>
        <v/>
      </c>
      <c r="AI533" s="8" t="str">
        <f t="shared" si="50"/>
        <v/>
      </c>
      <c r="AK533" s="8"/>
      <c r="AL533" s="37"/>
      <c r="AM533" s="8"/>
      <c r="AN533" s="10"/>
      <c r="AU533" s="8"/>
      <c r="AV533" s="8"/>
      <c r="AY533" s="8" t="str">
        <f t="shared" si="51"/>
        <v/>
      </c>
    </row>
    <row r="534" spans="6:51" ht="16" hidden="1" customHeight="1" x14ac:dyDescent="0.2">
      <c r="F534" s="8" t="str">
        <f>IF(ISBLANK(E534), "", Table2[[#This Row],[unique_id]])</f>
        <v/>
      </c>
      <c r="T534" s="8"/>
      <c r="V534" s="10"/>
      <c r="W534" s="10"/>
      <c r="X534" s="10"/>
      <c r="Y534" s="10"/>
      <c r="AH534" s="8" t="str">
        <f t="shared" si="52"/>
        <v/>
      </c>
      <c r="AI534" s="8" t="str">
        <f t="shared" si="50"/>
        <v/>
      </c>
      <c r="AK534" s="8"/>
      <c r="AL534" s="37"/>
      <c r="AM534" s="8"/>
      <c r="AN534" s="10"/>
      <c r="AU534" s="8"/>
      <c r="AV534" s="8"/>
      <c r="AY534" s="8" t="str">
        <f t="shared" si="51"/>
        <v/>
      </c>
    </row>
    <row r="535" spans="6:51" ht="16" hidden="1" customHeight="1" x14ac:dyDescent="0.2">
      <c r="F535" s="8" t="str">
        <f>IF(ISBLANK(E535), "", Table2[[#This Row],[unique_id]])</f>
        <v/>
      </c>
      <c r="G535" s="12"/>
      <c r="T535" s="8"/>
      <c r="V535" s="10"/>
      <c r="W535" s="10"/>
      <c r="X535" s="10"/>
      <c r="Y535" s="10"/>
      <c r="AH535" s="8" t="str">
        <f t="shared" si="52"/>
        <v/>
      </c>
      <c r="AI535" s="8" t="str">
        <f t="shared" si="50"/>
        <v/>
      </c>
      <c r="AK535" s="8"/>
      <c r="AL535" s="37"/>
      <c r="AM535" s="8"/>
      <c r="AN535" s="10"/>
      <c r="AU535" s="8"/>
      <c r="AV535" s="8"/>
      <c r="AY535" s="8" t="str">
        <f t="shared" si="51"/>
        <v/>
      </c>
    </row>
    <row r="536" spans="6:51" ht="16" hidden="1" customHeight="1" x14ac:dyDescent="0.2">
      <c r="F536" s="8" t="str">
        <f>IF(ISBLANK(E536), "", Table2[[#This Row],[unique_id]])</f>
        <v/>
      </c>
      <c r="T536" s="8"/>
      <c r="V536" s="10"/>
      <c r="W536" s="10"/>
      <c r="X536" s="10"/>
      <c r="Y536" s="10"/>
      <c r="AH536" s="8" t="str">
        <f t="shared" si="52"/>
        <v/>
      </c>
      <c r="AI536" s="8" t="str">
        <f t="shared" si="50"/>
        <v/>
      </c>
      <c r="AK536" s="8"/>
      <c r="AL536" s="37"/>
      <c r="AM536" s="8"/>
      <c r="AN536" s="10"/>
      <c r="AU536" s="8"/>
      <c r="AV536" s="8"/>
      <c r="AY536" s="8" t="str">
        <f t="shared" si="51"/>
        <v/>
      </c>
    </row>
    <row r="537" spans="6:51" ht="16" hidden="1" customHeight="1" x14ac:dyDescent="0.2">
      <c r="F537" s="8" t="str">
        <f>IF(ISBLANK(E537), "", Table2[[#This Row],[unique_id]])</f>
        <v/>
      </c>
      <c r="T537" s="8"/>
      <c r="V537" s="10"/>
      <c r="W537" s="10"/>
      <c r="X537" s="10"/>
      <c r="Y537" s="10"/>
      <c r="AH537" s="8" t="str">
        <f t="shared" si="52"/>
        <v/>
      </c>
      <c r="AI537" s="8" t="str">
        <f t="shared" si="50"/>
        <v/>
      </c>
      <c r="AK537" s="8"/>
      <c r="AL537" s="37"/>
      <c r="AM537" s="8"/>
      <c r="AN537" s="10"/>
      <c r="AU537" s="8"/>
      <c r="AV537" s="8"/>
      <c r="AY537" s="8" t="str">
        <f t="shared" si="51"/>
        <v/>
      </c>
    </row>
    <row r="538" spans="6:51" ht="16" hidden="1" customHeight="1" x14ac:dyDescent="0.2">
      <c r="F538" s="8" t="str">
        <f>IF(ISBLANK(E538), "", Table2[[#This Row],[unique_id]])</f>
        <v/>
      </c>
      <c r="T538" s="8"/>
      <c r="V538" s="10"/>
      <c r="W538" s="10"/>
      <c r="X538" s="10"/>
      <c r="Y538" s="10"/>
      <c r="AH538" s="8" t="str">
        <f t="shared" si="52"/>
        <v/>
      </c>
      <c r="AI538" s="8" t="str">
        <f t="shared" si="50"/>
        <v/>
      </c>
      <c r="AK538" s="8"/>
      <c r="AL538" s="37"/>
      <c r="AM538" s="8"/>
      <c r="AN538" s="10"/>
      <c r="AU538" s="8"/>
      <c r="AV538" s="8"/>
      <c r="AY538" s="8" t="str">
        <f t="shared" si="51"/>
        <v/>
      </c>
    </row>
    <row r="539" spans="6:51" ht="16" hidden="1" customHeight="1" x14ac:dyDescent="0.2">
      <c r="F539" s="8" t="str">
        <f>IF(ISBLANK(E539), "", Table2[[#This Row],[unique_id]])</f>
        <v/>
      </c>
      <c r="T539" s="8"/>
      <c r="V539" s="10"/>
      <c r="W539" s="10"/>
      <c r="X539" s="10"/>
      <c r="Y539" s="10"/>
      <c r="AH539" s="8" t="str">
        <f t="shared" si="52"/>
        <v/>
      </c>
      <c r="AI539" s="8" t="str">
        <f t="shared" si="50"/>
        <v/>
      </c>
      <c r="AK539" s="8"/>
      <c r="AL539" s="37"/>
      <c r="AM539" s="8"/>
      <c r="AN539" s="10"/>
      <c r="AU539" s="8"/>
      <c r="AV539" s="8"/>
      <c r="AY539" s="8" t="str">
        <f t="shared" si="51"/>
        <v/>
      </c>
    </row>
    <row r="540" spans="6:51" ht="16" hidden="1" customHeight="1" x14ac:dyDescent="0.2">
      <c r="F540" s="8" t="str">
        <f>IF(ISBLANK(E540), "", Table2[[#This Row],[unique_id]])</f>
        <v/>
      </c>
      <c r="T540" s="8"/>
      <c r="V540" s="10"/>
      <c r="W540" s="10"/>
      <c r="X540" s="10"/>
      <c r="Y540" s="10"/>
      <c r="AH540" s="8" t="str">
        <f t="shared" si="52"/>
        <v/>
      </c>
      <c r="AI540" s="8" t="str">
        <f t="shared" si="50"/>
        <v/>
      </c>
      <c r="AK540" s="8"/>
      <c r="AL540" s="37"/>
      <c r="AM540" s="8"/>
      <c r="AN540" s="10"/>
      <c r="AU540" s="8"/>
      <c r="AV540" s="8"/>
      <c r="AY540" s="8" t="str">
        <f t="shared" si="51"/>
        <v/>
      </c>
    </row>
    <row r="541" spans="6:51" ht="16" hidden="1" customHeight="1" x14ac:dyDescent="0.2">
      <c r="F541" s="8" t="str">
        <f>IF(ISBLANK(E541), "", Table2[[#This Row],[unique_id]])</f>
        <v/>
      </c>
      <c r="T541" s="8"/>
      <c r="V541" s="10"/>
      <c r="W541" s="10"/>
      <c r="X541" s="10"/>
      <c r="Y541" s="10"/>
      <c r="AH541" s="8" t="str">
        <f t="shared" si="52"/>
        <v/>
      </c>
      <c r="AI541" s="8" t="str">
        <f t="shared" si="50"/>
        <v/>
      </c>
      <c r="AK541" s="8"/>
      <c r="AL541" s="37"/>
      <c r="AM541" s="8"/>
      <c r="AN541" s="10"/>
      <c r="AU541" s="8"/>
      <c r="AV541" s="8"/>
      <c r="AY541" s="8" t="str">
        <f t="shared" si="51"/>
        <v/>
      </c>
    </row>
    <row r="542" spans="6:51" ht="16" hidden="1" customHeight="1" x14ac:dyDescent="0.2">
      <c r="F542" s="8" t="str">
        <f>IF(ISBLANK(E542), "", Table2[[#This Row],[unique_id]])</f>
        <v/>
      </c>
      <c r="T542" s="8"/>
      <c r="V542" s="10"/>
      <c r="W542" s="10"/>
      <c r="X542" s="10"/>
      <c r="Y542" s="10"/>
      <c r="AH542" s="8" t="str">
        <f t="shared" si="52"/>
        <v/>
      </c>
      <c r="AI542" s="8" t="str">
        <f t="shared" si="50"/>
        <v/>
      </c>
      <c r="AK542" s="8"/>
      <c r="AL542" s="37"/>
      <c r="AM542" s="8"/>
      <c r="AN542" s="10"/>
      <c r="AU542" s="8"/>
      <c r="AV542" s="8"/>
      <c r="AY542" s="8" t="str">
        <f t="shared" si="51"/>
        <v/>
      </c>
    </row>
    <row r="543" spans="6:51" ht="16" hidden="1" customHeight="1" x14ac:dyDescent="0.2">
      <c r="F543" s="8" t="str">
        <f>IF(ISBLANK(E543), "", Table2[[#This Row],[unique_id]])</f>
        <v/>
      </c>
      <c r="T543" s="8"/>
      <c r="V543" s="10"/>
      <c r="W543" s="10"/>
      <c r="X543" s="10"/>
      <c r="Y543" s="10"/>
      <c r="AH543" s="8" t="str">
        <f t="shared" si="52"/>
        <v/>
      </c>
      <c r="AI543" s="8" t="str">
        <f t="shared" si="50"/>
        <v/>
      </c>
      <c r="AK543" s="8"/>
      <c r="AL543" s="37"/>
      <c r="AM543" s="8"/>
      <c r="AN543" s="10"/>
      <c r="AU543" s="8"/>
      <c r="AV543" s="8"/>
      <c r="AY543" s="8" t="str">
        <f t="shared" si="51"/>
        <v/>
      </c>
    </row>
    <row r="544" spans="6:51" ht="16" hidden="1" customHeight="1" x14ac:dyDescent="0.2">
      <c r="F544" s="8" t="str">
        <f>IF(ISBLANK(E544), "", Table2[[#This Row],[unique_id]])</f>
        <v/>
      </c>
      <c r="T544" s="8"/>
      <c r="V544" s="10"/>
      <c r="W544" s="10"/>
      <c r="X544" s="10"/>
      <c r="Y544" s="10"/>
      <c r="AH544" s="8" t="str">
        <f t="shared" si="52"/>
        <v/>
      </c>
      <c r="AI544" s="8" t="str">
        <f t="shared" si="50"/>
        <v/>
      </c>
      <c r="AK544" s="8"/>
      <c r="AL544" s="37"/>
      <c r="AM544" s="8"/>
      <c r="AN544" s="10"/>
      <c r="AU544" s="8"/>
      <c r="AV544" s="8"/>
      <c r="AY544" s="8" t="str">
        <f t="shared" si="51"/>
        <v/>
      </c>
    </row>
    <row r="545" spans="6:51" ht="16" hidden="1" customHeight="1" x14ac:dyDescent="0.2">
      <c r="F545" s="8" t="str">
        <f>IF(ISBLANK(E545), "", Table2[[#This Row],[unique_id]])</f>
        <v/>
      </c>
      <c r="T545" s="8"/>
      <c r="V545" s="10"/>
      <c r="W545" s="10"/>
      <c r="X545" s="10"/>
      <c r="Y545" s="10"/>
      <c r="AH545" s="8" t="str">
        <f t="shared" si="52"/>
        <v/>
      </c>
      <c r="AI545" s="8" t="str">
        <f t="shared" ref="AI545:AI608" si="53">IF(ISBLANK(AG545),  "", _xlfn.CONCAT(LOWER(C545), "/", E545))</f>
        <v/>
      </c>
      <c r="AK545" s="8"/>
      <c r="AL545" s="37"/>
      <c r="AM545" s="8"/>
      <c r="AN545" s="10"/>
      <c r="AU545" s="8"/>
      <c r="AV545" s="8"/>
      <c r="AY545" s="8" t="str">
        <f t="shared" ref="AY545:AY608" si="54">IF(AND(ISBLANK(AU545), ISBLANK(AV545)), "", _xlfn.CONCAT("[", IF(ISBLANK(AU545), "", _xlfn.CONCAT("[""mac"", """, AU545, """]")), IF(ISBLANK(AV545), "", _xlfn.CONCAT(", [""ip"", """, AV545, """]")), "]"))</f>
        <v/>
      </c>
    </row>
    <row r="546" spans="6:51" ht="16" hidden="1" customHeight="1" x14ac:dyDescent="0.2">
      <c r="F546" s="8" t="str">
        <f>IF(ISBLANK(E546), "", Table2[[#This Row],[unique_id]])</f>
        <v/>
      </c>
      <c r="T546" s="8"/>
      <c r="V546" s="10"/>
      <c r="W546" s="10"/>
      <c r="X546" s="10"/>
      <c r="Y546" s="10"/>
      <c r="AH546" s="8" t="str">
        <f t="shared" si="52"/>
        <v/>
      </c>
      <c r="AI546" s="8" t="str">
        <f t="shared" si="53"/>
        <v/>
      </c>
      <c r="AK546" s="8"/>
      <c r="AL546" s="37"/>
      <c r="AM546" s="8"/>
      <c r="AN546" s="10"/>
      <c r="AU546" s="8"/>
      <c r="AV546" s="8"/>
      <c r="AY546" s="8" t="str">
        <f t="shared" si="54"/>
        <v/>
      </c>
    </row>
    <row r="547" spans="6:51" ht="16" hidden="1" customHeight="1" x14ac:dyDescent="0.2">
      <c r="F547" s="8" t="str">
        <f>IF(ISBLANK(E547), "", Table2[[#This Row],[unique_id]])</f>
        <v/>
      </c>
      <c r="T547" s="8"/>
      <c r="V547" s="10"/>
      <c r="W547" s="10"/>
      <c r="X547" s="10"/>
      <c r="Y547" s="10"/>
      <c r="AH547" s="8" t="str">
        <f t="shared" si="52"/>
        <v/>
      </c>
      <c r="AI547" s="8" t="str">
        <f t="shared" si="53"/>
        <v/>
      </c>
      <c r="AK547" s="8"/>
      <c r="AL547" s="37"/>
      <c r="AM547" s="8"/>
      <c r="AN547" s="10"/>
      <c r="AU547" s="8"/>
      <c r="AV547" s="8"/>
      <c r="AY547" s="8" t="str">
        <f t="shared" si="54"/>
        <v/>
      </c>
    </row>
    <row r="548" spans="6:51" ht="16" hidden="1" customHeight="1" x14ac:dyDescent="0.2">
      <c r="F548" s="8" t="str">
        <f>IF(ISBLANK(E548), "", Table2[[#This Row],[unique_id]])</f>
        <v/>
      </c>
      <c r="T548" s="8"/>
      <c r="V548" s="10"/>
      <c r="W548" s="10"/>
      <c r="X548" s="10"/>
      <c r="Y548" s="10"/>
      <c r="AH548" s="8" t="str">
        <f t="shared" si="52"/>
        <v/>
      </c>
      <c r="AI548" s="8" t="str">
        <f t="shared" si="53"/>
        <v/>
      </c>
      <c r="AK548" s="8"/>
      <c r="AL548" s="37"/>
      <c r="AM548" s="8"/>
      <c r="AN548" s="10"/>
      <c r="AU548" s="8"/>
      <c r="AV548" s="8"/>
      <c r="AY548" s="8" t="str">
        <f t="shared" si="54"/>
        <v/>
      </c>
    </row>
    <row r="549" spans="6:51" ht="16" hidden="1" customHeight="1" x14ac:dyDescent="0.2">
      <c r="F549" s="8" t="str">
        <f>IF(ISBLANK(E549), "", Table2[[#This Row],[unique_id]])</f>
        <v/>
      </c>
      <c r="T549" s="8"/>
      <c r="V549" s="10"/>
      <c r="W549" s="10"/>
      <c r="X549" s="10"/>
      <c r="Y549" s="10"/>
      <c r="AH549" s="8" t="str">
        <f t="shared" si="52"/>
        <v/>
      </c>
      <c r="AI549" s="8" t="str">
        <f t="shared" si="53"/>
        <v/>
      </c>
      <c r="AK549" s="8"/>
      <c r="AL549" s="37"/>
      <c r="AM549" s="8"/>
      <c r="AN549" s="10"/>
      <c r="AU549" s="8"/>
      <c r="AV549" s="8"/>
      <c r="AY549" s="8" t="str">
        <f t="shared" si="54"/>
        <v/>
      </c>
    </row>
    <row r="550" spans="6:51" ht="16" hidden="1" customHeight="1" x14ac:dyDescent="0.2">
      <c r="F550" s="8" t="str">
        <f>IF(ISBLANK(E550), "", Table2[[#This Row],[unique_id]])</f>
        <v/>
      </c>
      <c r="T550" s="8"/>
      <c r="V550" s="10"/>
      <c r="W550" s="10"/>
      <c r="X550" s="10"/>
      <c r="Y550" s="10"/>
      <c r="AH550" s="8" t="str">
        <f t="shared" si="52"/>
        <v/>
      </c>
      <c r="AI550" s="8" t="str">
        <f t="shared" si="53"/>
        <v/>
      </c>
      <c r="AK550" s="8"/>
      <c r="AL550" s="37"/>
      <c r="AM550" s="8"/>
      <c r="AN550" s="10"/>
      <c r="AU550" s="8"/>
      <c r="AV550" s="8"/>
      <c r="AY550" s="8" t="str">
        <f t="shared" si="54"/>
        <v/>
      </c>
    </row>
    <row r="551" spans="6:51" ht="16" hidden="1" customHeight="1" x14ac:dyDescent="0.2">
      <c r="F551" s="8" t="str">
        <f>IF(ISBLANK(E551), "", Table2[[#This Row],[unique_id]])</f>
        <v/>
      </c>
      <c r="T551" s="8"/>
      <c r="V551" s="10"/>
      <c r="W551" s="10"/>
      <c r="X551" s="10"/>
      <c r="Y551" s="10"/>
      <c r="AH551" s="8" t="str">
        <f t="shared" si="52"/>
        <v/>
      </c>
      <c r="AI551" s="8" t="str">
        <f t="shared" si="53"/>
        <v/>
      </c>
      <c r="AK551" s="8"/>
      <c r="AL551" s="37"/>
      <c r="AM551" s="8"/>
      <c r="AN551" s="10"/>
      <c r="AU551" s="8"/>
      <c r="AV551" s="8"/>
      <c r="AY551" s="8" t="str">
        <f t="shared" si="54"/>
        <v/>
      </c>
    </row>
    <row r="552" spans="6:51" ht="16" hidden="1" customHeight="1" x14ac:dyDescent="0.2">
      <c r="F552" s="8" t="str">
        <f>IF(ISBLANK(E552), "", Table2[[#This Row],[unique_id]])</f>
        <v/>
      </c>
      <c r="T552" s="8"/>
      <c r="V552" s="10"/>
      <c r="W552" s="10"/>
      <c r="X552" s="10"/>
      <c r="Y552" s="10"/>
      <c r="AH552" s="8" t="str">
        <f t="shared" si="52"/>
        <v/>
      </c>
      <c r="AI552" s="8" t="str">
        <f t="shared" si="53"/>
        <v/>
      </c>
      <c r="AK552" s="8"/>
      <c r="AL552" s="37"/>
      <c r="AM552" s="8"/>
      <c r="AN552" s="10"/>
      <c r="AU552" s="8"/>
      <c r="AV552" s="8"/>
      <c r="AY552" s="8" t="str">
        <f t="shared" si="54"/>
        <v/>
      </c>
    </row>
    <row r="553" spans="6:51" ht="16" hidden="1" customHeight="1" x14ac:dyDescent="0.2">
      <c r="F553" s="8" t="str">
        <f>IF(ISBLANK(E553), "", Table2[[#This Row],[unique_id]])</f>
        <v/>
      </c>
      <c r="T553" s="8"/>
      <c r="V553" s="10"/>
      <c r="W553" s="10"/>
      <c r="X553" s="10"/>
      <c r="Y553" s="10"/>
      <c r="AH553" s="8" t="str">
        <f t="shared" si="52"/>
        <v/>
      </c>
      <c r="AI553" s="8" t="str">
        <f t="shared" si="53"/>
        <v/>
      </c>
      <c r="AK553" s="8"/>
      <c r="AL553" s="37"/>
      <c r="AM553" s="8"/>
      <c r="AN553" s="10"/>
      <c r="AU553" s="8"/>
      <c r="AV553" s="8"/>
      <c r="AY553" s="8" t="str">
        <f t="shared" si="54"/>
        <v/>
      </c>
    </row>
    <row r="554" spans="6:51" ht="16" hidden="1" customHeight="1" x14ac:dyDescent="0.2">
      <c r="F554" s="8" t="str">
        <f>IF(ISBLANK(E554), "", Table2[[#This Row],[unique_id]])</f>
        <v/>
      </c>
      <c r="T554" s="8"/>
      <c r="V554" s="10"/>
      <c r="W554" s="10"/>
      <c r="X554" s="10"/>
      <c r="Y554" s="10"/>
      <c r="AH554" s="8" t="str">
        <f t="shared" si="52"/>
        <v/>
      </c>
      <c r="AI554" s="8" t="str">
        <f t="shared" si="53"/>
        <v/>
      </c>
      <c r="AK554" s="8"/>
      <c r="AL554" s="37"/>
      <c r="AM554" s="8"/>
      <c r="AN554" s="10"/>
      <c r="AU554" s="8"/>
      <c r="AV554" s="8"/>
      <c r="AY554" s="8" t="str">
        <f t="shared" si="54"/>
        <v/>
      </c>
    </row>
    <row r="555" spans="6:51" ht="16" hidden="1" customHeight="1" x14ac:dyDescent="0.2">
      <c r="F555" s="8" t="str">
        <f>IF(ISBLANK(E555), "", Table2[[#This Row],[unique_id]])</f>
        <v/>
      </c>
      <c r="T555" s="8"/>
      <c r="V555" s="10"/>
      <c r="W555" s="10"/>
      <c r="X555" s="10"/>
      <c r="Y555" s="10"/>
      <c r="AH555" s="8" t="str">
        <f t="shared" si="52"/>
        <v/>
      </c>
      <c r="AI555" s="8" t="str">
        <f t="shared" si="53"/>
        <v/>
      </c>
      <c r="AK555" s="8"/>
      <c r="AL555" s="37"/>
      <c r="AM555" s="8"/>
      <c r="AN555" s="10"/>
      <c r="AU555" s="8"/>
      <c r="AV555" s="8"/>
      <c r="AY555" s="8" t="str">
        <f t="shared" si="54"/>
        <v/>
      </c>
    </row>
    <row r="556" spans="6:51" ht="16" hidden="1" customHeight="1" x14ac:dyDescent="0.2">
      <c r="F556" s="8" t="str">
        <f>IF(ISBLANK(E556), "", Table2[[#This Row],[unique_id]])</f>
        <v/>
      </c>
      <c r="T556" s="8"/>
      <c r="V556" s="10"/>
      <c r="W556" s="10"/>
      <c r="X556" s="10"/>
      <c r="Y556" s="10"/>
      <c r="AH556" s="8" t="str">
        <f t="shared" si="52"/>
        <v/>
      </c>
      <c r="AI556" s="8" t="str">
        <f t="shared" si="53"/>
        <v/>
      </c>
      <c r="AK556" s="8"/>
      <c r="AL556" s="37"/>
      <c r="AM556" s="8"/>
      <c r="AN556" s="10"/>
      <c r="AU556" s="8"/>
      <c r="AV556" s="8"/>
      <c r="AY556" s="8" t="str">
        <f t="shared" si="54"/>
        <v/>
      </c>
    </row>
    <row r="557" spans="6:51" ht="16" hidden="1" customHeight="1" x14ac:dyDescent="0.2">
      <c r="F557" s="8" t="str">
        <f>IF(ISBLANK(E557), "", Table2[[#This Row],[unique_id]])</f>
        <v/>
      </c>
      <c r="T557" s="8"/>
      <c r="V557" s="10"/>
      <c r="W557" s="10"/>
      <c r="X557" s="10"/>
      <c r="Y557" s="10"/>
      <c r="AH557" s="8" t="str">
        <f t="shared" si="52"/>
        <v/>
      </c>
      <c r="AI557" s="8" t="str">
        <f t="shared" si="53"/>
        <v/>
      </c>
      <c r="AK557" s="8"/>
      <c r="AL557" s="37"/>
      <c r="AM557" s="8"/>
      <c r="AN557" s="10"/>
      <c r="AU557" s="8"/>
      <c r="AV557" s="8"/>
      <c r="AY557" s="8" t="str">
        <f t="shared" si="54"/>
        <v/>
      </c>
    </row>
    <row r="558" spans="6:51" ht="16" hidden="1" customHeight="1" x14ac:dyDescent="0.2">
      <c r="F558" s="8" t="str">
        <f>IF(ISBLANK(E558), "", Table2[[#This Row],[unique_id]])</f>
        <v/>
      </c>
      <c r="T558" s="8"/>
      <c r="V558" s="10"/>
      <c r="W558" s="10"/>
      <c r="X558" s="10"/>
      <c r="Y558" s="10"/>
      <c r="AH558" s="8" t="str">
        <f t="shared" si="52"/>
        <v/>
      </c>
      <c r="AI558" s="8" t="str">
        <f t="shared" si="53"/>
        <v/>
      </c>
      <c r="AK558" s="8"/>
      <c r="AL558" s="37"/>
      <c r="AM558" s="8"/>
      <c r="AN558" s="10"/>
      <c r="AU558" s="8"/>
      <c r="AV558" s="8"/>
      <c r="AY558" s="8" t="str">
        <f t="shared" si="54"/>
        <v/>
      </c>
    </row>
    <row r="559" spans="6:51" ht="16" hidden="1" customHeight="1" x14ac:dyDescent="0.2">
      <c r="F559" s="8" t="str">
        <f>IF(ISBLANK(E559), "", Table2[[#This Row],[unique_id]])</f>
        <v/>
      </c>
      <c r="T559" s="8"/>
      <c r="V559" s="10"/>
      <c r="W559" s="10"/>
      <c r="X559" s="10"/>
      <c r="Y559" s="10"/>
      <c r="AH559" s="8" t="str">
        <f t="shared" si="52"/>
        <v/>
      </c>
      <c r="AI559" s="8" t="str">
        <f t="shared" si="53"/>
        <v/>
      </c>
      <c r="AK559" s="8"/>
      <c r="AL559" s="37"/>
      <c r="AM559" s="8"/>
      <c r="AN559" s="10"/>
      <c r="AU559" s="8"/>
      <c r="AV559" s="8"/>
      <c r="AY559" s="8" t="str">
        <f t="shared" si="54"/>
        <v/>
      </c>
    </row>
    <row r="560" spans="6:51" ht="16" hidden="1" customHeight="1" x14ac:dyDescent="0.2">
      <c r="F560" s="8" t="str">
        <f>IF(ISBLANK(E560), "", Table2[[#This Row],[unique_id]])</f>
        <v/>
      </c>
      <c r="T560" s="8"/>
      <c r="V560" s="10"/>
      <c r="W560" s="10"/>
      <c r="X560" s="10"/>
      <c r="Y560" s="10"/>
      <c r="AH560" s="8" t="str">
        <f t="shared" si="52"/>
        <v/>
      </c>
      <c r="AI560" s="8" t="str">
        <f t="shared" si="53"/>
        <v/>
      </c>
      <c r="AK560" s="8"/>
      <c r="AL560" s="37"/>
      <c r="AM560" s="8"/>
      <c r="AN560" s="10"/>
      <c r="AU560" s="8"/>
      <c r="AV560" s="8"/>
      <c r="AY560" s="8" t="str">
        <f t="shared" si="54"/>
        <v/>
      </c>
    </row>
    <row r="561" spans="6:51" ht="16" hidden="1" customHeight="1" x14ac:dyDescent="0.2">
      <c r="F561" s="8" t="str">
        <f>IF(ISBLANK(E561), "", Table2[[#This Row],[unique_id]])</f>
        <v/>
      </c>
      <c r="T561" s="8"/>
      <c r="V561" s="10"/>
      <c r="W561" s="10"/>
      <c r="X561" s="10"/>
      <c r="Y561" s="10"/>
      <c r="AH561" s="8" t="str">
        <f t="shared" si="52"/>
        <v/>
      </c>
      <c r="AI561" s="8" t="str">
        <f t="shared" si="53"/>
        <v/>
      </c>
      <c r="AK561" s="8"/>
      <c r="AL561" s="37"/>
      <c r="AM561" s="8"/>
      <c r="AN561" s="10"/>
      <c r="AU561" s="8"/>
      <c r="AV561" s="8"/>
      <c r="AY561" s="8" t="str">
        <f t="shared" si="54"/>
        <v/>
      </c>
    </row>
    <row r="562" spans="6:51" ht="16" hidden="1" customHeight="1" x14ac:dyDescent="0.2">
      <c r="F562" s="8" t="str">
        <f>IF(ISBLANK(E562), "", Table2[[#This Row],[unique_id]])</f>
        <v/>
      </c>
      <c r="T562" s="8"/>
      <c r="V562" s="10"/>
      <c r="W562" s="10"/>
      <c r="X562" s="10"/>
      <c r="Y562" s="10"/>
      <c r="AH562" s="8" t="str">
        <f t="shared" si="52"/>
        <v/>
      </c>
      <c r="AI562" s="8" t="str">
        <f t="shared" si="53"/>
        <v/>
      </c>
      <c r="AK562" s="8"/>
      <c r="AL562" s="37"/>
      <c r="AM562" s="8"/>
      <c r="AN562" s="10"/>
      <c r="AU562" s="8"/>
      <c r="AV562" s="8"/>
      <c r="AY562" s="8" t="str">
        <f t="shared" si="54"/>
        <v/>
      </c>
    </row>
    <row r="563" spans="6:51" ht="16" hidden="1" customHeight="1" x14ac:dyDescent="0.2">
      <c r="F563" s="8" t="str">
        <f>IF(ISBLANK(E563), "", Table2[[#This Row],[unique_id]])</f>
        <v/>
      </c>
      <c r="T563" s="8"/>
      <c r="V563" s="10"/>
      <c r="W563" s="10"/>
      <c r="X563" s="10"/>
      <c r="Y563" s="10"/>
      <c r="AH563" s="8" t="str">
        <f t="shared" si="52"/>
        <v/>
      </c>
      <c r="AI563" s="8" t="str">
        <f t="shared" si="53"/>
        <v/>
      </c>
      <c r="AK563" s="8"/>
      <c r="AL563" s="37"/>
      <c r="AM563" s="8"/>
      <c r="AN563" s="10"/>
      <c r="AU563" s="8"/>
      <c r="AV563" s="8"/>
      <c r="AY563" s="8" t="str">
        <f t="shared" si="54"/>
        <v/>
      </c>
    </row>
    <row r="564" spans="6:51" ht="16" hidden="1" customHeight="1" x14ac:dyDescent="0.2">
      <c r="F564" s="8" t="str">
        <f>IF(ISBLANK(E564), "", Table2[[#This Row],[unique_id]])</f>
        <v/>
      </c>
      <c r="T564" s="8"/>
      <c r="V564" s="10"/>
      <c r="W564" s="10"/>
      <c r="X564" s="10"/>
      <c r="Y564" s="10"/>
      <c r="AH564" s="8" t="str">
        <f t="shared" si="52"/>
        <v/>
      </c>
      <c r="AI564" s="8" t="str">
        <f t="shared" si="53"/>
        <v/>
      </c>
      <c r="AK564" s="8"/>
      <c r="AL564" s="37"/>
      <c r="AM564" s="8"/>
      <c r="AN564" s="10"/>
      <c r="AU564" s="8"/>
      <c r="AV564" s="8"/>
      <c r="AY564" s="8" t="str">
        <f t="shared" si="54"/>
        <v/>
      </c>
    </row>
    <row r="565" spans="6:51" ht="16" hidden="1" customHeight="1" x14ac:dyDescent="0.2">
      <c r="F565" s="8" t="str">
        <f>IF(ISBLANK(E565), "", Table2[[#This Row],[unique_id]])</f>
        <v/>
      </c>
      <c r="T565" s="8"/>
      <c r="V565" s="10"/>
      <c r="W565" s="10"/>
      <c r="X565" s="10"/>
      <c r="Y565" s="10"/>
      <c r="AH565" s="8" t="str">
        <f t="shared" si="52"/>
        <v/>
      </c>
      <c r="AI565" s="8" t="str">
        <f t="shared" si="53"/>
        <v/>
      </c>
      <c r="AK565" s="8"/>
      <c r="AL565" s="37"/>
      <c r="AM565" s="8"/>
      <c r="AN565" s="10"/>
      <c r="AU565" s="8"/>
      <c r="AV565" s="8"/>
      <c r="AY565" s="8" t="str">
        <f t="shared" si="54"/>
        <v/>
      </c>
    </row>
    <row r="566" spans="6:51" ht="16" hidden="1" customHeight="1" x14ac:dyDescent="0.2">
      <c r="F566" s="8" t="str">
        <f>IF(ISBLANK(E566), "", Table2[[#This Row],[unique_id]])</f>
        <v/>
      </c>
      <c r="T566" s="8"/>
      <c r="V566" s="10"/>
      <c r="W566" s="10"/>
      <c r="X566" s="10"/>
      <c r="Y566" s="10"/>
      <c r="AH566" s="8" t="str">
        <f t="shared" si="52"/>
        <v/>
      </c>
      <c r="AI566" s="8" t="str">
        <f t="shared" si="53"/>
        <v/>
      </c>
      <c r="AK566" s="8"/>
      <c r="AL566" s="37"/>
      <c r="AM566" s="8"/>
      <c r="AN566" s="10"/>
      <c r="AU566" s="8"/>
      <c r="AV566" s="8"/>
      <c r="AY566" s="8" t="str">
        <f t="shared" si="54"/>
        <v/>
      </c>
    </row>
    <row r="567" spans="6:51" ht="16" hidden="1" customHeight="1" x14ac:dyDescent="0.2">
      <c r="F567" s="8" t="str">
        <f>IF(ISBLANK(E567), "", Table2[[#This Row],[unique_id]])</f>
        <v/>
      </c>
      <c r="T567" s="8"/>
      <c r="V567" s="10"/>
      <c r="W567" s="10"/>
      <c r="X567" s="10"/>
      <c r="Y567" s="10"/>
      <c r="AH567" s="8" t="str">
        <f t="shared" si="52"/>
        <v/>
      </c>
      <c r="AI567" s="8" t="str">
        <f t="shared" si="53"/>
        <v/>
      </c>
      <c r="AK567" s="8"/>
      <c r="AL567" s="37"/>
      <c r="AM567" s="8"/>
      <c r="AN567" s="10"/>
      <c r="AU567" s="8"/>
      <c r="AV567" s="8"/>
      <c r="AY567" s="8" t="str">
        <f t="shared" si="54"/>
        <v/>
      </c>
    </row>
    <row r="568" spans="6:51" ht="16" hidden="1" customHeight="1" x14ac:dyDescent="0.2">
      <c r="F568" s="8" t="str">
        <f>IF(ISBLANK(E568), "", Table2[[#This Row],[unique_id]])</f>
        <v/>
      </c>
      <c r="T568" s="8"/>
      <c r="V568" s="10"/>
      <c r="W568" s="10"/>
      <c r="X568" s="10"/>
      <c r="Y568" s="10"/>
      <c r="AH568" s="8" t="str">
        <f t="shared" si="52"/>
        <v/>
      </c>
      <c r="AI568" s="8" t="str">
        <f t="shared" si="53"/>
        <v/>
      </c>
      <c r="AK568" s="8"/>
      <c r="AL568" s="37"/>
      <c r="AM568" s="8"/>
      <c r="AN568" s="10"/>
      <c r="AU568" s="8"/>
      <c r="AV568" s="8"/>
      <c r="AY568" s="8" t="str">
        <f t="shared" si="54"/>
        <v/>
      </c>
    </row>
    <row r="569" spans="6:51" ht="16" hidden="1" customHeight="1" x14ac:dyDescent="0.2">
      <c r="F569" s="8" t="str">
        <f>IF(ISBLANK(E569), "", Table2[[#This Row],[unique_id]])</f>
        <v/>
      </c>
      <c r="T569" s="8"/>
      <c r="V569" s="10"/>
      <c r="W569" s="10"/>
      <c r="X569" s="10"/>
      <c r="Y569" s="10"/>
      <c r="AH569" s="8" t="str">
        <f t="shared" ref="AH569:AH632" si="55">IF(ISBLANK(AG569),  "", _xlfn.CONCAT("haas/entity/sensor/", LOWER(C569), "/", E569, "/config"))</f>
        <v/>
      </c>
      <c r="AI569" s="8" t="str">
        <f t="shared" si="53"/>
        <v/>
      </c>
      <c r="AK569" s="8"/>
      <c r="AL569" s="37"/>
      <c r="AM569" s="8"/>
      <c r="AN569" s="10"/>
      <c r="AU569" s="8"/>
      <c r="AV569" s="8"/>
      <c r="AY569" s="8" t="str">
        <f t="shared" si="54"/>
        <v/>
      </c>
    </row>
    <row r="570" spans="6:51" ht="16" hidden="1" customHeight="1" x14ac:dyDescent="0.2">
      <c r="F570" s="8" t="str">
        <f>IF(ISBLANK(E570), "", Table2[[#This Row],[unique_id]])</f>
        <v/>
      </c>
      <c r="T570" s="8"/>
      <c r="V570" s="10"/>
      <c r="W570" s="10"/>
      <c r="X570" s="10"/>
      <c r="Y570" s="10"/>
      <c r="AH570" s="8" t="str">
        <f t="shared" si="55"/>
        <v/>
      </c>
      <c r="AI570" s="8" t="str">
        <f t="shared" si="53"/>
        <v/>
      </c>
      <c r="AK570" s="8"/>
      <c r="AL570" s="37"/>
      <c r="AM570" s="8"/>
      <c r="AN570" s="10"/>
      <c r="AU570" s="8"/>
      <c r="AV570" s="8"/>
      <c r="AY570" s="8" t="str">
        <f t="shared" si="54"/>
        <v/>
      </c>
    </row>
    <row r="571" spans="6:51" ht="16" hidden="1" customHeight="1" x14ac:dyDescent="0.2">
      <c r="F571" s="8" t="str">
        <f>IF(ISBLANK(E571), "", Table2[[#This Row],[unique_id]])</f>
        <v/>
      </c>
      <c r="T571" s="8"/>
      <c r="V571" s="10"/>
      <c r="W571" s="10"/>
      <c r="X571" s="10"/>
      <c r="Y571" s="10"/>
      <c r="AH571" s="8" t="str">
        <f t="shared" si="55"/>
        <v/>
      </c>
      <c r="AI571" s="8" t="str">
        <f t="shared" si="53"/>
        <v/>
      </c>
      <c r="AK571" s="8"/>
      <c r="AL571" s="37"/>
      <c r="AM571" s="8"/>
      <c r="AN571" s="10"/>
      <c r="AU571" s="8"/>
      <c r="AV571" s="8"/>
      <c r="AY571" s="8" t="str">
        <f t="shared" si="54"/>
        <v/>
      </c>
    </row>
    <row r="572" spans="6:51" ht="16" hidden="1" customHeight="1" x14ac:dyDescent="0.2">
      <c r="F572" s="8" t="str">
        <f>IF(ISBLANK(E572), "", Table2[[#This Row],[unique_id]])</f>
        <v/>
      </c>
      <c r="T572" s="8"/>
      <c r="V572" s="10"/>
      <c r="W572" s="10"/>
      <c r="X572" s="10"/>
      <c r="Y572" s="10"/>
      <c r="AH572" s="8" t="str">
        <f t="shared" si="55"/>
        <v/>
      </c>
      <c r="AI572" s="8" t="str">
        <f t="shared" si="53"/>
        <v/>
      </c>
      <c r="AK572" s="8"/>
      <c r="AL572" s="37"/>
      <c r="AM572" s="8"/>
      <c r="AN572" s="10"/>
      <c r="AU572" s="8"/>
      <c r="AV572" s="8"/>
      <c r="AY572" s="8" t="str">
        <f t="shared" si="54"/>
        <v/>
      </c>
    </row>
    <row r="573" spans="6:51" ht="16" hidden="1" customHeight="1" x14ac:dyDescent="0.2">
      <c r="F573" s="8" t="str">
        <f>IF(ISBLANK(E573), "", Table2[[#This Row],[unique_id]])</f>
        <v/>
      </c>
      <c r="T573" s="8"/>
      <c r="V573" s="10"/>
      <c r="W573" s="10"/>
      <c r="X573" s="10"/>
      <c r="Y573" s="10"/>
      <c r="AH573" s="8" t="str">
        <f t="shared" si="55"/>
        <v/>
      </c>
      <c r="AI573" s="8" t="str">
        <f t="shared" si="53"/>
        <v/>
      </c>
      <c r="AK573" s="8"/>
      <c r="AL573" s="37"/>
      <c r="AM573" s="8"/>
      <c r="AN573" s="10"/>
      <c r="AU573" s="8"/>
      <c r="AV573" s="8"/>
      <c r="AY573" s="8" t="str">
        <f t="shared" si="54"/>
        <v/>
      </c>
    </row>
    <row r="574" spans="6:51" ht="16" hidden="1" customHeight="1" x14ac:dyDescent="0.2">
      <c r="F574" s="8" t="str">
        <f>IF(ISBLANK(E574), "", Table2[[#This Row],[unique_id]])</f>
        <v/>
      </c>
      <c r="T574" s="8"/>
      <c r="V574" s="10"/>
      <c r="W574" s="10"/>
      <c r="X574" s="10"/>
      <c r="Y574" s="10"/>
      <c r="AH574" s="8" t="str">
        <f t="shared" si="55"/>
        <v/>
      </c>
      <c r="AI574" s="8" t="str">
        <f t="shared" si="53"/>
        <v/>
      </c>
      <c r="AK574" s="8"/>
      <c r="AL574" s="37"/>
      <c r="AM574" s="8"/>
      <c r="AN574" s="10"/>
      <c r="AU574" s="8"/>
      <c r="AV574" s="8"/>
      <c r="AY574" s="8" t="str">
        <f t="shared" si="54"/>
        <v/>
      </c>
    </row>
    <row r="575" spans="6:51" ht="16" hidden="1" customHeight="1" x14ac:dyDescent="0.2">
      <c r="F575" s="8" t="str">
        <f>IF(ISBLANK(E575), "", Table2[[#This Row],[unique_id]])</f>
        <v/>
      </c>
      <c r="T575" s="8"/>
      <c r="V575" s="10"/>
      <c r="W575" s="10"/>
      <c r="X575" s="10"/>
      <c r="Y575" s="10"/>
      <c r="AH575" s="8" t="str">
        <f t="shared" si="55"/>
        <v/>
      </c>
      <c r="AI575" s="8" t="str">
        <f t="shared" si="53"/>
        <v/>
      </c>
      <c r="AK575" s="8"/>
      <c r="AL575" s="37"/>
      <c r="AM575" s="8"/>
      <c r="AN575" s="10"/>
      <c r="AU575" s="8"/>
      <c r="AV575" s="8"/>
      <c r="AY575" s="8" t="str">
        <f t="shared" si="54"/>
        <v/>
      </c>
    </row>
    <row r="576" spans="6:51" ht="16" hidden="1" customHeight="1" x14ac:dyDescent="0.2">
      <c r="F576" s="8" t="str">
        <f>IF(ISBLANK(E576), "", Table2[[#This Row],[unique_id]])</f>
        <v/>
      </c>
      <c r="T576" s="8"/>
      <c r="V576" s="10"/>
      <c r="W576" s="10"/>
      <c r="X576" s="10"/>
      <c r="Y576" s="10"/>
      <c r="AH576" s="8" t="str">
        <f t="shared" si="55"/>
        <v/>
      </c>
      <c r="AI576" s="8" t="str">
        <f t="shared" si="53"/>
        <v/>
      </c>
      <c r="AK576" s="8"/>
      <c r="AL576" s="37"/>
      <c r="AM576" s="8"/>
      <c r="AN576" s="10"/>
      <c r="AU576" s="8"/>
      <c r="AV576" s="8"/>
      <c r="AY576" s="8" t="str">
        <f t="shared" si="54"/>
        <v/>
      </c>
    </row>
    <row r="577" spans="6:51" ht="16" hidden="1" customHeight="1" x14ac:dyDescent="0.2">
      <c r="F577" s="8" t="str">
        <f>IF(ISBLANK(E577), "", Table2[[#This Row],[unique_id]])</f>
        <v/>
      </c>
      <c r="T577" s="8"/>
      <c r="V577" s="10"/>
      <c r="W577" s="10"/>
      <c r="X577" s="10"/>
      <c r="Y577" s="10"/>
      <c r="AH577" s="8" t="str">
        <f t="shared" si="55"/>
        <v/>
      </c>
      <c r="AI577" s="8" t="str">
        <f t="shared" si="53"/>
        <v/>
      </c>
      <c r="AK577" s="8"/>
      <c r="AL577" s="37"/>
      <c r="AM577" s="8"/>
      <c r="AN577" s="10"/>
      <c r="AU577" s="8"/>
      <c r="AV577" s="8"/>
      <c r="AY577" s="8" t="str">
        <f t="shared" si="54"/>
        <v/>
      </c>
    </row>
    <row r="578" spans="6:51" ht="16" hidden="1" customHeight="1" x14ac:dyDescent="0.2">
      <c r="F578" s="8" t="str">
        <f>IF(ISBLANK(E578), "", Table2[[#This Row],[unique_id]])</f>
        <v/>
      </c>
      <c r="T578" s="8"/>
      <c r="V578" s="10"/>
      <c r="W578" s="10"/>
      <c r="X578" s="10"/>
      <c r="Y578" s="10"/>
      <c r="AH578" s="8" t="str">
        <f t="shared" si="55"/>
        <v/>
      </c>
      <c r="AI578" s="8" t="str">
        <f t="shared" si="53"/>
        <v/>
      </c>
      <c r="AK578" s="8"/>
      <c r="AL578" s="37"/>
      <c r="AM578" s="8"/>
      <c r="AN578" s="10"/>
      <c r="AU578" s="8"/>
      <c r="AV578" s="8"/>
      <c r="AY578" s="8" t="str">
        <f t="shared" si="54"/>
        <v/>
      </c>
    </row>
    <row r="579" spans="6:51" ht="16" hidden="1" customHeight="1" x14ac:dyDescent="0.2">
      <c r="F579" s="8" t="str">
        <f>IF(ISBLANK(E579), "", Table2[[#This Row],[unique_id]])</f>
        <v/>
      </c>
      <c r="T579" s="8"/>
      <c r="V579" s="10"/>
      <c r="W579" s="10"/>
      <c r="X579" s="10"/>
      <c r="Y579" s="10"/>
      <c r="AH579" s="8" t="str">
        <f t="shared" si="55"/>
        <v/>
      </c>
      <c r="AI579" s="8" t="str">
        <f t="shared" si="53"/>
        <v/>
      </c>
      <c r="AK579" s="8"/>
      <c r="AL579" s="37"/>
      <c r="AM579" s="8"/>
      <c r="AN579" s="10"/>
      <c r="AU579" s="8"/>
      <c r="AV579" s="8"/>
      <c r="AY579" s="8" t="str">
        <f t="shared" si="54"/>
        <v/>
      </c>
    </row>
    <row r="580" spans="6:51" ht="16" hidden="1" customHeight="1" x14ac:dyDescent="0.2">
      <c r="F580" s="8" t="str">
        <f>IF(ISBLANK(E580), "", Table2[[#This Row],[unique_id]])</f>
        <v/>
      </c>
      <c r="T580" s="8"/>
      <c r="V580" s="10"/>
      <c r="W580" s="10"/>
      <c r="X580" s="10"/>
      <c r="Y580" s="10"/>
      <c r="AH580" s="8" t="str">
        <f t="shared" si="55"/>
        <v/>
      </c>
      <c r="AI580" s="8" t="str">
        <f t="shared" si="53"/>
        <v/>
      </c>
      <c r="AK580" s="8"/>
      <c r="AL580" s="37"/>
      <c r="AM580" s="8"/>
      <c r="AN580" s="10"/>
      <c r="AU580" s="8"/>
      <c r="AV580" s="8"/>
      <c r="AY580" s="8" t="str">
        <f t="shared" si="54"/>
        <v/>
      </c>
    </row>
    <row r="581" spans="6:51" ht="16" hidden="1" customHeight="1" x14ac:dyDescent="0.2">
      <c r="F581" s="8" t="str">
        <f>IF(ISBLANK(E581), "", Table2[[#This Row],[unique_id]])</f>
        <v/>
      </c>
      <c r="T581" s="8"/>
      <c r="V581" s="10"/>
      <c r="W581" s="10"/>
      <c r="X581" s="10"/>
      <c r="Y581" s="10"/>
      <c r="AH581" s="8" t="str">
        <f t="shared" si="55"/>
        <v/>
      </c>
      <c r="AI581" s="8" t="str">
        <f t="shared" si="53"/>
        <v/>
      </c>
      <c r="AK581" s="8"/>
      <c r="AL581" s="37"/>
      <c r="AM581" s="8"/>
      <c r="AN581" s="10"/>
      <c r="AU581" s="8"/>
      <c r="AV581" s="8"/>
      <c r="AY581" s="8" t="str">
        <f t="shared" si="54"/>
        <v/>
      </c>
    </row>
    <row r="582" spans="6:51" ht="16" hidden="1" customHeight="1" x14ac:dyDescent="0.2">
      <c r="F582" s="8" t="str">
        <f>IF(ISBLANK(E582), "", Table2[[#This Row],[unique_id]])</f>
        <v/>
      </c>
      <c r="T582" s="8"/>
      <c r="V582" s="10"/>
      <c r="W582" s="10"/>
      <c r="X582" s="10"/>
      <c r="Y582" s="10"/>
      <c r="AH582" s="8" t="str">
        <f t="shared" si="55"/>
        <v/>
      </c>
      <c r="AI582" s="8" t="str">
        <f t="shared" si="53"/>
        <v/>
      </c>
      <c r="AK582" s="8"/>
      <c r="AL582" s="37"/>
      <c r="AM582" s="8"/>
      <c r="AN582" s="10"/>
      <c r="AU582" s="8"/>
      <c r="AV582" s="8"/>
      <c r="AY582" s="8" t="str">
        <f t="shared" si="54"/>
        <v/>
      </c>
    </row>
    <row r="583" spans="6:51" ht="16" hidden="1" customHeight="1" x14ac:dyDescent="0.2">
      <c r="F583" s="8" t="str">
        <f>IF(ISBLANK(E583), "", Table2[[#This Row],[unique_id]])</f>
        <v/>
      </c>
      <c r="T583" s="8"/>
      <c r="V583" s="10"/>
      <c r="W583" s="10"/>
      <c r="X583" s="10"/>
      <c r="Y583" s="10"/>
      <c r="AH583" s="8" t="str">
        <f t="shared" si="55"/>
        <v/>
      </c>
      <c r="AI583" s="8" t="str">
        <f t="shared" si="53"/>
        <v/>
      </c>
      <c r="AK583" s="8"/>
      <c r="AL583" s="37"/>
      <c r="AM583" s="8"/>
      <c r="AN583" s="10"/>
      <c r="AU583" s="8"/>
      <c r="AV583" s="8"/>
      <c r="AY583" s="8" t="str">
        <f t="shared" si="54"/>
        <v/>
      </c>
    </row>
    <row r="584" spans="6:51" ht="16" hidden="1" customHeight="1" x14ac:dyDescent="0.2">
      <c r="F584" s="8" t="str">
        <f>IF(ISBLANK(E584), "", Table2[[#This Row],[unique_id]])</f>
        <v/>
      </c>
      <c r="T584" s="8"/>
      <c r="V584" s="10"/>
      <c r="W584" s="10"/>
      <c r="X584" s="10"/>
      <c r="Y584" s="10"/>
      <c r="AH584" s="8" t="str">
        <f t="shared" si="55"/>
        <v/>
      </c>
      <c r="AI584" s="8" t="str">
        <f t="shared" si="53"/>
        <v/>
      </c>
      <c r="AK584" s="8"/>
      <c r="AL584" s="37"/>
      <c r="AM584" s="8"/>
      <c r="AN584" s="10"/>
      <c r="AU584" s="8"/>
      <c r="AV584" s="8"/>
      <c r="AY584" s="8" t="str">
        <f t="shared" si="54"/>
        <v/>
      </c>
    </row>
    <row r="585" spans="6:51" ht="16" hidden="1" customHeight="1" x14ac:dyDescent="0.2">
      <c r="F585" s="8" t="str">
        <f>IF(ISBLANK(E585), "", Table2[[#This Row],[unique_id]])</f>
        <v/>
      </c>
      <c r="T585" s="8"/>
      <c r="V585" s="10"/>
      <c r="W585" s="10"/>
      <c r="X585" s="10"/>
      <c r="Y585" s="10"/>
      <c r="AH585" s="8" t="str">
        <f t="shared" si="55"/>
        <v/>
      </c>
      <c r="AI585" s="8" t="str">
        <f t="shared" si="53"/>
        <v/>
      </c>
      <c r="AK585" s="8"/>
      <c r="AL585" s="37"/>
      <c r="AM585" s="8"/>
      <c r="AN585" s="10"/>
      <c r="AU585" s="8"/>
      <c r="AV585" s="8"/>
      <c r="AY585" s="8" t="str">
        <f t="shared" si="54"/>
        <v/>
      </c>
    </row>
    <row r="586" spans="6:51" ht="16" hidden="1" customHeight="1" x14ac:dyDescent="0.2">
      <c r="F586" s="8" t="str">
        <f>IF(ISBLANK(E586), "", Table2[[#This Row],[unique_id]])</f>
        <v/>
      </c>
      <c r="T586" s="8"/>
      <c r="V586" s="10"/>
      <c r="W586" s="10"/>
      <c r="X586" s="10"/>
      <c r="Y586" s="10"/>
      <c r="AH586" s="8" t="str">
        <f t="shared" si="55"/>
        <v/>
      </c>
      <c r="AI586" s="8" t="str">
        <f t="shared" si="53"/>
        <v/>
      </c>
      <c r="AK586" s="8"/>
      <c r="AL586" s="37"/>
      <c r="AM586" s="8"/>
      <c r="AN586" s="10"/>
      <c r="AU586" s="8"/>
      <c r="AV586" s="8"/>
      <c r="AY586" s="8" t="str">
        <f t="shared" si="54"/>
        <v/>
      </c>
    </row>
    <row r="587" spans="6:51" ht="16" hidden="1" customHeight="1" x14ac:dyDescent="0.2">
      <c r="F587" s="8" t="str">
        <f>IF(ISBLANK(E587), "", Table2[[#This Row],[unique_id]])</f>
        <v/>
      </c>
      <c r="T587" s="8"/>
      <c r="V587" s="10"/>
      <c r="W587" s="10"/>
      <c r="X587" s="10"/>
      <c r="Y587" s="10"/>
      <c r="AH587" s="8" t="str">
        <f t="shared" si="55"/>
        <v/>
      </c>
      <c r="AI587" s="8" t="str">
        <f t="shared" si="53"/>
        <v/>
      </c>
      <c r="AK587" s="8"/>
      <c r="AL587" s="37"/>
      <c r="AM587" s="8"/>
      <c r="AN587" s="10"/>
      <c r="AU587" s="8"/>
      <c r="AV587" s="8"/>
      <c r="AY587" s="8" t="str">
        <f t="shared" si="54"/>
        <v/>
      </c>
    </row>
    <row r="588" spans="6:51" ht="16" hidden="1" customHeight="1" x14ac:dyDescent="0.2">
      <c r="F588" s="8" t="str">
        <f>IF(ISBLANK(E588), "", Table2[[#This Row],[unique_id]])</f>
        <v/>
      </c>
      <c r="T588" s="8"/>
      <c r="V588" s="10"/>
      <c r="W588" s="10"/>
      <c r="X588" s="10"/>
      <c r="Y588" s="10"/>
      <c r="AH588" s="8" t="str">
        <f t="shared" si="55"/>
        <v/>
      </c>
      <c r="AI588" s="8" t="str">
        <f t="shared" si="53"/>
        <v/>
      </c>
      <c r="AK588" s="8"/>
      <c r="AL588" s="37"/>
      <c r="AM588" s="8"/>
      <c r="AN588" s="10"/>
      <c r="AU588" s="8"/>
      <c r="AV588" s="8"/>
      <c r="AY588" s="8" t="str">
        <f t="shared" si="54"/>
        <v/>
      </c>
    </row>
    <row r="589" spans="6:51" ht="16" hidden="1" customHeight="1" x14ac:dyDescent="0.2">
      <c r="F589" s="8" t="str">
        <f>IF(ISBLANK(E589), "", Table2[[#This Row],[unique_id]])</f>
        <v/>
      </c>
      <c r="T589" s="8"/>
      <c r="V589" s="10"/>
      <c r="W589" s="10"/>
      <c r="X589" s="10"/>
      <c r="Y589" s="10"/>
      <c r="AH589" s="8" t="str">
        <f t="shared" si="55"/>
        <v/>
      </c>
      <c r="AI589" s="8" t="str">
        <f t="shared" si="53"/>
        <v/>
      </c>
      <c r="AK589" s="8"/>
      <c r="AL589" s="37"/>
      <c r="AM589" s="8"/>
      <c r="AN589" s="10"/>
      <c r="AU589" s="8"/>
      <c r="AV589" s="8"/>
      <c r="AY589" s="8" t="str">
        <f t="shared" si="54"/>
        <v/>
      </c>
    </row>
    <row r="590" spans="6:51" ht="16" hidden="1" customHeight="1" x14ac:dyDescent="0.2">
      <c r="F590" s="8" t="str">
        <f>IF(ISBLANK(E590), "", Table2[[#This Row],[unique_id]])</f>
        <v/>
      </c>
      <c r="T590" s="8"/>
      <c r="V590" s="10"/>
      <c r="W590" s="10"/>
      <c r="X590" s="10"/>
      <c r="Y590" s="10"/>
      <c r="AH590" s="8" t="str">
        <f t="shared" si="55"/>
        <v/>
      </c>
      <c r="AI590" s="8" t="str">
        <f t="shared" si="53"/>
        <v/>
      </c>
      <c r="AK590" s="8"/>
      <c r="AL590" s="37"/>
      <c r="AM590" s="8"/>
      <c r="AN590" s="10"/>
      <c r="AU590" s="8"/>
      <c r="AV590" s="8"/>
      <c r="AY590" s="8" t="str">
        <f t="shared" si="54"/>
        <v/>
      </c>
    </row>
    <row r="591" spans="6:51" ht="16" hidden="1" customHeight="1" x14ac:dyDescent="0.2">
      <c r="F591" s="8" t="str">
        <f>IF(ISBLANK(E591), "", Table2[[#This Row],[unique_id]])</f>
        <v/>
      </c>
      <c r="T591" s="8"/>
      <c r="V591" s="10"/>
      <c r="W591" s="10"/>
      <c r="X591" s="10"/>
      <c r="Y591" s="10"/>
      <c r="AH591" s="8" t="str">
        <f t="shared" si="55"/>
        <v/>
      </c>
      <c r="AI591" s="8" t="str">
        <f t="shared" si="53"/>
        <v/>
      </c>
      <c r="AK591" s="8"/>
      <c r="AL591" s="37"/>
      <c r="AM591" s="8"/>
      <c r="AN591" s="10"/>
      <c r="AU591" s="8"/>
      <c r="AV591" s="8"/>
      <c r="AY591" s="8" t="str">
        <f t="shared" si="54"/>
        <v/>
      </c>
    </row>
    <row r="592" spans="6:51" ht="16" hidden="1" customHeight="1" x14ac:dyDescent="0.2">
      <c r="F592" s="8" t="str">
        <f>IF(ISBLANK(E592), "", Table2[[#This Row],[unique_id]])</f>
        <v/>
      </c>
      <c r="T592" s="8"/>
      <c r="V592" s="10"/>
      <c r="W592" s="10"/>
      <c r="X592" s="10"/>
      <c r="Y592" s="10"/>
      <c r="AH592" s="8" t="str">
        <f t="shared" si="55"/>
        <v/>
      </c>
      <c r="AI592" s="8" t="str">
        <f t="shared" si="53"/>
        <v/>
      </c>
      <c r="AK592" s="8"/>
      <c r="AL592" s="37"/>
      <c r="AM592" s="8"/>
      <c r="AN592" s="10"/>
      <c r="AU592" s="8"/>
      <c r="AV592" s="8"/>
      <c r="AY592" s="8" t="str">
        <f t="shared" si="54"/>
        <v/>
      </c>
    </row>
    <row r="593" spans="6:51" ht="16" hidden="1" customHeight="1" x14ac:dyDescent="0.2">
      <c r="F593" s="8" t="str">
        <f>IF(ISBLANK(E593), "", Table2[[#This Row],[unique_id]])</f>
        <v/>
      </c>
      <c r="T593" s="8"/>
      <c r="V593" s="10"/>
      <c r="W593" s="10"/>
      <c r="X593" s="10"/>
      <c r="Y593" s="10"/>
      <c r="AH593" s="8" t="str">
        <f t="shared" si="55"/>
        <v/>
      </c>
      <c r="AI593" s="8" t="str">
        <f t="shared" si="53"/>
        <v/>
      </c>
      <c r="AK593" s="8"/>
      <c r="AL593" s="37"/>
      <c r="AM593" s="8"/>
      <c r="AN593" s="10"/>
      <c r="AU593" s="8"/>
      <c r="AV593" s="8"/>
      <c r="AY593" s="8" t="str">
        <f t="shared" si="54"/>
        <v/>
      </c>
    </row>
    <row r="594" spans="6:51" ht="16" hidden="1" customHeight="1" x14ac:dyDescent="0.2">
      <c r="F594" s="8" t="str">
        <f>IF(ISBLANK(E594), "", Table2[[#This Row],[unique_id]])</f>
        <v/>
      </c>
      <c r="T594" s="8"/>
      <c r="V594" s="10"/>
      <c r="W594" s="10"/>
      <c r="X594" s="10"/>
      <c r="Y594" s="10"/>
      <c r="AH594" s="8" t="str">
        <f t="shared" si="55"/>
        <v/>
      </c>
      <c r="AI594" s="8" t="str">
        <f t="shared" si="53"/>
        <v/>
      </c>
      <c r="AK594" s="8"/>
      <c r="AL594" s="37"/>
      <c r="AM594" s="8"/>
      <c r="AN594" s="10"/>
      <c r="AU594" s="8"/>
      <c r="AV594" s="8"/>
      <c r="AY594" s="8" t="str">
        <f t="shared" si="54"/>
        <v/>
      </c>
    </row>
    <row r="595" spans="6:51" ht="16" hidden="1" customHeight="1" x14ac:dyDescent="0.2">
      <c r="F595" s="8" t="str">
        <f>IF(ISBLANK(E595), "", Table2[[#This Row],[unique_id]])</f>
        <v/>
      </c>
      <c r="T595" s="8"/>
      <c r="V595" s="10"/>
      <c r="W595" s="10"/>
      <c r="X595" s="10"/>
      <c r="Y595" s="10"/>
      <c r="AH595" s="8" t="str">
        <f t="shared" si="55"/>
        <v/>
      </c>
      <c r="AI595" s="8" t="str">
        <f t="shared" si="53"/>
        <v/>
      </c>
      <c r="AK595" s="8"/>
      <c r="AL595" s="37"/>
      <c r="AM595" s="8"/>
      <c r="AN595" s="10"/>
      <c r="AU595" s="8"/>
      <c r="AV595" s="8"/>
      <c r="AY595" s="8" t="str">
        <f t="shared" si="54"/>
        <v/>
      </c>
    </row>
    <row r="596" spans="6:51" ht="16" hidden="1" customHeight="1" x14ac:dyDescent="0.2">
      <c r="F596" s="8" t="str">
        <f>IF(ISBLANK(E596), "", Table2[[#This Row],[unique_id]])</f>
        <v/>
      </c>
      <c r="T596" s="8"/>
      <c r="V596" s="10"/>
      <c r="W596" s="10"/>
      <c r="X596" s="10"/>
      <c r="Y596" s="10"/>
      <c r="AH596" s="8" t="str">
        <f t="shared" si="55"/>
        <v/>
      </c>
      <c r="AI596" s="8" t="str">
        <f t="shared" si="53"/>
        <v/>
      </c>
      <c r="AK596" s="8"/>
      <c r="AL596" s="37"/>
      <c r="AM596" s="8"/>
      <c r="AN596" s="10"/>
      <c r="AU596" s="8"/>
      <c r="AV596" s="8"/>
      <c r="AY596" s="8" t="str">
        <f t="shared" si="54"/>
        <v/>
      </c>
    </row>
    <row r="597" spans="6:51" ht="16" hidden="1" customHeight="1" x14ac:dyDescent="0.2">
      <c r="F597" s="8" t="str">
        <f>IF(ISBLANK(E597), "", Table2[[#This Row],[unique_id]])</f>
        <v/>
      </c>
      <c r="T597" s="8"/>
      <c r="V597" s="10"/>
      <c r="W597" s="10"/>
      <c r="X597" s="10"/>
      <c r="Y597" s="10"/>
      <c r="AH597" s="8" t="str">
        <f t="shared" si="55"/>
        <v/>
      </c>
      <c r="AI597" s="8" t="str">
        <f t="shared" si="53"/>
        <v/>
      </c>
      <c r="AK597" s="8"/>
      <c r="AL597" s="37"/>
      <c r="AM597" s="8"/>
      <c r="AN597" s="10"/>
      <c r="AU597" s="8"/>
      <c r="AV597" s="8"/>
      <c r="AY597" s="8" t="str">
        <f t="shared" si="54"/>
        <v/>
      </c>
    </row>
    <row r="598" spans="6:51" ht="16" hidden="1" customHeight="1" x14ac:dyDescent="0.2">
      <c r="F598" s="8" t="str">
        <f>IF(ISBLANK(E598), "", Table2[[#This Row],[unique_id]])</f>
        <v/>
      </c>
      <c r="T598" s="8"/>
      <c r="V598" s="10"/>
      <c r="W598" s="10"/>
      <c r="X598" s="10"/>
      <c r="Y598" s="10"/>
      <c r="AH598" s="8" t="str">
        <f t="shared" si="55"/>
        <v/>
      </c>
      <c r="AI598" s="8" t="str">
        <f t="shared" si="53"/>
        <v/>
      </c>
      <c r="AK598" s="8"/>
      <c r="AL598" s="37"/>
      <c r="AM598" s="8"/>
      <c r="AN598" s="10"/>
      <c r="AU598" s="8"/>
      <c r="AV598" s="8"/>
      <c r="AY598" s="8" t="str">
        <f t="shared" si="54"/>
        <v/>
      </c>
    </row>
    <row r="599" spans="6:51" ht="16" hidden="1" customHeight="1" x14ac:dyDescent="0.2">
      <c r="F599" s="8" t="str">
        <f>IF(ISBLANK(E599), "", Table2[[#This Row],[unique_id]])</f>
        <v/>
      </c>
      <c r="T599" s="8"/>
      <c r="V599" s="10"/>
      <c r="W599" s="10"/>
      <c r="X599" s="10"/>
      <c r="Y599" s="10"/>
      <c r="AH599" s="8" t="str">
        <f t="shared" si="55"/>
        <v/>
      </c>
      <c r="AI599" s="8" t="str">
        <f t="shared" si="53"/>
        <v/>
      </c>
      <c r="AK599" s="8"/>
      <c r="AL599" s="37"/>
      <c r="AM599" s="8"/>
      <c r="AN599" s="10"/>
      <c r="AU599" s="8"/>
      <c r="AV599" s="8"/>
      <c r="AY599" s="8" t="str">
        <f t="shared" si="54"/>
        <v/>
      </c>
    </row>
    <row r="600" spans="6:51" ht="16" hidden="1" customHeight="1" x14ac:dyDescent="0.2">
      <c r="F600" s="8" t="str">
        <f>IF(ISBLANK(E600), "", Table2[[#This Row],[unique_id]])</f>
        <v/>
      </c>
      <c r="T600" s="8"/>
      <c r="V600" s="10"/>
      <c r="W600" s="10"/>
      <c r="X600" s="10"/>
      <c r="Y600" s="10"/>
      <c r="AH600" s="8" t="str">
        <f t="shared" si="55"/>
        <v/>
      </c>
      <c r="AI600" s="8" t="str">
        <f t="shared" si="53"/>
        <v/>
      </c>
      <c r="AK600" s="8"/>
      <c r="AL600" s="37"/>
      <c r="AM600" s="8"/>
      <c r="AN600" s="10"/>
      <c r="AU600" s="8"/>
      <c r="AV600" s="8"/>
      <c r="AY600" s="8" t="str">
        <f t="shared" si="54"/>
        <v/>
      </c>
    </row>
    <row r="601" spans="6:51" ht="16" hidden="1" customHeight="1" x14ac:dyDescent="0.2">
      <c r="F601" s="8" t="str">
        <f>IF(ISBLANK(E601), "", Table2[[#This Row],[unique_id]])</f>
        <v/>
      </c>
      <c r="T601" s="8"/>
      <c r="V601" s="10"/>
      <c r="W601" s="10"/>
      <c r="X601" s="10"/>
      <c r="Y601" s="10"/>
      <c r="AH601" s="8" t="str">
        <f t="shared" si="55"/>
        <v/>
      </c>
      <c r="AI601" s="8" t="str">
        <f t="shared" si="53"/>
        <v/>
      </c>
      <c r="AK601" s="8"/>
      <c r="AL601" s="37"/>
      <c r="AM601" s="8"/>
      <c r="AN601" s="10"/>
      <c r="AU601" s="8"/>
      <c r="AV601" s="8"/>
      <c r="AY601" s="8" t="str">
        <f t="shared" si="54"/>
        <v/>
      </c>
    </row>
    <row r="602" spans="6:51" ht="16" hidden="1" customHeight="1" x14ac:dyDescent="0.2">
      <c r="F602" s="8" t="str">
        <f>IF(ISBLANK(E602), "", Table2[[#This Row],[unique_id]])</f>
        <v/>
      </c>
      <c r="T602" s="8"/>
      <c r="V602" s="10"/>
      <c r="W602" s="10"/>
      <c r="X602" s="10"/>
      <c r="Y602" s="10"/>
      <c r="AH602" s="8" t="str">
        <f t="shared" si="55"/>
        <v/>
      </c>
      <c r="AI602" s="8" t="str">
        <f t="shared" si="53"/>
        <v/>
      </c>
      <c r="AK602" s="8"/>
      <c r="AL602" s="37"/>
      <c r="AM602" s="8"/>
      <c r="AN602" s="10"/>
      <c r="AU602" s="8"/>
      <c r="AV602" s="8"/>
      <c r="AY602" s="8" t="str">
        <f t="shared" si="54"/>
        <v/>
      </c>
    </row>
    <row r="603" spans="6:51" ht="16" hidden="1" customHeight="1" x14ac:dyDescent="0.2">
      <c r="F603" s="8" t="str">
        <f>IF(ISBLANK(E603), "", Table2[[#This Row],[unique_id]])</f>
        <v/>
      </c>
      <c r="T603" s="8"/>
      <c r="V603" s="10"/>
      <c r="W603" s="10"/>
      <c r="X603" s="10"/>
      <c r="Y603" s="10"/>
      <c r="AH603" s="8" t="str">
        <f t="shared" si="55"/>
        <v/>
      </c>
      <c r="AI603" s="8" t="str">
        <f t="shared" si="53"/>
        <v/>
      </c>
      <c r="AK603" s="8"/>
      <c r="AL603" s="37"/>
      <c r="AM603" s="8"/>
      <c r="AN603" s="10"/>
      <c r="AU603" s="8"/>
      <c r="AV603" s="8"/>
      <c r="AY603" s="8" t="str">
        <f t="shared" si="54"/>
        <v/>
      </c>
    </row>
    <row r="604" spans="6:51" ht="16" hidden="1" customHeight="1" x14ac:dyDescent="0.2">
      <c r="F604" s="8" t="str">
        <f>IF(ISBLANK(E604), "", Table2[[#This Row],[unique_id]])</f>
        <v/>
      </c>
      <c r="T604" s="8"/>
      <c r="V604" s="10"/>
      <c r="W604" s="10"/>
      <c r="X604" s="10"/>
      <c r="Y604" s="10"/>
      <c r="AH604" s="8" t="str">
        <f t="shared" si="55"/>
        <v/>
      </c>
      <c r="AI604" s="8" t="str">
        <f t="shared" si="53"/>
        <v/>
      </c>
      <c r="AK604" s="8"/>
      <c r="AL604" s="37"/>
      <c r="AM604" s="8"/>
      <c r="AN604" s="10"/>
      <c r="AU604" s="8"/>
      <c r="AV604" s="8"/>
      <c r="AY604" s="8" t="str">
        <f t="shared" si="54"/>
        <v/>
      </c>
    </row>
    <row r="605" spans="6:51" ht="16" hidden="1" customHeight="1" x14ac:dyDescent="0.2">
      <c r="F605" s="8" t="str">
        <f>IF(ISBLANK(E605), "", Table2[[#This Row],[unique_id]])</f>
        <v/>
      </c>
      <c r="T605" s="8"/>
      <c r="V605" s="10"/>
      <c r="W605" s="10"/>
      <c r="X605" s="10"/>
      <c r="Y605" s="10"/>
      <c r="AH605" s="8" t="str">
        <f t="shared" si="55"/>
        <v/>
      </c>
      <c r="AI605" s="8" t="str">
        <f t="shared" si="53"/>
        <v/>
      </c>
      <c r="AK605" s="8"/>
      <c r="AL605" s="37"/>
      <c r="AM605" s="8"/>
      <c r="AN605" s="10"/>
      <c r="AU605" s="8"/>
      <c r="AV605" s="8"/>
      <c r="AY605" s="8" t="str">
        <f t="shared" si="54"/>
        <v/>
      </c>
    </row>
    <row r="606" spans="6:51" ht="16" hidden="1" customHeight="1" x14ac:dyDescent="0.2">
      <c r="F606" s="8" t="str">
        <f>IF(ISBLANK(E606), "", Table2[[#This Row],[unique_id]])</f>
        <v/>
      </c>
      <c r="T606" s="8"/>
      <c r="V606" s="10"/>
      <c r="W606" s="10"/>
      <c r="X606" s="10"/>
      <c r="Y606" s="10"/>
      <c r="AH606" s="8" t="str">
        <f t="shared" si="55"/>
        <v/>
      </c>
      <c r="AI606" s="8" t="str">
        <f t="shared" si="53"/>
        <v/>
      </c>
      <c r="AK606" s="8"/>
      <c r="AL606" s="37"/>
      <c r="AM606" s="8"/>
      <c r="AN606" s="10"/>
      <c r="AU606" s="8"/>
      <c r="AV606" s="8"/>
      <c r="AY606" s="8" t="str">
        <f t="shared" si="54"/>
        <v/>
      </c>
    </row>
    <row r="607" spans="6:51" ht="16" hidden="1" customHeight="1" x14ac:dyDescent="0.2">
      <c r="F607" s="8" t="str">
        <f>IF(ISBLANK(E607), "", Table2[[#This Row],[unique_id]])</f>
        <v/>
      </c>
      <c r="T607" s="8"/>
      <c r="V607" s="10"/>
      <c r="W607" s="10"/>
      <c r="X607" s="10"/>
      <c r="Y607" s="10"/>
      <c r="AH607" s="8" t="str">
        <f t="shared" si="55"/>
        <v/>
      </c>
      <c r="AI607" s="8" t="str">
        <f t="shared" si="53"/>
        <v/>
      </c>
      <c r="AK607" s="8"/>
      <c r="AL607" s="37"/>
      <c r="AM607" s="8"/>
      <c r="AN607" s="10"/>
      <c r="AU607" s="8"/>
      <c r="AV607" s="8"/>
      <c r="AY607" s="8" t="str">
        <f t="shared" si="54"/>
        <v/>
      </c>
    </row>
    <row r="608" spans="6:51" ht="16" hidden="1" customHeight="1" x14ac:dyDescent="0.2">
      <c r="F608" s="8" t="str">
        <f>IF(ISBLANK(E608), "", Table2[[#This Row],[unique_id]])</f>
        <v/>
      </c>
      <c r="T608" s="8"/>
      <c r="V608" s="10"/>
      <c r="W608" s="10"/>
      <c r="X608" s="10"/>
      <c r="Y608" s="10"/>
      <c r="AH608" s="8" t="str">
        <f t="shared" si="55"/>
        <v/>
      </c>
      <c r="AI608" s="8" t="str">
        <f t="shared" si="53"/>
        <v/>
      </c>
      <c r="AK608" s="8"/>
      <c r="AL608" s="37"/>
      <c r="AM608" s="8"/>
      <c r="AN608" s="10"/>
      <c r="AU608" s="8"/>
      <c r="AV608" s="8"/>
      <c r="AY608" s="8" t="str">
        <f t="shared" si="54"/>
        <v/>
      </c>
    </row>
    <row r="609" spans="6:51" ht="16" hidden="1" customHeight="1" x14ac:dyDescent="0.2">
      <c r="F609" s="8" t="str">
        <f>IF(ISBLANK(E609), "", Table2[[#This Row],[unique_id]])</f>
        <v/>
      </c>
      <c r="T609" s="8"/>
      <c r="V609" s="10"/>
      <c r="W609" s="10"/>
      <c r="X609" s="10"/>
      <c r="Y609" s="10"/>
      <c r="AH609" s="8" t="str">
        <f t="shared" si="55"/>
        <v/>
      </c>
      <c r="AI609" s="8" t="str">
        <f t="shared" ref="AI609:AI672" si="56">IF(ISBLANK(AG609),  "", _xlfn.CONCAT(LOWER(C609), "/", E609))</f>
        <v/>
      </c>
      <c r="AK609" s="8"/>
      <c r="AL609" s="37"/>
      <c r="AM609" s="8"/>
      <c r="AN609" s="10"/>
      <c r="AU609" s="8"/>
      <c r="AV609" s="8"/>
      <c r="AY609" s="8" t="str">
        <f t="shared" ref="AY609:AY672" si="57">IF(AND(ISBLANK(AU609), ISBLANK(AV609)), "", _xlfn.CONCAT("[", IF(ISBLANK(AU609), "", _xlfn.CONCAT("[""mac"", """, AU609, """]")), IF(ISBLANK(AV609), "", _xlfn.CONCAT(", [""ip"", """, AV609, """]")), "]"))</f>
        <v/>
      </c>
    </row>
    <row r="610" spans="6:51" ht="16" hidden="1" customHeight="1" x14ac:dyDescent="0.2">
      <c r="F610" s="8" t="str">
        <f>IF(ISBLANK(E610), "", Table2[[#This Row],[unique_id]])</f>
        <v/>
      </c>
      <c r="T610" s="8"/>
      <c r="V610" s="10"/>
      <c r="W610" s="10"/>
      <c r="X610" s="10"/>
      <c r="Y610" s="10"/>
      <c r="AH610" s="8" t="str">
        <f t="shared" si="55"/>
        <v/>
      </c>
      <c r="AI610" s="8" t="str">
        <f t="shared" si="56"/>
        <v/>
      </c>
      <c r="AK610" s="8"/>
      <c r="AL610" s="37"/>
      <c r="AM610" s="8"/>
      <c r="AN610" s="10"/>
      <c r="AU610" s="8"/>
      <c r="AV610" s="8"/>
      <c r="AY610" s="8" t="str">
        <f t="shared" si="57"/>
        <v/>
      </c>
    </row>
    <row r="611" spans="6:51" ht="16" hidden="1" customHeight="1" x14ac:dyDescent="0.2">
      <c r="F611" s="8" t="str">
        <f>IF(ISBLANK(E611), "", Table2[[#This Row],[unique_id]])</f>
        <v/>
      </c>
      <c r="T611" s="8"/>
      <c r="V611" s="10"/>
      <c r="W611" s="10"/>
      <c r="X611" s="10"/>
      <c r="Y611" s="10"/>
      <c r="AH611" s="8" t="str">
        <f t="shared" si="55"/>
        <v/>
      </c>
      <c r="AI611" s="8" t="str">
        <f t="shared" si="56"/>
        <v/>
      </c>
      <c r="AK611" s="8"/>
      <c r="AL611" s="37"/>
      <c r="AM611" s="8"/>
      <c r="AN611" s="10"/>
      <c r="AU611" s="8"/>
      <c r="AV611" s="8"/>
      <c r="AY611" s="8" t="str">
        <f t="shared" si="57"/>
        <v/>
      </c>
    </row>
    <row r="612" spans="6:51" ht="16" hidden="1" customHeight="1" x14ac:dyDescent="0.2">
      <c r="F612" s="8" t="str">
        <f>IF(ISBLANK(E612), "", Table2[[#This Row],[unique_id]])</f>
        <v/>
      </c>
      <c r="T612" s="8"/>
      <c r="V612" s="10"/>
      <c r="W612" s="10"/>
      <c r="X612" s="10"/>
      <c r="Y612" s="10"/>
      <c r="AH612" s="8" t="str">
        <f t="shared" si="55"/>
        <v/>
      </c>
      <c r="AI612" s="8" t="str">
        <f t="shared" si="56"/>
        <v/>
      </c>
      <c r="AK612" s="8"/>
      <c r="AL612" s="37"/>
      <c r="AM612" s="8"/>
      <c r="AN612" s="10"/>
      <c r="AU612" s="8"/>
      <c r="AV612" s="8"/>
      <c r="AY612" s="8" t="str">
        <f t="shared" si="57"/>
        <v/>
      </c>
    </row>
    <row r="613" spans="6:51" ht="16" hidden="1" customHeight="1" x14ac:dyDescent="0.2">
      <c r="F613" s="8" t="str">
        <f>IF(ISBLANK(E613), "", Table2[[#This Row],[unique_id]])</f>
        <v/>
      </c>
      <c r="T613" s="8"/>
      <c r="V613" s="10"/>
      <c r="W613" s="10"/>
      <c r="X613" s="10"/>
      <c r="Y613" s="10"/>
      <c r="AH613" s="8" t="str">
        <f t="shared" si="55"/>
        <v/>
      </c>
      <c r="AI613" s="8" t="str">
        <f t="shared" si="56"/>
        <v/>
      </c>
      <c r="AK613" s="8"/>
      <c r="AL613" s="37"/>
      <c r="AM613" s="8"/>
      <c r="AN613" s="10"/>
      <c r="AU613" s="8"/>
      <c r="AV613" s="8"/>
      <c r="AY613" s="8" t="str">
        <f t="shared" si="57"/>
        <v/>
      </c>
    </row>
    <row r="614" spans="6:51" ht="16" hidden="1" customHeight="1" x14ac:dyDescent="0.2">
      <c r="F614" s="8" t="str">
        <f>IF(ISBLANK(E614), "", Table2[[#This Row],[unique_id]])</f>
        <v/>
      </c>
      <c r="T614" s="8"/>
      <c r="V614" s="10"/>
      <c r="W614" s="10"/>
      <c r="X614" s="10"/>
      <c r="Y614" s="10"/>
      <c r="AH614" s="8" t="str">
        <f t="shared" si="55"/>
        <v/>
      </c>
      <c r="AI614" s="8" t="str">
        <f t="shared" si="56"/>
        <v/>
      </c>
      <c r="AK614" s="8"/>
      <c r="AL614" s="37"/>
      <c r="AM614" s="8"/>
      <c r="AN614" s="10"/>
      <c r="AU614" s="8"/>
      <c r="AV614" s="8"/>
      <c r="AY614" s="8" t="str">
        <f t="shared" si="57"/>
        <v/>
      </c>
    </row>
    <row r="615" spans="6:51" ht="16" hidden="1" customHeight="1" x14ac:dyDescent="0.2">
      <c r="F615" s="8" t="str">
        <f>IF(ISBLANK(E615), "", Table2[[#This Row],[unique_id]])</f>
        <v/>
      </c>
      <c r="T615" s="8"/>
      <c r="V615" s="10"/>
      <c r="W615" s="10"/>
      <c r="X615" s="10"/>
      <c r="Y615" s="10"/>
      <c r="AH615" s="8" t="str">
        <f t="shared" si="55"/>
        <v/>
      </c>
      <c r="AI615" s="8" t="str">
        <f t="shared" si="56"/>
        <v/>
      </c>
      <c r="AK615" s="8"/>
      <c r="AL615" s="37"/>
      <c r="AM615" s="8"/>
      <c r="AN615" s="10"/>
      <c r="AU615" s="8"/>
      <c r="AV615" s="8"/>
      <c r="AY615" s="8" t="str">
        <f t="shared" si="57"/>
        <v/>
      </c>
    </row>
    <row r="616" spans="6:51" ht="16" hidden="1" customHeight="1" x14ac:dyDescent="0.2">
      <c r="F616" s="8" t="str">
        <f>IF(ISBLANK(E616), "", Table2[[#This Row],[unique_id]])</f>
        <v/>
      </c>
      <c r="T616" s="8"/>
      <c r="V616" s="10"/>
      <c r="W616" s="10"/>
      <c r="X616" s="10"/>
      <c r="Y616" s="10"/>
      <c r="AH616" s="8" t="str">
        <f t="shared" si="55"/>
        <v/>
      </c>
      <c r="AI616" s="8" t="str">
        <f t="shared" si="56"/>
        <v/>
      </c>
      <c r="AK616" s="8"/>
      <c r="AL616" s="37"/>
      <c r="AM616" s="8"/>
      <c r="AN616" s="10"/>
      <c r="AU616" s="8"/>
      <c r="AV616" s="8"/>
      <c r="AY616" s="8" t="str">
        <f t="shared" si="57"/>
        <v/>
      </c>
    </row>
    <row r="617" spans="6:51" ht="16" hidden="1" customHeight="1" x14ac:dyDescent="0.2">
      <c r="F617" s="8" t="str">
        <f>IF(ISBLANK(E617), "", Table2[[#This Row],[unique_id]])</f>
        <v/>
      </c>
      <c r="T617" s="8"/>
      <c r="V617" s="10"/>
      <c r="W617" s="10"/>
      <c r="X617" s="10"/>
      <c r="Y617" s="10"/>
      <c r="AH617" s="8" t="str">
        <f t="shared" si="55"/>
        <v/>
      </c>
      <c r="AI617" s="8" t="str">
        <f t="shared" si="56"/>
        <v/>
      </c>
      <c r="AK617" s="8"/>
      <c r="AL617" s="37"/>
      <c r="AM617" s="8"/>
      <c r="AN617" s="10"/>
      <c r="AU617" s="8"/>
      <c r="AV617" s="8"/>
      <c r="AY617" s="8" t="str">
        <f t="shared" si="57"/>
        <v/>
      </c>
    </row>
    <row r="618" spans="6:51" ht="16" hidden="1" customHeight="1" x14ac:dyDescent="0.2">
      <c r="F618" s="8" t="str">
        <f>IF(ISBLANK(E618), "", Table2[[#This Row],[unique_id]])</f>
        <v/>
      </c>
      <c r="T618" s="8"/>
      <c r="V618" s="10"/>
      <c r="W618" s="10"/>
      <c r="X618" s="10"/>
      <c r="Y618" s="10"/>
      <c r="AH618" s="8" t="str">
        <f t="shared" si="55"/>
        <v/>
      </c>
      <c r="AI618" s="8" t="str">
        <f t="shared" si="56"/>
        <v/>
      </c>
      <c r="AK618" s="8"/>
      <c r="AL618" s="37"/>
      <c r="AM618" s="8"/>
      <c r="AN618" s="10"/>
      <c r="AU618" s="8"/>
      <c r="AV618" s="8"/>
      <c r="AY618" s="8" t="str">
        <f t="shared" si="57"/>
        <v/>
      </c>
    </row>
    <row r="619" spans="6:51" ht="16" hidden="1" customHeight="1" x14ac:dyDescent="0.2">
      <c r="F619" s="8" t="str">
        <f>IF(ISBLANK(E619), "", Table2[[#This Row],[unique_id]])</f>
        <v/>
      </c>
      <c r="T619" s="8"/>
      <c r="V619" s="10"/>
      <c r="W619" s="10"/>
      <c r="X619" s="10"/>
      <c r="Y619" s="10"/>
      <c r="AH619" s="8" t="str">
        <f t="shared" si="55"/>
        <v/>
      </c>
      <c r="AI619" s="8" t="str">
        <f t="shared" si="56"/>
        <v/>
      </c>
      <c r="AK619" s="8"/>
      <c r="AL619" s="37"/>
      <c r="AM619" s="8"/>
      <c r="AN619" s="10"/>
      <c r="AU619" s="8"/>
      <c r="AV619" s="8"/>
      <c r="AY619" s="8" t="str">
        <f t="shared" si="57"/>
        <v/>
      </c>
    </row>
    <row r="620" spans="6:51" ht="16" hidden="1" customHeight="1" x14ac:dyDescent="0.2">
      <c r="F620" s="8" t="str">
        <f>IF(ISBLANK(E620), "", Table2[[#This Row],[unique_id]])</f>
        <v/>
      </c>
      <c r="T620" s="8"/>
      <c r="V620" s="10"/>
      <c r="W620" s="10"/>
      <c r="X620" s="10"/>
      <c r="Y620" s="10"/>
      <c r="AH620" s="8" t="str">
        <f t="shared" si="55"/>
        <v/>
      </c>
      <c r="AI620" s="8" t="str">
        <f t="shared" si="56"/>
        <v/>
      </c>
      <c r="AK620" s="8"/>
      <c r="AL620" s="37"/>
      <c r="AM620" s="8"/>
      <c r="AN620" s="10"/>
      <c r="AU620" s="8"/>
      <c r="AV620" s="8"/>
      <c r="AY620" s="8" t="str">
        <f t="shared" si="57"/>
        <v/>
      </c>
    </row>
    <row r="621" spans="6:51" ht="16" hidden="1" customHeight="1" x14ac:dyDescent="0.2">
      <c r="F621" s="8" t="str">
        <f>IF(ISBLANK(E621), "", Table2[[#This Row],[unique_id]])</f>
        <v/>
      </c>
      <c r="T621" s="8"/>
      <c r="V621" s="10"/>
      <c r="W621" s="10"/>
      <c r="X621" s="10"/>
      <c r="Y621" s="10"/>
      <c r="AH621" s="8" t="str">
        <f t="shared" si="55"/>
        <v/>
      </c>
      <c r="AI621" s="8" t="str">
        <f t="shared" si="56"/>
        <v/>
      </c>
      <c r="AK621" s="8"/>
      <c r="AL621" s="37"/>
      <c r="AM621" s="8"/>
      <c r="AN621" s="10"/>
      <c r="AU621" s="8"/>
      <c r="AV621" s="8"/>
      <c r="AY621" s="8" t="str">
        <f t="shared" si="57"/>
        <v/>
      </c>
    </row>
    <row r="622" spans="6:51" ht="16" hidden="1" customHeight="1" x14ac:dyDescent="0.2">
      <c r="F622" s="8" t="str">
        <f>IF(ISBLANK(E622), "", Table2[[#This Row],[unique_id]])</f>
        <v/>
      </c>
      <c r="T622" s="8"/>
      <c r="V622" s="10"/>
      <c r="W622" s="10"/>
      <c r="X622" s="10"/>
      <c r="Y622" s="10"/>
      <c r="AH622" s="8" t="str">
        <f t="shared" si="55"/>
        <v/>
      </c>
      <c r="AI622" s="8" t="str">
        <f t="shared" si="56"/>
        <v/>
      </c>
      <c r="AK622" s="8"/>
      <c r="AL622" s="37"/>
      <c r="AM622" s="8"/>
      <c r="AN622" s="10"/>
      <c r="AU622" s="8"/>
      <c r="AV622" s="8"/>
      <c r="AY622" s="8" t="str">
        <f t="shared" si="57"/>
        <v/>
      </c>
    </row>
    <row r="623" spans="6:51" ht="16" hidden="1" customHeight="1" x14ac:dyDescent="0.2">
      <c r="F623" s="8" t="str">
        <f>IF(ISBLANK(E623), "", Table2[[#This Row],[unique_id]])</f>
        <v/>
      </c>
      <c r="T623" s="8"/>
      <c r="V623" s="10"/>
      <c r="W623" s="10"/>
      <c r="X623" s="10"/>
      <c r="Y623" s="10"/>
      <c r="AH623" s="8" t="str">
        <f t="shared" si="55"/>
        <v/>
      </c>
      <c r="AI623" s="8" t="str">
        <f t="shared" si="56"/>
        <v/>
      </c>
      <c r="AK623" s="8"/>
      <c r="AL623" s="37"/>
      <c r="AM623" s="8"/>
      <c r="AN623" s="10"/>
      <c r="AU623" s="8"/>
      <c r="AV623" s="8"/>
      <c r="AY623" s="8" t="str">
        <f t="shared" si="57"/>
        <v/>
      </c>
    </row>
    <row r="624" spans="6:51" ht="16" hidden="1" customHeight="1" x14ac:dyDescent="0.2">
      <c r="F624" s="8" t="str">
        <f>IF(ISBLANK(E624), "", Table2[[#This Row],[unique_id]])</f>
        <v/>
      </c>
      <c r="T624" s="8"/>
      <c r="V624" s="10"/>
      <c r="W624" s="10"/>
      <c r="X624" s="10"/>
      <c r="Y624" s="10"/>
      <c r="AH624" s="8" t="str">
        <f t="shared" si="55"/>
        <v/>
      </c>
      <c r="AI624" s="8" t="str">
        <f t="shared" si="56"/>
        <v/>
      </c>
      <c r="AK624" s="8"/>
      <c r="AL624" s="37"/>
      <c r="AM624" s="8"/>
      <c r="AN624" s="10"/>
      <c r="AU624" s="8"/>
      <c r="AV624" s="8"/>
      <c r="AY624" s="8" t="str">
        <f t="shared" si="57"/>
        <v/>
      </c>
    </row>
    <row r="625" spans="6:51" ht="16" hidden="1" customHeight="1" x14ac:dyDescent="0.2">
      <c r="F625" s="8" t="str">
        <f>IF(ISBLANK(E625), "", Table2[[#This Row],[unique_id]])</f>
        <v/>
      </c>
      <c r="T625" s="8"/>
      <c r="V625" s="10"/>
      <c r="W625" s="10"/>
      <c r="X625" s="10"/>
      <c r="Y625" s="10"/>
      <c r="AH625" s="8" t="str">
        <f t="shared" si="55"/>
        <v/>
      </c>
      <c r="AI625" s="8" t="str">
        <f t="shared" si="56"/>
        <v/>
      </c>
      <c r="AK625" s="8"/>
      <c r="AL625" s="37"/>
      <c r="AM625" s="8"/>
      <c r="AN625" s="10"/>
      <c r="AU625" s="8"/>
      <c r="AV625" s="8"/>
      <c r="AY625" s="8" t="str">
        <f t="shared" si="57"/>
        <v/>
      </c>
    </row>
    <row r="626" spans="6:51" ht="16" hidden="1" customHeight="1" x14ac:dyDescent="0.2">
      <c r="F626" s="8" t="str">
        <f>IF(ISBLANK(E626), "", Table2[[#This Row],[unique_id]])</f>
        <v/>
      </c>
      <c r="T626" s="8"/>
      <c r="V626" s="10"/>
      <c r="W626" s="10"/>
      <c r="X626" s="10"/>
      <c r="Y626" s="10"/>
      <c r="AH626" s="8" t="str">
        <f t="shared" si="55"/>
        <v/>
      </c>
      <c r="AI626" s="8" t="str">
        <f t="shared" si="56"/>
        <v/>
      </c>
      <c r="AK626" s="8"/>
      <c r="AL626" s="37"/>
      <c r="AM626" s="8"/>
      <c r="AN626" s="10"/>
      <c r="AU626" s="8"/>
      <c r="AV626" s="8"/>
      <c r="AY626" s="8" t="str">
        <f t="shared" si="57"/>
        <v/>
      </c>
    </row>
    <row r="627" spans="6:51" ht="16" hidden="1" customHeight="1" x14ac:dyDescent="0.2">
      <c r="F627" s="8" t="str">
        <f>IF(ISBLANK(E627), "", Table2[[#This Row],[unique_id]])</f>
        <v/>
      </c>
      <c r="T627" s="8"/>
      <c r="V627" s="10"/>
      <c r="W627" s="10"/>
      <c r="X627" s="10"/>
      <c r="Y627" s="10"/>
      <c r="AH627" s="8" t="str">
        <f t="shared" si="55"/>
        <v/>
      </c>
      <c r="AI627" s="8" t="str">
        <f t="shared" si="56"/>
        <v/>
      </c>
      <c r="AK627" s="8"/>
      <c r="AL627" s="37"/>
      <c r="AM627" s="8"/>
      <c r="AN627" s="10"/>
      <c r="AU627" s="8"/>
      <c r="AV627" s="8"/>
      <c r="AY627" s="8" t="str">
        <f t="shared" si="57"/>
        <v/>
      </c>
    </row>
    <row r="628" spans="6:51" ht="16" hidden="1" customHeight="1" x14ac:dyDescent="0.2">
      <c r="F628" s="8" t="str">
        <f>IF(ISBLANK(E628), "", Table2[[#This Row],[unique_id]])</f>
        <v/>
      </c>
      <c r="T628" s="8"/>
      <c r="V628" s="10"/>
      <c r="W628" s="10"/>
      <c r="X628" s="10"/>
      <c r="Y628" s="10"/>
      <c r="AH628" s="8" t="str">
        <f t="shared" si="55"/>
        <v/>
      </c>
      <c r="AI628" s="8" t="str">
        <f t="shared" si="56"/>
        <v/>
      </c>
      <c r="AK628" s="8"/>
      <c r="AL628" s="37"/>
      <c r="AM628" s="8"/>
      <c r="AN628" s="10"/>
      <c r="AU628" s="8"/>
      <c r="AV628" s="8"/>
      <c r="AY628" s="8" t="str">
        <f t="shared" si="57"/>
        <v/>
      </c>
    </row>
    <row r="629" spans="6:51" ht="16" hidden="1" customHeight="1" x14ac:dyDescent="0.2">
      <c r="F629" s="8" t="str">
        <f>IF(ISBLANK(E629), "", Table2[[#This Row],[unique_id]])</f>
        <v/>
      </c>
      <c r="T629" s="8"/>
      <c r="V629" s="10"/>
      <c r="W629" s="10"/>
      <c r="X629" s="10"/>
      <c r="Y629" s="10"/>
      <c r="AH629" s="8" t="str">
        <f t="shared" si="55"/>
        <v/>
      </c>
      <c r="AI629" s="8" t="str">
        <f t="shared" si="56"/>
        <v/>
      </c>
      <c r="AK629" s="8"/>
      <c r="AL629" s="37"/>
      <c r="AM629" s="8"/>
      <c r="AN629" s="10"/>
      <c r="AU629" s="8"/>
      <c r="AV629" s="8"/>
      <c r="AY629" s="8" t="str">
        <f t="shared" si="57"/>
        <v/>
      </c>
    </row>
    <row r="630" spans="6:51" ht="16" hidden="1" customHeight="1" x14ac:dyDescent="0.2">
      <c r="F630" s="8" t="str">
        <f>IF(ISBLANK(E630), "", Table2[[#This Row],[unique_id]])</f>
        <v/>
      </c>
      <c r="T630" s="8"/>
      <c r="V630" s="10"/>
      <c r="W630" s="10"/>
      <c r="X630" s="10"/>
      <c r="Y630" s="10"/>
      <c r="AH630" s="8" t="str">
        <f t="shared" si="55"/>
        <v/>
      </c>
      <c r="AI630" s="8" t="str">
        <f t="shared" si="56"/>
        <v/>
      </c>
      <c r="AK630" s="8"/>
      <c r="AL630" s="37"/>
      <c r="AM630" s="8"/>
      <c r="AN630" s="10"/>
      <c r="AU630" s="8"/>
      <c r="AV630" s="8"/>
      <c r="AY630" s="8" t="str">
        <f t="shared" si="57"/>
        <v/>
      </c>
    </row>
    <row r="631" spans="6:51" ht="16" hidden="1" customHeight="1" x14ac:dyDescent="0.2">
      <c r="F631" s="8" t="str">
        <f>IF(ISBLANK(E631), "", Table2[[#This Row],[unique_id]])</f>
        <v/>
      </c>
      <c r="T631" s="8"/>
      <c r="V631" s="10"/>
      <c r="W631" s="10"/>
      <c r="X631" s="10"/>
      <c r="Y631" s="10"/>
      <c r="AH631" s="8" t="str">
        <f t="shared" si="55"/>
        <v/>
      </c>
      <c r="AI631" s="8" t="str">
        <f t="shared" si="56"/>
        <v/>
      </c>
      <c r="AK631" s="8"/>
      <c r="AL631" s="37"/>
      <c r="AM631" s="8"/>
      <c r="AN631" s="10"/>
      <c r="AU631" s="8"/>
      <c r="AV631" s="8"/>
      <c r="AY631" s="8" t="str">
        <f t="shared" si="57"/>
        <v/>
      </c>
    </row>
    <row r="632" spans="6:51" ht="16" hidden="1" customHeight="1" x14ac:dyDescent="0.2">
      <c r="F632" s="8" t="str">
        <f>IF(ISBLANK(E632), "", Table2[[#This Row],[unique_id]])</f>
        <v/>
      </c>
      <c r="T632" s="8"/>
      <c r="V632" s="10"/>
      <c r="W632" s="10"/>
      <c r="X632" s="10"/>
      <c r="Y632" s="10"/>
      <c r="AH632" s="8" t="str">
        <f t="shared" si="55"/>
        <v/>
      </c>
      <c r="AI632" s="8" t="str">
        <f t="shared" si="56"/>
        <v/>
      </c>
      <c r="AK632" s="8"/>
      <c r="AL632" s="37"/>
      <c r="AM632" s="8"/>
      <c r="AN632" s="10"/>
      <c r="AU632" s="8"/>
      <c r="AV632" s="8"/>
      <c r="AY632" s="8" t="str">
        <f t="shared" si="57"/>
        <v/>
      </c>
    </row>
    <row r="633" spans="6:51" ht="16" hidden="1" customHeight="1" x14ac:dyDescent="0.2">
      <c r="F633" s="8" t="str">
        <f>IF(ISBLANK(E633), "", Table2[[#This Row],[unique_id]])</f>
        <v/>
      </c>
      <c r="T633" s="8"/>
      <c r="V633" s="10"/>
      <c r="W633" s="10"/>
      <c r="X633" s="10"/>
      <c r="Y633" s="10"/>
      <c r="AH633" s="8" t="str">
        <f t="shared" ref="AH633:AH696" si="58">IF(ISBLANK(AG633),  "", _xlfn.CONCAT("haas/entity/sensor/", LOWER(C633), "/", E633, "/config"))</f>
        <v/>
      </c>
      <c r="AI633" s="8" t="str">
        <f t="shared" si="56"/>
        <v/>
      </c>
      <c r="AK633" s="8"/>
      <c r="AL633" s="37"/>
      <c r="AM633" s="8"/>
      <c r="AN633" s="10"/>
      <c r="AU633" s="8"/>
      <c r="AV633" s="8"/>
      <c r="AY633" s="8" t="str">
        <f t="shared" si="57"/>
        <v/>
      </c>
    </row>
    <row r="634" spans="6:51" ht="16" hidden="1" customHeight="1" x14ac:dyDescent="0.2">
      <c r="F634" s="8" t="str">
        <f>IF(ISBLANK(E634), "", Table2[[#This Row],[unique_id]])</f>
        <v/>
      </c>
      <c r="T634" s="8"/>
      <c r="V634" s="10"/>
      <c r="W634" s="10"/>
      <c r="X634" s="10"/>
      <c r="Y634" s="10"/>
      <c r="AH634" s="8" t="str">
        <f t="shared" si="58"/>
        <v/>
      </c>
      <c r="AI634" s="8" t="str">
        <f t="shared" si="56"/>
        <v/>
      </c>
      <c r="AK634" s="8"/>
      <c r="AL634" s="37"/>
      <c r="AM634" s="8"/>
      <c r="AN634" s="10"/>
      <c r="AU634" s="8"/>
      <c r="AV634" s="8"/>
      <c r="AY634" s="8" t="str">
        <f t="shared" si="57"/>
        <v/>
      </c>
    </row>
    <row r="635" spans="6:51" ht="16" hidden="1" customHeight="1" x14ac:dyDescent="0.2">
      <c r="F635" s="8" t="str">
        <f>IF(ISBLANK(E635), "", Table2[[#This Row],[unique_id]])</f>
        <v/>
      </c>
      <c r="T635" s="8"/>
      <c r="V635" s="10"/>
      <c r="W635" s="10"/>
      <c r="X635" s="10"/>
      <c r="Y635" s="10"/>
      <c r="AH635" s="8" t="str">
        <f t="shared" si="58"/>
        <v/>
      </c>
      <c r="AI635" s="8" t="str">
        <f t="shared" si="56"/>
        <v/>
      </c>
      <c r="AK635" s="8"/>
      <c r="AL635" s="37"/>
      <c r="AM635" s="8"/>
      <c r="AN635" s="10"/>
      <c r="AU635" s="8"/>
      <c r="AV635" s="8"/>
      <c r="AY635" s="8" t="str">
        <f t="shared" si="57"/>
        <v/>
      </c>
    </row>
    <row r="636" spans="6:51" ht="16" hidden="1" customHeight="1" x14ac:dyDescent="0.2">
      <c r="F636" s="8" t="str">
        <f>IF(ISBLANK(E636), "", Table2[[#This Row],[unique_id]])</f>
        <v/>
      </c>
      <c r="T636" s="8"/>
      <c r="V636" s="10"/>
      <c r="W636" s="10"/>
      <c r="X636" s="10"/>
      <c r="Y636" s="10"/>
      <c r="AH636" s="8" t="str">
        <f t="shared" si="58"/>
        <v/>
      </c>
      <c r="AI636" s="8" t="str">
        <f t="shared" si="56"/>
        <v/>
      </c>
      <c r="AK636" s="8"/>
      <c r="AL636" s="37"/>
      <c r="AM636" s="8"/>
      <c r="AN636" s="10"/>
      <c r="AU636" s="8"/>
      <c r="AV636" s="8"/>
      <c r="AY636" s="8" t="str">
        <f t="shared" si="57"/>
        <v/>
      </c>
    </row>
    <row r="637" spans="6:51" ht="16" hidden="1" customHeight="1" x14ac:dyDescent="0.2">
      <c r="F637" s="8" t="str">
        <f>IF(ISBLANK(E637), "", Table2[[#This Row],[unique_id]])</f>
        <v/>
      </c>
      <c r="T637" s="8"/>
      <c r="V637" s="10"/>
      <c r="W637" s="10"/>
      <c r="X637" s="10"/>
      <c r="Y637" s="10"/>
      <c r="AH637" s="8" t="str">
        <f t="shared" si="58"/>
        <v/>
      </c>
      <c r="AI637" s="8" t="str">
        <f t="shared" si="56"/>
        <v/>
      </c>
      <c r="AK637" s="8"/>
      <c r="AL637" s="37"/>
      <c r="AM637" s="8"/>
      <c r="AN637" s="10"/>
      <c r="AU637" s="8"/>
      <c r="AV637" s="8"/>
      <c r="AY637" s="8" t="str">
        <f t="shared" si="57"/>
        <v/>
      </c>
    </row>
    <row r="638" spans="6:51" ht="16" hidden="1" customHeight="1" x14ac:dyDescent="0.2">
      <c r="F638" s="8" t="str">
        <f>IF(ISBLANK(E638), "", Table2[[#This Row],[unique_id]])</f>
        <v/>
      </c>
      <c r="T638" s="8"/>
      <c r="V638" s="10"/>
      <c r="W638" s="10"/>
      <c r="X638" s="10"/>
      <c r="Y638" s="10"/>
      <c r="AH638" s="8" t="str">
        <f t="shared" si="58"/>
        <v/>
      </c>
      <c r="AI638" s="8" t="str">
        <f t="shared" si="56"/>
        <v/>
      </c>
      <c r="AK638" s="8"/>
      <c r="AL638" s="37"/>
      <c r="AM638" s="8"/>
      <c r="AN638" s="10"/>
      <c r="AU638" s="8"/>
      <c r="AV638" s="8"/>
      <c r="AY638" s="8" t="str">
        <f t="shared" si="57"/>
        <v/>
      </c>
    </row>
    <row r="639" spans="6:51" ht="16" hidden="1" customHeight="1" x14ac:dyDescent="0.2">
      <c r="F639" s="8" t="str">
        <f>IF(ISBLANK(E639), "", Table2[[#This Row],[unique_id]])</f>
        <v/>
      </c>
      <c r="T639" s="8"/>
      <c r="V639" s="10"/>
      <c r="W639" s="10"/>
      <c r="X639" s="10"/>
      <c r="Y639" s="10"/>
      <c r="AH639" s="8" t="str">
        <f t="shared" si="58"/>
        <v/>
      </c>
      <c r="AI639" s="8" t="str">
        <f t="shared" si="56"/>
        <v/>
      </c>
      <c r="AK639" s="8"/>
      <c r="AL639" s="37"/>
      <c r="AM639" s="8"/>
      <c r="AN639" s="10"/>
      <c r="AU639" s="8"/>
      <c r="AV639" s="8"/>
      <c r="AY639" s="8" t="str">
        <f t="shared" si="57"/>
        <v/>
      </c>
    </row>
    <row r="640" spans="6:51" ht="16" hidden="1" customHeight="1" x14ac:dyDescent="0.2">
      <c r="F640" s="8" t="str">
        <f>IF(ISBLANK(E640), "", Table2[[#This Row],[unique_id]])</f>
        <v/>
      </c>
      <c r="T640" s="8"/>
      <c r="V640" s="10"/>
      <c r="W640" s="10"/>
      <c r="X640" s="10"/>
      <c r="Y640" s="10"/>
      <c r="AH640" s="8" t="str">
        <f t="shared" si="58"/>
        <v/>
      </c>
      <c r="AI640" s="8" t="str">
        <f t="shared" si="56"/>
        <v/>
      </c>
      <c r="AK640" s="8"/>
      <c r="AL640" s="37"/>
      <c r="AM640" s="8"/>
      <c r="AN640" s="10"/>
      <c r="AU640" s="8"/>
      <c r="AV640" s="8"/>
      <c r="AY640" s="8" t="str">
        <f t="shared" si="57"/>
        <v/>
      </c>
    </row>
    <row r="641" spans="6:51" ht="16" hidden="1" customHeight="1" x14ac:dyDescent="0.2">
      <c r="F641" s="8" t="str">
        <f>IF(ISBLANK(E641), "", Table2[[#This Row],[unique_id]])</f>
        <v/>
      </c>
      <c r="T641" s="8"/>
      <c r="V641" s="10"/>
      <c r="W641" s="10"/>
      <c r="X641" s="10"/>
      <c r="Y641" s="10"/>
      <c r="AH641" s="8" t="str">
        <f t="shared" si="58"/>
        <v/>
      </c>
      <c r="AI641" s="8" t="str">
        <f t="shared" si="56"/>
        <v/>
      </c>
      <c r="AK641" s="8"/>
      <c r="AL641" s="37"/>
      <c r="AM641" s="8"/>
      <c r="AN641" s="10"/>
      <c r="AU641" s="8"/>
      <c r="AV641" s="8"/>
      <c r="AY641" s="8" t="str">
        <f t="shared" si="57"/>
        <v/>
      </c>
    </row>
    <row r="642" spans="6:51" ht="16" hidden="1" customHeight="1" x14ac:dyDescent="0.2">
      <c r="F642" s="8" t="str">
        <f>IF(ISBLANK(E642), "", Table2[[#This Row],[unique_id]])</f>
        <v/>
      </c>
      <c r="T642" s="8"/>
      <c r="V642" s="10"/>
      <c r="W642" s="10"/>
      <c r="X642" s="10"/>
      <c r="Y642" s="10"/>
      <c r="AH642" s="8" t="str">
        <f t="shared" si="58"/>
        <v/>
      </c>
      <c r="AI642" s="8" t="str">
        <f t="shared" si="56"/>
        <v/>
      </c>
      <c r="AK642" s="8"/>
      <c r="AL642" s="37"/>
      <c r="AM642" s="8"/>
      <c r="AN642" s="10"/>
      <c r="AU642" s="8"/>
      <c r="AV642" s="8"/>
      <c r="AY642" s="8" t="str">
        <f t="shared" si="57"/>
        <v/>
      </c>
    </row>
    <row r="643" spans="6:51" ht="16" hidden="1" customHeight="1" x14ac:dyDescent="0.2">
      <c r="F643" s="8" t="str">
        <f>IF(ISBLANK(E643), "", Table2[[#This Row],[unique_id]])</f>
        <v/>
      </c>
      <c r="T643" s="8"/>
      <c r="V643" s="10"/>
      <c r="W643" s="10"/>
      <c r="X643" s="10"/>
      <c r="Y643" s="10"/>
      <c r="AH643" s="8" t="str">
        <f t="shared" si="58"/>
        <v/>
      </c>
      <c r="AI643" s="8" t="str">
        <f t="shared" si="56"/>
        <v/>
      </c>
      <c r="AK643" s="8"/>
      <c r="AL643" s="37"/>
      <c r="AM643" s="8"/>
      <c r="AN643" s="10"/>
      <c r="AU643" s="8"/>
      <c r="AV643" s="8"/>
      <c r="AY643" s="8" t="str">
        <f t="shared" si="57"/>
        <v/>
      </c>
    </row>
    <row r="644" spans="6:51" ht="16" hidden="1" customHeight="1" x14ac:dyDescent="0.2">
      <c r="F644" s="8" t="str">
        <f>IF(ISBLANK(E644), "", Table2[[#This Row],[unique_id]])</f>
        <v/>
      </c>
      <c r="T644" s="8"/>
      <c r="V644" s="10"/>
      <c r="W644" s="10"/>
      <c r="X644" s="10"/>
      <c r="Y644" s="10"/>
      <c r="AH644" s="8" t="str">
        <f t="shared" si="58"/>
        <v/>
      </c>
      <c r="AI644" s="8" t="str">
        <f t="shared" si="56"/>
        <v/>
      </c>
      <c r="AK644" s="8"/>
      <c r="AL644" s="37"/>
      <c r="AM644" s="8"/>
      <c r="AN644" s="10"/>
      <c r="AU644" s="8"/>
      <c r="AV644" s="8"/>
      <c r="AY644" s="8" t="str">
        <f t="shared" si="57"/>
        <v/>
      </c>
    </row>
    <row r="645" spans="6:51" ht="16" hidden="1" customHeight="1" x14ac:dyDescent="0.2">
      <c r="F645" s="8" t="str">
        <f>IF(ISBLANK(E645), "", Table2[[#This Row],[unique_id]])</f>
        <v/>
      </c>
      <c r="T645" s="8"/>
      <c r="V645" s="10"/>
      <c r="W645" s="10"/>
      <c r="X645" s="10"/>
      <c r="Y645" s="10"/>
      <c r="AH645" s="8" t="str">
        <f t="shared" si="58"/>
        <v/>
      </c>
      <c r="AI645" s="8" t="str">
        <f t="shared" si="56"/>
        <v/>
      </c>
      <c r="AK645" s="8"/>
      <c r="AL645" s="37"/>
      <c r="AM645" s="8"/>
      <c r="AN645" s="10"/>
      <c r="AU645" s="8"/>
      <c r="AV645" s="8"/>
      <c r="AY645" s="8" t="str">
        <f t="shared" si="57"/>
        <v/>
      </c>
    </row>
    <row r="646" spans="6:51" ht="16" hidden="1" customHeight="1" x14ac:dyDescent="0.2">
      <c r="F646" s="8" t="str">
        <f>IF(ISBLANK(E646), "", Table2[[#This Row],[unique_id]])</f>
        <v/>
      </c>
      <c r="T646" s="8"/>
      <c r="V646" s="10"/>
      <c r="W646" s="10"/>
      <c r="X646" s="10"/>
      <c r="Y646" s="10"/>
      <c r="AH646" s="8" t="str">
        <f t="shared" si="58"/>
        <v/>
      </c>
      <c r="AI646" s="8" t="str">
        <f t="shared" si="56"/>
        <v/>
      </c>
      <c r="AK646" s="8"/>
      <c r="AL646" s="37"/>
      <c r="AM646" s="8"/>
      <c r="AN646" s="10"/>
      <c r="AU646" s="8"/>
      <c r="AV646" s="8"/>
      <c r="AY646" s="8" t="str">
        <f t="shared" si="57"/>
        <v/>
      </c>
    </row>
    <row r="647" spans="6:51" ht="16" hidden="1" customHeight="1" x14ac:dyDescent="0.2">
      <c r="F647" s="8" t="str">
        <f>IF(ISBLANK(E647), "", Table2[[#This Row],[unique_id]])</f>
        <v/>
      </c>
      <c r="T647" s="8"/>
      <c r="V647" s="10"/>
      <c r="W647" s="10"/>
      <c r="X647" s="10"/>
      <c r="Y647" s="10"/>
      <c r="AH647" s="8" t="str">
        <f t="shared" si="58"/>
        <v/>
      </c>
      <c r="AI647" s="8" t="str">
        <f t="shared" si="56"/>
        <v/>
      </c>
      <c r="AK647" s="8"/>
      <c r="AL647" s="37"/>
      <c r="AM647" s="8"/>
      <c r="AN647" s="10"/>
      <c r="AU647" s="8"/>
      <c r="AV647" s="8"/>
      <c r="AY647" s="8" t="str">
        <f t="shared" si="57"/>
        <v/>
      </c>
    </row>
    <row r="648" spans="6:51" ht="16" hidden="1" customHeight="1" x14ac:dyDescent="0.2">
      <c r="F648" s="8" t="str">
        <f>IF(ISBLANK(E648), "", Table2[[#This Row],[unique_id]])</f>
        <v/>
      </c>
      <c r="T648" s="8"/>
      <c r="V648" s="10"/>
      <c r="W648" s="10"/>
      <c r="X648" s="10"/>
      <c r="Y648" s="10"/>
      <c r="AH648" s="8" t="str">
        <f t="shared" si="58"/>
        <v/>
      </c>
      <c r="AI648" s="8" t="str">
        <f t="shared" si="56"/>
        <v/>
      </c>
      <c r="AK648" s="8"/>
      <c r="AL648" s="37"/>
      <c r="AM648" s="8"/>
      <c r="AN648" s="10"/>
      <c r="AU648" s="8"/>
      <c r="AV648" s="8"/>
      <c r="AY648" s="8" t="str">
        <f t="shared" si="57"/>
        <v/>
      </c>
    </row>
    <row r="649" spans="6:51" ht="16" hidden="1" customHeight="1" x14ac:dyDescent="0.2">
      <c r="F649" s="8" t="str">
        <f>IF(ISBLANK(E649), "", Table2[[#This Row],[unique_id]])</f>
        <v/>
      </c>
      <c r="T649" s="8"/>
      <c r="V649" s="10"/>
      <c r="W649" s="10"/>
      <c r="X649" s="10"/>
      <c r="Y649" s="10"/>
      <c r="AH649" s="8" t="str">
        <f t="shared" si="58"/>
        <v/>
      </c>
      <c r="AI649" s="8" t="str">
        <f t="shared" si="56"/>
        <v/>
      </c>
      <c r="AK649" s="8"/>
      <c r="AL649" s="37"/>
      <c r="AM649" s="8"/>
      <c r="AN649" s="10"/>
      <c r="AU649" s="8"/>
      <c r="AV649" s="8"/>
      <c r="AY649" s="8" t="str">
        <f t="shared" si="57"/>
        <v/>
      </c>
    </row>
    <row r="650" spans="6:51" ht="16" hidden="1" customHeight="1" x14ac:dyDescent="0.2">
      <c r="F650" s="8" t="str">
        <f>IF(ISBLANK(E650), "", Table2[[#This Row],[unique_id]])</f>
        <v/>
      </c>
      <c r="T650" s="8"/>
      <c r="V650" s="10"/>
      <c r="W650" s="10"/>
      <c r="X650" s="10"/>
      <c r="Y650" s="10"/>
      <c r="AH650" s="8" t="str">
        <f t="shared" si="58"/>
        <v/>
      </c>
      <c r="AI650" s="8" t="str">
        <f t="shared" si="56"/>
        <v/>
      </c>
      <c r="AK650" s="8"/>
      <c r="AL650" s="37"/>
      <c r="AM650" s="8"/>
      <c r="AN650" s="10"/>
      <c r="AU650" s="8"/>
      <c r="AV650" s="8"/>
      <c r="AY650" s="8" t="str">
        <f t="shared" si="57"/>
        <v/>
      </c>
    </row>
    <row r="651" spans="6:51" ht="16" hidden="1" customHeight="1" x14ac:dyDescent="0.2">
      <c r="F651" s="8" t="str">
        <f>IF(ISBLANK(E651), "", Table2[[#This Row],[unique_id]])</f>
        <v/>
      </c>
      <c r="T651" s="8"/>
      <c r="V651" s="10"/>
      <c r="W651" s="10"/>
      <c r="X651" s="10"/>
      <c r="Y651" s="10"/>
      <c r="AH651" s="8" t="str">
        <f t="shared" si="58"/>
        <v/>
      </c>
      <c r="AI651" s="8" t="str">
        <f t="shared" si="56"/>
        <v/>
      </c>
      <c r="AK651" s="8"/>
      <c r="AL651" s="37"/>
      <c r="AM651" s="8"/>
      <c r="AN651" s="10"/>
      <c r="AU651" s="8"/>
      <c r="AV651" s="8"/>
      <c r="AY651" s="8" t="str">
        <f t="shared" si="57"/>
        <v/>
      </c>
    </row>
    <row r="652" spans="6:51" ht="16" hidden="1" customHeight="1" x14ac:dyDescent="0.2">
      <c r="F652" s="8" t="str">
        <f>IF(ISBLANK(E652), "", Table2[[#This Row],[unique_id]])</f>
        <v/>
      </c>
      <c r="T652" s="8"/>
      <c r="V652" s="10"/>
      <c r="W652" s="10"/>
      <c r="X652" s="10"/>
      <c r="Y652" s="10"/>
      <c r="AH652" s="8" t="str">
        <f t="shared" si="58"/>
        <v/>
      </c>
      <c r="AI652" s="8" t="str">
        <f t="shared" si="56"/>
        <v/>
      </c>
      <c r="AK652" s="8"/>
      <c r="AL652" s="37"/>
      <c r="AM652" s="8"/>
      <c r="AN652" s="10"/>
      <c r="AU652" s="8"/>
      <c r="AV652" s="8"/>
      <c r="AY652" s="8" t="str">
        <f t="shared" si="57"/>
        <v/>
      </c>
    </row>
    <row r="653" spans="6:51" ht="16" hidden="1" customHeight="1" x14ac:dyDescent="0.2">
      <c r="F653" s="8" t="str">
        <f>IF(ISBLANK(E653), "", Table2[[#This Row],[unique_id]])</f>
        <v/>
      </c>
      <c r="T653" s="8"/>
      <c r="V653" s="10"/>
      <c r="W653" s="10"/>
      <c r="X653" s="10"/>
      <c r="Y653" s="10"/>
      <c r="AH653" s="8" t="str">
        <f t="shared" si="58"/>
        <v/>
      </c>
      <c r="AI653" s="8" t="str">
        <f t="shared" si="56"/>
        <v/>
      </c>
      <c r="AK653" s="8"/>
      <c r="AL653" s="37"/>
      <c r="AM653" s="8"/>
      <c r="AN653" s="10"/>
      <c r="AU653" s="8"/>
      <c r="AV653" s="8"/>
      <c r="AY653" s="8" t="str">
        <f t="shared" si="57"/>
        <v/>
      </c>
    </row>
    <row r="654" spans="6:51" ht="16" hidden="1" customHeight="1" x14ac:dyDescent="0.2">
      <c r="F654" s="8" t="str">
        <f>IF(ISBLANK(E654), "", Table2[[#This Row],[unique_id]])</f>
        <v/>
      </c>
      <c r="T654" s="8"/>
      <c r="V654" s="10"/>
      <c r="W654" s="10"/>
      <c r="X654" s="10"/>
      <c r="Y654" s="10"/>
      <c r="AH654" s="8" t="str">
        <f t="shared" si="58"/>
        <v/>
      </c>
      <c r="AI654" s="8" t="str">
        <f t="shared" si="56"/>
        <v/>
      </c>
      <c r="AK654" s="8"/>
      <c r="AL654" s="37"/>
      <c r="AM654" s="8"/>
      <c r="AN654" s="10"/>
      <c r="AU654" s="8"/>
      <c r="AV654" s="8"/>
      <c r="AY654" s="8" t="str">
        <f t="shared" si="57"/>
        <v/>
      </c>
    </row>
    <row r="655" spans="6:51" ht="16" hidden="1" customHeight="1" x14ac:dyDescent="0.2">
      <c r="F655" s="8" t="str">
        <f>IF(ISBLANK(E655), "", Table2[[#This Row],[unique_id]])</f>
        <v/>
      </c>
      <c r="T655" s="8"/>
      <c r="V655" s="10"/>
      <c r="W655" s="10"/>
      <c r="X655" s="10"/>
      <c r="Y655" s="10"/>
      <c r="AH655" s="8" t="str">
        <f t="shared" si="58"/>
        <v/>
      </c>
      <c r="AI655" s="8" t="str">
        <f t="shared" si="56"/>
        <v/>
      </c>
      <c r="AK655" s="8"/>
      <c r="AL655" s="37"/>
      <c r="AM655" s="8"/>
      <c r="AN655" s="10"/>
      <c r="AU655" s="8"/>
      <c r="AV655" s="8"/>
      <c r="AY655" s="8" t="str">
        <f t="shared" si="57"/>
        <v/>
      </c>
    </row>
    <row r="656" spans="6:51" ht="16" hidden="1" customHeight="1" x14ac:dyDescent="0.2">
      <c r="F656" s="8" t="str">
        <f>IF(ISBLANK(E656), "", Table2[[#This Row],[unique_id]])</f>
        <v/>
      </c>
      <c r="T656" s="8"/>
      <c r="V656" s="10"/>
      <c r="W656" s="10"/>
      <c r="X656" s="10"/>
      <c r="Y656" s="10"/>
      <c r="AH656" s="8" t="str">
        <f t="shared" si="58"/>
        <v/>
      </c>
      <c r="AI656" s="8" t="str">
        <f t="shared" si="56"/>
        <v/>
      </c>
      <c r="AK656" s="8"/>
      <c r="AL656" s="37"/>
      <c r="AM656" s="8"/>
      <c r="AN656" s="10"/>
      <c r="AU656" s="8"/>
      <c r="AV656" s="8"/>
      <c r="AY656" s="8" t="str">
        <f t="shared" si="57"/>
        <v/>
      </c>
    </row>
    <row r="657" spans="6:51" ht="16" hidden="1" customHeight="1" x14ac:dyDescent="0.2">
      <c r="F657" s="8" t="str">
        <f>IF(ISBLANK(E657), "", Table2[[#This Row],[unique_id]])</f>
        <v/>
      </c>
      <c r="T657" s="8"/>
      <c r="V657" s="10"/>
      <c r="W657" s="10"/>
      <c r="X657" s="10"/>
      <c r="Y657" s="10"/>
      <c r="AH657" s="8" t="str">
        <f t="shared" si="58"/>
        <v/>
      </c>
      <c r="AI657" s="8" t="str">
        <f t="shared" si="56"/>
        <v/>
      </c>
      <c r="AK657" s="8"/>
      <c r="AL657" s="37"/>
      <c r="AM657" s="8"/>
      <c r="AN657" s="10"/>
      <c r="AU657" s="8"/>
      <c r="AV657" s="8"/>
      <c r="AY657" s="8" t="str">
        <f t="shared" si="57"/>
        <v/>
      </c>
    </row>
    <row r="658" spans="6:51" ht="16" hidden="1" customHeight="1" x14ac:dyDescent="0.2">
      <c r="F658" s="8" t="str">
        <f>IF(ISBLANK(E658), "", Table2[[#This Row],[unique_id]])</f>
        <v/>
      </c>
      <c r="T658" s="8"/>
      <c r="V658" s="10"/>
      <c r="W658" s="10"/>
      <c r="X658" s="10"/>
      <c r="Y658" s="10"/>
      <c r="AH658" s="8" t="str">
        <f t="shared" si="58"/>
        <v/>
      </c>
      <c r="AI658" s="8" t="str">
        <f t="shared" si="56"/>
        <v/>
      </c>
      <c r="AK658" s="8"/>
      <c r="AL658" s="37"/>
      <c r="AM658" s="8"/>
      <c r="AN658" s="10"/>
      <c r="AU658" s="8"/>
      <c r="AV658" s="8"/>
      <c r="AY658" s="8" t="str">
        <f t="shared" si="57"/>
        <v/>
      </c>
    </row>
    <row r="659" spans="6:51" ht="16" hidden="1" customHeight="1" x14ac:dyDescent="0.2">
      <c r="F659" s="8" t="str">
        <f>IF(ISBLANK(E659), "", Table2[[#This Row],[unique_id]])</f>
        <v/>
      </c>
      <c r="T659" s="8"/>
      <c r="V659" s="10"/>
      <c r="W659" s="10"/>
      <c r="X659" s="10"/>
      <c r="Y659" s="10"/>
      <c r="AH659" s="8" t="str">
        <f t="shared" si="58"/>
        <v/>
      </c>
      <c r="AI659" s="8" t="str">
        <f t="shared" si="56"/>
        <v/>
      </c>
      <c r="AK659" s="8"/>
      <c r="AL659" s="37"/>
      <c r="AM659" s="8"/>
      <c r="AN659" s="10"/>
      <c r="AU659" s="8"/>
      <c r="AV659" s="8"/>
      <c r="AY659" s="8" t="str">
        <f t="shared" si="57"/>
        <v/>
      </c>
    </row>
    <row r="660" spans="6:51" ht="16" hidden="1" customHeight="1" x14ac:dyDescent="0.2">
      <c r="F660" s="8" t="str">
        <f>IF(ISBLANK(E660), "", Table2[[#This Row],[unique_id]])</f>
        <v/>
      </c>
      <c r="T660" s="8"/>
      <c r="V660" s="10"/>
      <c r="W660" s="10"/>
      <c r="X660" s="10"/>
      <c r="Y660" s="10"/>
      <c r="AH660" s="8" t="str">
        <f t="shared" si="58"/>
        <v/>
      </c>
      <c r="AI660" s="8" t="str">
        <f t="shared" si="56"/>
        <v/>
      </c>
      <c r="AK660" s="8"/>
      <c r="AL660" s="37"/>
      <c r="AM660" s="8"/>
      <c r="AN660" s="10"/>
      <c r="AU660" s="8"/>
      <c r="AV660" s="8"/>
      <c r="AY660" s="8" t="str">
        <f t="shared" si="57"/>
        <v/>
      </c>
    </row>
    <row r="661" spans="6:51" ht="16" hidden="1" customHeight="1" x14ac:dyDescent="0.2">
      <c r="F661" s="8" t="str">
        <f>IF(ISBLANK(E661), "", Table2[[#This Row],[unique_id]])</f>
        <v/>
      </c>
      <c r="T661" s="8"/>
      <c r="V661" s="10"/>
      <c r="W661" s="10"/>
      <c r="X661" s="10"/>
      <c r="Y661" s="10"/>
      <c r="AH661" s="8" t="str">
        <f t="shared" si="58"/>
        <v/>
      </c>
      <c r="AI661" s="8" t="str">
        <f t="shared" si="56"/>
        <v/>
      </c>
      <c r="AK661" s="8"/>
      <c r="AL661" s="37"/>
      <c r="AM661" s="8"/>
      <c r="AN661" s="10"/>
      <c r="AU661" s="8"/>
      <c r="AV661" s="8"/>
      <c r="AY661" s="8" t="str">
        <f t="shared" si="57"/>
        <v/>
      </c>
    </row>
    <row r="662" spans="6:51" ht="16" hidden="1" customHeight="1" x14ac:dyDescent="0.2">
      <c r="F662" s="8" t="str">
        <f>IF(ISBLANK(E662), "", Table2[[#This Row],[unique_id]])</f>
        <v/>
      </c>
      <c r="T662" s="8"/>
      <c r="V662" s="10"/>
      <c r="W662" s="10"/>
      <c r="X662" s="10"/>
      <c r="Y662" s="10"/>
      <c r="AH662" s="8" t="str">
        <f t="shared" si="58"/>
        <v/>
      </c>
      <c r="AI662" s="8" t="str">
        <f t="shared" si="56"/>
        <v/>
      </c>
      <c r="AK662" s="8"/>
      <c r="AL662" s="37"/>
      <c r="AM662" s="8"/>
      <c r="AN662" s="10"/>
      <c r="AU662" s="8"/>
      <c r="AV662" s="8"/>
      <c r="AY662" s="8" t="str">
        <f t="shared" si="57"/>
        <v/>
      </c>
    </row>
    <row r="663" spans="6:51" ht="16" hidden="1" customHeight="1" x14ac:dyDescent="0.2">
      <c r="F663" s="8" t="str">
        <f>IF(ISBLANK(E663), "", Table2[[#This Row],[unique_id]])</f>
        <v/>
      </c>
      <c r="T663" s="8"/>
      <c r="V663" s="10"/>
      <c r="W663" s="10"/>
      <c r="X663" s="10"/>
      <c r="Y663" s="10"/>
      <c r="AH663" s="8" t="str">
        <f t="shared" si="58"/>
        <v/>
      </c>
      <c r="AI663" s="8" t="str">
        <f t="shared" si="56"/>
        <v/>
      </c>
      <c r="AK663" s="8"/>
      <c r="AL663" s="37"/>
      <c r="AM663" s="8"/>
      <c r="AN663" s="10"/>
      <c r="AU663" s="8"/>
      <c r="AV663" s="8"/>
      <c r="AY663" s="8" t="str">
        <f t="shared" si="57"/>
        <v/>
      </c>
    </row>
    <row r="664" spans="6:51" ht="16" hidden="1" customHeight="1" x14ac:dyDescent="0.2">
      <c r="F664" s="8" t="str">
        <f>IF(ISBLANK(E664), "", Table2[[#This Row],[unique_id]])</f>
        <v/>
      </c>
      <c r="T664" s="8"/>
      <c r="V664" s="10"/>
      <c r="W664" s="10"/>
      <c r="X664" s="10"/>
      <c r="Y664" s="10"/>
      <c r="AH664" s="8" t="str">
        <f t="shared" si="58"/>
        <v/>
      </c>
      <c r="AI664" s="8" t="str">
        <f t="shared" si="56"/>
        <v/>
      </c>
      <c r="AK664" s="8"/>
      <c r="AL664" s="37"/>
      <c r="AM664" s="8"/>
      <c r="AN664" s="10"/>
      <c r="AU664" s="8"/>
      <c r="AV664" s="8"/>
      <c r="AY664" s="8" t="str">
        <f t="shared" si="57"/>
        <v/>
      </c>
    </row>
    <row r="665" spans="6:51" ht="16" hidden="1" customHeight="1" x14ac:dyDescent="0.2">
      <c r="F665" s="8" t="str">
        <f>IF(ISBLANK(E665), "", Table2[[#This Row],[unique_id]])</f>
        <v/>
      </c>
      <c r="T665" s="8"/>
      <c r="V665" s="10"/>
      <c r="W665" s="10"/>
      <c r="X665" s="10"/>
      <c r="Y665" s="10"/>
      <c r="AH665" s="8" t="str">
        <f t="shared" si="58"/>
        <v/>
      </c>
      <c r="AI665" s="8" t="str">
        <f t="shared" si="56"/>
        <v/>
      </c>
      <c r="AK665" s="8"/>
      <c r="AL665" s="37"/>
      <c r="AM665" s="8"/>
      <c r="AN665" s="10"/>
      <c r="AU665" s="8"/>
      <c r="AV665" s="8"/>
      <c r="AY665" s="8" t="str">
        <f t="shared" si="57"/>
        <v/>
      </c>
    </row>
    <row r="666" spans="6:51" ht="16" hidden="1" customHeight="1" x14ac:dyDescent="0.2">
      <c r="F666" s="8" t="str">
        <f>IF(ISBLANK(E666), "", Table2[[#This Row],[unique_id]])</f>
        <v/>
      </c>
      <c r="T666" s="8"/>
      <c r="V666" s="10"/>
      <c r="W666" s="10"/>
      <c r="X666" s="10"/>
      <c r="Y666" s="10"/>
      <c r="AH666" s="8" t="str">
        <f t="shared" si="58"/>
        <v/>
      </c>
      <c r="AI666" s="8" t="str">
        <f t="shared" si="56"/>
        <v/>
      </c>
      <c r="AK666" s="8"/>
      <c r="AL666" s="37"/>
      <c r="AM666" s="8"/>
      <c r="AN666" s="10"/>
      <c r="AU666" s="8"/>
      <c r="AV666" s="8"/>
      <c r="AY666" s="8" t="str">
        <f t="shared" si="57"/>
        <v/>
      </c>
    </row>
    <row r="667" spans="6:51" ht="16" hidden="1" customHeight="1" x14ac:dyDescent="0.2">
      <c r="F667" s="8" t="str">
        <f>IF(ISBLANK(E667), "", Table2[[#This Row],[unique_id]])</f>
        <v/>
      </c>
      <c r="T667" s="8"/>
      <c r="V667" s="10"/>
      <c r="W667" s="10"/>
      <c r="X667" s="10"/>
      <c r="Y667" s="10"/>
      <c r="AH667" s="8" t="str">
        <f t="shared" si="58"/>
        <v/>
      </c>
      <c r="AI667" s="8" t="str">
        <f t="shared" si="56"/>
        <v/>
      </c>
      <c r="AK667" s="8"/>
      <c r="AL667" s="37"/>
      <c r="AM667" s="8"/>
      <c r="AN667" s="10"/>
      <c r="AU667" s="8"/>
      <c r="AV667" s="8"/>
      <c r="AY667" s="8" t="str">
        <f t="shared" si="57"/>
        <v/>
      </c>
    </row>
    <row r="668" spans="6:51" ht="16" hidden="1" customHeight="1" x14ac:dyDescent="0.2">
      <c r="F668" s="8" t="str">
        <f>IF(ISBLANK(E668), "", Table2[[#This Row],[unique_id]])</f>
        <v/>
      </c>
      <c r="T668" s="8"/>
      <c r="V668" s="10"/>
      <c r="W668" s="10"/>
      <c r="X668" s="10"/>
      <c r="Y668" s="10"/>
      <c r="AH668" s="8" t="str">
        <f t="shared" si="58"/>
        <v/>
      </c>
      <c r="AI668" s="8" t="str">
        <f t="shared" si="56"/>
        <v/>
      </c>
      <c r="AK668" s="8"/>
      <c r="AL668" s="37"/>
      <c r="AM668" s="8"/>
      <c r="AN668" s="10"/>
      <c r="AU668" s="8"/>
      <c r="AV668" s="8"/>
      <c r="AY668" s="8" t="str">
        <f t="shared" si="57"/>
        <v/>
      </c>
    </row>
    <row r="669" spans="6:51" ht="16" hidden="1" customHeight="1" x14ac:dyDescent="0.2">
      <c r="F669" s="8" t="str">
        <f>IF(ISBLANK(E669), "", Table2[[#This Row],[unique_id]])</f>
        <v/>
      </c>
      <c r="T669" s="8"/>
      <c r="V669" s="10"/>
      <c r="W669" s="10"/>
      <c r="X669" s="10"/>
      <c r="Y669" s="10"/>
      <c r="AH669" s="8" t="str">
        <f t="shared" si="58"/>
        <v/>
      </c>
      <c r="AI669" s="8" t="str">
        <f t="shared" si="56"/>
        <v/>
      </c>
      <c r="AK669" s="8"/>
      <c r="AL669" s="37"/>
      <c r="AM669" s="8"/>
      <c r="AN669" s="10"/>
      <c r="AU669" s="8"/>
      <c r="AV669" s="8"/>
      <c r="AY669" s="8" t="str">
        <f t="shared" si="57"/>
        <v/>
      </c>
    </row>
    <row r="670" spans="6:51" ht="16" hidden="1" customHeight="1" x14ac:dyDescent="0.2">
      <c r="F670" s="8" t="str">
        <f>IF(ISBLANK(E670), "", Table2[[#This Row],[unique_id]])</f>
        <v/>
      </c>
      <c r="T670" s="8"/>
      <c r="V670" s="10"/>
      <c r="W670" s="10"/>
      <c r="X670" s="10"/>
      <c r="Y670" s="10"/>
      <c r="AH670" s="8" t="str">
        <f t="shared" si="58"/>
        <v/>
      </c>
      <c r="AI670" s="8" t="str">
        <f t="shared" si="56"/>
        <v/>
      </c>
      <c r="AK670" s="8"/>
      <c r="AL670" s="37"/>
      <c r="AM670" s="8"/>
      <c r="AN670" s="10"/>
      <c r="AU670" s="8"/>
      <c r="AV670" s="8"/>
      <c r="AY670" s="8" t="str">
        <f t="shared" si="57"/>
        <v/>
      </c>
    </row>
    <row r="671" spans="6:51" ht="16" hidden="1" customHeight="1" x14ac:dyDescent="0.2">
      <c r="F671" s="8" t="str">
        <f>IF(ISBLANK(E671), "", Table2[[#This Row],[unique_id]])</f>
        <v/>
      </c>
      <c r="T671" s="8"/>
      <c r="V671" s="10"/>
      <c r="W671" s="10"/>
      <c r="X671" s="10"/>
      <c r="Y671" s="10"/>
      <c r="AH671" s="8" t="str">
        <f t="shared" si="58"/>
        <v/>
      </c>
      <c r="AI671" s="8" t="str">
        <f t="shared" si="56"/>
        <v/>
      </c>
      <c r="AK671" s="8"/>
      <c r="AL671" s="37"/>
      <c r="AM671" s="8"/>
      <c r="AN671" s="10"/>
      <c r="AU671" s="8"/>
      <c r="AV671" s="8"/>
      <c r="AY671" s="8" t="str">
        <f t="shared" si="57"/>
        <v/>
      </c>
    </row>
    <row r="672" spans="6:51" ht="16" hidden="1" customHeight="1" x14ac:dyDescent="0.2">
      <c r="F672" s="8" t="str">
        <f>IF(ISBLANK(E672), "", Table2[[#This Row],[unique_id]])</f>
        <v/>
      </c>
      <c r="T672" s="8"/>
      <c r="V672" s="10"/>
      <c r="W672" s="10"/>
      <c r="X672" s="10"/>
      <c r="Y672" s="10"/>
      <c r="AH672" s="8" t="str">
        <f t="shared" si="58"/>
        <v/>
      </c>
      <c r="AI672" s="8" t="str">
        <f t="shared" si="56"/>
        <v/>
      </c>
      <c r="AK672" s="8"/>
      <c r="AL672" s="37"/>
      <c r="AM672" s="8"/>
      <c r="AN672" s="10"/>
      <c r="AU672" s="8"/>
      <c r="AV672" s="8"/>
      <c r="AY672" s="8" t="str">
        <f t="shared" si="57"/>
        <v/>
      </c>
    </row>
    <row r="673" spans="6:51" ht="16" hidden="1" customHeight="1" x14ac:dyDescent="0.2">
      <c r="F673" s="8" t="str">
        <f>IF(ISBLANK(E673), "", Table2[[#This Row],[unique_id]])</f>
        <v/>
      </c>
      <c r="T673" s="8"/>
      <c r="V673" s="10"/>
      <c r="W673" s="10"/>
      <c r="X673" s="10"/>
      <c r="Y673" s="10"/>
      <c r="AH673" s="8" t="str">
        <f t="shared" si="58"/>
        <v/>
      </c>
      <c r="AI673" s="8" t="str">
        <f t="shared" ref="AI673:AI725" si="59">IF(ISBLANK(AG673),  "", _xlfn.CONCAT(LOWER(C673), "/", E673))</f>
        <v/>
      </c>
      <c r="AK673" s="8"/>
      <c r="AL673" s="37"/>
      <c r="AM673" s="8"/>
      <c r="AN673" s="10"/>
      <c r="AU673" s="8"/>
      <c r="AV673" s="8"/>
      <c r="AY673" s="8" t="str">
        <f t="shared" ref="AY673:AY725" si="60">IF(AND(ISBLANK(AU673), ISBLANK(AV673)), "", _xlfn.CONCAT("[", IF(ISBLANK(AU673), "", _xlfn.CONCAT("[""mac"", """, AU673, """]")), IF(ISBLANK(AV673), "", _xlfn.CONCAT(", [""ip"", """, AV673, """]")), "]"))</f>
        <v/>
      </c>
    </row>
    <row r="674" spans="6:51" ht="16" hidden="1" customHeight="1" x14ac:dyDescent="0.2">
      <c r="F674" s="8" t="str">
        <f>IF(ISBLANK(E674), "", Table2[[#This Row],[unique_id]])</f>
        <v/>
      </c>
      <c r="T674" s="8"/>
      <c r="V674" s="10"/>
      <c r="W674" s="10"/>
      <c r="X674" s="10"/>
      <c r="Y674" s="10"/>
      <c r="AH674" s="8" t="str">
        <f t="shared" si="58"/>
        <v/>
      </c>
      <c r="AI674" s="8" t="str">
        <f t="shared" si="59"/>
        <v/>
      </c>
      <c r="AK674" s="8"/>
      <c r="AL674" s="37"/>
      <c r="AM674" s="8"/>
      <c r="AN674" s="10"/>
      <c r="AU674" s="8"/>
      <c r="AV674" s="8"/>
      <c r="AY674" s="8" t="str">
        <f t="shared" si="60"/>
        <v/>
      </c>
    </row>
    <row r="675" spans="6:51" ht="16" hidden="1" customHeight="1" x14ac:dyDescent="0.2">
      <c r="F675" s="8" t="str">
        <f>IF(ISBLANK(E675), "", Table2[[#This Row],[unique_id]])</f>
        <v/>
      </c>
      <c r="T675" s="8"/>
      <c r="V675" s="10"/>
      <c r="W675" s="10"/>
      <c r="X675" s="10"/>
      <c r="Y675" s="10"/>
      <c r="AH675" s="8" t="str">
        <f t="shared" si="58"/>
        <v/>
      </c>
      <c r="AI675" s="8" t="str">
        <f t="shared" si="59"/>
        <v/>
      </c>
      <c r="AK675" s="8"/>
      <c r="AL675" s="37"/>
      <c r="AM675" s="8"/>
      <c r="AN675" s="10"/>
      <c r="AU675" s="8"/>
      <c r="AV675" s="8"/>
      <c r="AY675" s="8" t="str">
        <f t="shared" si="60"/>
        <v/>
      </c>
    </row>
    <row r="676" spans="6:51" ht="16" hidden="1" customHeight="1" x14ac:dyDescent="0.2">
      <c r="F676" s="8" t="str">
        <f>IF(ISBLANK(E676), "", Table2[[#This Row],[unique_id]])</f>
        <v/>
      </c>
      <c r="T676" s="8"/>
      <c r="V676" s="10"/>
      <c r="W676" s="10"/>
      <c r="X676" s="10"/>
      <c r="Y676" s="10"/>
      <c r="AH676" s="8" t="str">
        <f t="shared" si="58"/>
        <v/>
      </c>
      <c r="AI676" s="8" t="str">
        <f t="shared" si="59"/>
        <v/>
      </c>
      <c r="AK676" s="8"/>
      <c r="AL676" s="37"/>
      <c r="AM676" s="8"/>
      <c r="AN676" s="10"/>
      <c r="AU676" s="8"/>
      <c r="AV676" s="8"/>
      <c r="AY676" s="8" t="str">
        <f t="shared" si="60"/>
        <v/>
      </c>
    </row>
    <row r="677" spans="6:51" ht="16" hidden="1" customHeight="1" x14ac:dyDescent="0.2">
      <c r="F677" s="8" t="str">
        <f>IF(ISBLANK(E677), "", Table2[[#This Row],[unique_id]])</f>
        <v/>
      </c>
      <c r="T677" s="8"/>
      <c r="V677" s="10"/>
      <c r="W677" s="10"/>
      <c r="X677" s="10"/>
      <c r="Y677" s="10"/>
      <c r="AH677" s="8" t="str">
        <f t="shared" si="58"/>
        <v/>
      </c>
      <c r="AI677" s="8" t="str">
        <f t="shared" si="59"/>
        <v/>
      </c>
      <c r="AK677" s="8"/>
      <c r="AL677" s="37"/>
      <c r="AM677" s="8"/>
      <c r="AN677" s="10"/>
      <c r="AU677" s="8"/>
      <c r="AV677" s="8"/>
      <c r="AY677" s="8" t="str">
        <f t="shared" si="60"/>
        <v/>
      </c>
    </row>
    <row r="678" spans="6:51" ht="16" hidden="1" customHeight="1" x14ac:dyDescent="0.2">
      <c r="F678" s="8" t="str">
        <f>IF(ISBLANK(E678), "", Table2[[#This Row],[unique_id]])</f>
        <v/>
      </c>
      <c r="T678" s="8"/>
      <c r="V678" s="10"/>
      <c r="W678" s="10"/>
      <c r="X678" s="10"/>
      <c r="Y678" s="10"/>
      <c r="AH678" s="8" t="str">
        <f t="shared" si="58"/>
        <v/>
      </c>
      <c r="AI678" s="8" t="str">
        <f t="shared" si="59"/>
        <v/>
      </c>
      <c r="AK678" s="8"/>
      <c r="AL678" s="37"/>
      <c r="AM678" s="8"/>
      <c r="AN678" s="10"/>
      <c r="AU678" s="8"/>
      <c r="AV678" s="8"/>
      <c r="AY678" s="8" t="str">
        <f t="shared" si="60"/>
        <v/>
      </c>
    </row>
    <row r="679" spans="6:51" ht="16" hidden="1" customHeight="1" x14ac:dyDescent="0.2">
      <c r="F679" s="8" t="str">
        <f>IF(ISBLANK(E679), "", Table2[[#This Row],[unique_id]])</f>
        <v/>
      </c>
      <c r="T679" s="8"/>
      <c r="V679" s="10"/>
      <c r="W679" s="10"/>
      <c r="X679" s="10"/>
      <c r="Y679" s="10"/>
      <c r="AH679" s="8" t="str">
        <f t="shared" si="58"/>
        <v/>
      </c>
      <c r="AI679" s="8" t="str">
        <f t="shared" si="59"/>
        <v/>
      </c>
      <c r="AK679" s="8"/>
      <c r="AL679" s="37"/>
      <c r="AM679" s="8"/>
      <c r="AN679" s="10"/>
      <c r="AU679" s="8"/>
      <c r="AV679" s="8"/>
      <c r="AY679" s="8" t="str">
        <f t="shared" si="60"/>
        <v/>
      </c>
    </row>
    <row r="680" spans="6:51" ht="16" hidden="1" customHeight="1" x14ac:dyDescent="0.2">
      <c r="F680" s="8" t="str">
        <f>IF(ISBLANK(E680), "", Table2[[#This Row],[unique_id]])</f>
        <v/>
      </c>
      <c r="T680" s="8"/>
      <c r="V680" s="10"/>
      <c r="W680" s="10"/>
      <c r="X680" s="10"/>
      <c r="Y680" s="10"/>
      <c r="AH680" s="8" t="str">
        <f t="shared" si="58"/>
        <v/>
      </c>
      <c r="AI680" s="8" t="str">
        <f t="shared" si="59"/>
        <v/>
      </c>
      <c r="AK680" s="8"/>
      <c r="AL680" s="37"/>
      <c r="AM680" s="8"/>
      <c r="AN680" s="10"/>
      <c r="AU680" s="8"/>
      <c r="AV680" s="8"/>
      <c r="AY680" s="8" t="str">
        <f t="shared" si="60"/>
        <v/>
      </c>
    </row>
    <row r="681" spans="6:51" ht="16" hidden="1" customHeight="1" x14ac:dyDescent="0.2">
      <c r="F681" s="8" t="str">
        <f>IF(ISBLANK(E681), "", Table2[[#This Row],[unique_id]])</f>
        <v/>
      </c>
      <c r="T681" s="8"/>
      <c r="V681" s="10"/>
      <c r="W681" s="10"/>
      <c r="X681" s="10"/>
      <c r="Y681" s="10"/>
      <c r="AH681" s="8" t="str">
        <f t="shared" si="58"/>
        <v/>
      </c>
      <c r="AI681" s="8" t="str">
        <f t="shared" si="59"/>
        <v/>
      </c>
      <c r="AK681" s="8"/>
      <c r="AL681" s="37"/>
      <c r="AM681" s="8"/>
      <c r="AN681" s="10"/>
      <c r="AU681" s="8"/>
      <c r="AV681" s="8"/>
      <c r="AY681" s="8" t="str">
        <f t="shared" si="60"/>
        <v/>
      </c>
    </row>
    <row r="682" spans="6:51" ht="16" hidden="1" customHeight="1" x14ac:dyDescent="0.2">
      <c r="F682" s="8" t="str">
        <f>IF(ISBLANK(E682), "", Table2[[#This Row],[unique_id]])</f>
        <v/>
      </c>
      <c r="T682" s="8"/>
      <c r="V682" s="10"/>
      <c r="W682" s="10"/>
      <c r="X682" s="10"/>
      <c r="Y682" s="10"/>
      <c r="AH682" s="8" t="str">
        <f t="shared" si="58"/>
        <v/>
      </c>
      <c r="AI682" s="8" t="str">
        <f t="shared" si="59"/>
        <v/>
      </c>
      <c r="AK682" s="8"/>
      <c r="AL682" s="37"/>
      <c r="AM682" s="8"/>
      <c r="AN682" s="10"/>
      <c r="AU682" s="8"/>
      <c r="AV682" s="8"/>
      <c r="AY682" s="8" t="str">
        <f t="shared" si="60"/>
        <v/>
      </c>
    </row>
    <row r="683" spans="6:51" ht="16" hidden="1" customHeight="1" x14ac:dyDescent="0.2">
      <c r="F683" s="8" t="str">
        <f>IF(ISBLANK(E683), "", Table2[[#This Row],[unique_id]])</f>
        <v/>
      </c>
      <c r="T683" s="8"/>
      <c r="V683" s="10"/>
      <c r="W683" s="10"/>
      <c r="X683" s="10"/>
      <c r="Y683" s="10"/>
      <c r="AH683" s="8" t="str">
        <f t="shared" si="58"/>
        <v/>
      </c>
      <c r="AI683" s="8" t="str">
        <f t="shared" si="59"/>
        <v/>
      </c>
      <c r="AK683" s="8"/>
      <c r="AL683" s="37"/>
      <c r="AM683" s="8"/>
      <c r="AN683" s="10"/>
      <c r="AU683" s="8"/>
      <c r="AV683" s="8"/>
      <c r="AY683" s="8" t="str">
        <f t="shared" si="60"/>
        <v/>
      </c>
    </row>
    <row r="684" spans="6:51" ht="16" hidden="1" customHeight="1" x14ac:dyDescent="0.2">
      <c r="F684" s="8" t="str">
        <f>IF(ISBLANK(E684), "", Table2[[#This Row],[unique_id]])</f>
        <v/>
      </c>
      <c r="T684" s="8"/>
      <c r="V684" s="10"/>
      <c r="W684" s="10"/>
      <c r="X684" s="10"/>
      <c r="Y684" s="10"/>
      <c r="AH684" s="8" t="str">
        <f t="shared" si="58"/>
        <v/>
      </c>
      <c r="AI684" s="8" t="str">
        <f t="shared" si="59"/>
        <v/>
      </c>
      <c r="AK684" s="8"/>
      <c r="AL684" s="37"/>
      <c r="AM684" s="8"/>
      <c r="AN684" s="10"/>
      <c r="AU684" s="8"/>
      <c r="AV684" s="8"/>
      <c r="AY684" s="8" t="str">
        <f t="shared" si="60"/>
        <v/>
      </c>
    </row>
    <row r="685" spans="6:51" ht="16" hidden="1" customHeight="1" x14ac:dyDescent="0.2">
      <c r="F685" s="8" t="str">
        <f>IF(ISBLANK(E685), "", Table2[[#This Row],[unique_id]])</f>
        <v/>
      </c>
      <c r="T685" s="8"/>
      <c r="V685" s="10"/>
      <c r="W685" s="10"/>
      <c r="X685" s="10"/>
      <c r="Y685" s="10"/>
      <c r="AH685" s="8" t="str">
        <f t="shared" si="58"/>
        <v/>
      </c>
      <c r="AI685" s="8" t="str">
        <f t="shared" si="59"/>
        <v/>
      </c>
      <c r="AK685" s="8"/>
      <c r="AL685" s="37"/>
      <c r="AM685" s="8"/>
      <c r="AN685" s="10"/>
      <c r="AU685" s="8"/>
      <c r="AV685" s="8"/>
      <c r="AY685" s="8" t="str">
        <f t="shared" si="60"/>
        <v/>
      </c>
    </row>
    <row r="686" spans="6:51" ht="16" hidden="1" customHeight="1" x14ac:dyDescent="0.2">
      <c r="F686" s="8" t="str">
        <f>IF(ISBLANK(E686), "", Table2[[#This Row],[unique_id]])</f>
        <v/>
      </c>
      <c r="T686" s="8"/>
      <c r="V686" s="10"/>
      <c r="W686" s="10"/>
      <c r="X686" s="10"/>
      <c r="Y686" s="10"/>
      <c r="AH686" s="8" t="str">
        <f t="shared" si="58"/>
        <v/>
      </c>
      <c r="AI686" s="8" t="str">
        <f t="shared" si="59"/>
        <v/>
      </c>
      <c r="AK686" s="8"/>
      <c r="AL686" s="37"/>
      <c r="AM686" s="8"/>
      <c r="AN686" s="10"/>
      <c r="AU686" s="8"/>
      <c r="AV686" s="8"/>
      <c r="AY686" s="8" t="str">
        <f t="shared" si="60"/>
        <v/>
      </c>
    </row>
    <row r="687" spans="6:51" ht="16" hidden="1" customHeight="1" x14ac:dyDescent="0.2">
      <c r="F687" s="8" t="str">
        <f>IF(ISBLANK(E687), "", Table2[[#This Row],[unique_id]])</f>
        <v/>
      </c>
      <c r="T687" s="8"/>
      <c r="V687" s="10"/>
      <c r="W687" s="10"/>
      <c r="X687" s="10"/>
      <c r="Y687" s="10"/>
      <c r="AH687" s="8" t="str">
        <f t="shared" si="58"/>
        <v/>
      </c>
      <c r="AI687" s="8" t="str">
        <f t="shared" si="59"/>
        <v/>
      </c>
      <c r="AK687" s="8"/>
      <c r="AL687" s="37"/>
      <c r="AM687" s="8"/>
      <c r="AN687" s="10"/>
      <c r="AU687" s="8"/>
      <c r="AV687" s="8"/>
      <c r="AY687" s="8" t="str">
        <f t="shared" si="60"/>
        <v/>
      </c>
    </row>
    <row r="688" spans="6:51" ht="16" hidden="1" customHeight="1" x14ac:dyDescent="0.2">
      <c r="F688" s="8" t="str">
        <f>IF(ISBLANK(E688), "", Table2[[#This Row],[unique_id]])</f>
        <v/>
      </c>
      <c r="T688" s="8"/>
      <c r="V688" s="10"/>
      <c r="W688" s="10"/>
      <c r="X688" s="10"/>
      <c r="Y688" s="10"/>
      <c r="AH688" s="8" t="str">
        <f t="shared" si="58"/>
        <v/>
      </c>
      <c r="AI688" s="8" t="str">
        <f t="shared" si="59"/>
        <v/>
      </c>
      <c r="AK688" s="8"/>
      <c r="AL688" s="37"/>
      <c r="AM688" s="8"/>
      <c r="AN688" s="10"/>
      <c r="AU688" s="8"/>
      <c r="AV688" s="8"/>
      <c r="AY688" s="8" t="str">
        <f t="shared" si="60"/>
        <v/>
      </c>
    </row>
    <row r="689" spans="6:51" ht="16" hidden="1" customHeight="1" x14ac:dyDescent="0.2">
      <c r="F689" s="8" t="str">
        <f>IF(ISBLANK(E689), "", Table2[[#This Row],[unique_id]])</f>
        <v/>
      </c>
      <c r="T689" s="8"/>
      <c r="V689" s="10"/>
      <c r="W689" s="10"/>
      <c r="X689" s="10"/>
      <c r="Y689" s="10"/>
      <c r="AH689" s="8" t="str">
        <f t="shared" si="58"/>
        <v/>
      </c>
      <c r="AI689" s="8" t="str">
        <f t="shared" si="59"/>
        <v/>
      </c>
      <c r="AK689" s="8"/>
      <c r="AL689" s="37"/>
      <c r="AM689" s="8"/>
      <c r="AN689" s="10"/>
      <c r="AU689" s="8"/>
      <c r="AV689" s="8"/>
      <c r="AY689" s="8" t="str">
        <f t="shared" si="60"/>
        <v/>
      </c>
    </row>
    <row r="690" spans="6:51" ht="16" hidden="1" customHeight="1" x14ac:dyDescent="0.2">
      <c r="F690" s="8" t="str">
        <f>IF(ISBLANK(E690), "", Table2[[#This Row],[unique_id]])</f>
        <v/>
      </c>
      <c r="T690" s="8"/>
      <c r="V690" s="10"/>
      <c r="W690" s="10"/>
      <c r="X690" s="10"/>
      <c r="Y690" s="10"/>
      <c r="AH690" s="8" t="str">
        <f t="shared" si="58"/>
        <v/>
      </c>
      <c r="AI690" s="8" t="str">
        <f t="shared" si="59"/>
        <v/>
      </c>
      <c r="AK690" s="8"/>
      <c r="AL690" s="37"/>
      <c r="AM690" s="8"/>
      <c r="AN690" s="10"/>
      <c r="AU690" s="8"/>
      <c r="AV690" s="8"/>
      <c r="AY690" s="8" t="str">
        <f t="shared" si="60"/>
        <v/>
      </c>
    </row>
    <row r="691" spans="6:51" ht="16" hidden="1" customHeight="1" x14ac:dyDescent="0.2">
      <c r="F691" s="8" t="str">
        <f>IF(ISBLANK(E691), "", Table2[[#This Row],[unique_id]])</f>
        <v/>
      </c>
      <c r="T691" s="8"/>
      <c r="V691" s="10"/>
      <c r="W691" s="10"/>
      <c r="X691" s="10"/>
      <c r="Y691" s="10"/>
      <c r="AH691" s="8" t="str">
        <f t="shared" si="58"/>
        <v/>
      </c>
      <c r="AI691" s="8" t="str">
        <f t="shared" si="59"/>
        <v/>
      </c>
      <c r="AK691" s="8"/>
      <c r="AL691" s="37"/>
      <c r="AM691" s="8"/>
      <c r="AN691" s="10"/>
      <c r="AU691" s="8"/>
      <c r="AV691" s="8"/>
      <c r="AY691" s="8" t="str">
        <f t="shared" si="60"/>
        <v/>
      </c>
    </row>
    <row r="692" spans="6:51" ht="16" hidden="1" customHeight="1" x14ac:dyDescent="0.2">
      <c r="F692" s="8" t="str">
        <f>IF(ISBLANK(E692), "", Table2[[#This Row],[unique_id]])</f>
        <v/>
      </c>
      <c r="T692" s="8"/>
      <c r="V692" s="10"/>
      <c r="W692" s="10"/>
      <c r="X692" s="10"/>
      <c r="Y692" s="10"/>
      <c r="AH692" s="8" t="str">
        <f t="shared" si="58"/>
        <v/>
      </c>
      <c r="AI692" s="8" t="str">
        <f t="shared" si="59"/>
        <v/>
      </c>
      <c r="AK692" s="8"/>
      <c r="AL692" s="37"/>
      <c r="AM692" s="8"/>
      <c r="AN692" s="10"/>
      <c r="AU692" s="8"/>
      <c r="AV692" s="8"/>
      <c r="AY692" s="8" t="str">
        <f t="shared" si="60"/>
        <v/>
      </c>
    </row>
    <row r="693" spans="6:51" ht="16" hidden="1" customHeight="1" x14ac:dyDescent="0.2">
      <c r="F693" s="8" t="str">
        <f>IF(ISBLANK(E693), "", Table2[[#This Row],[unique_id]])</f>
        <v/>
      </c>
      <c r="T693" s="8"/>
      <c r="V693" s="10"/>
      <c r="W693" s="10"/>
      <c r="X693" s="10"/>
      <c r="Y693" s="10"/>
      <c r="AH693" s="8" t="str">
        <f t="shared" si="58"/>
        <v/>
      </c>
      <c r="AI693" s="8" t="str">
        <f t="shared" si="59"/>
        <v/>
      </c>
      <c r="AK693" s="8"/>
      <c r="AL693" s="37"/>
      <c r="AM693" s="8"/>
      <c r="AN693" s="10"/>
      <c r="AU693" s="8"/>
      <c r="AV693" s="8"/>
      <c r="AY693" s="8" t="str">
        <f t="shared" si="60"/>
        <v/>
      </c>
    </row>
    <row r="694" spans="6:51" ht="16" hidden="1" customHeight="1" x14ac:dyDescent="0.2">
      <c r="F694" s="8" t="str">
        <f>IF(ISBLANK(E694), "", Table2[[#This Row],[unique_id]])</f>
        <v/>
      </c>
      <c r="T694" s="8"/>
      <c r="V694" s="10"/>
      <c r="W694" s="10"/>
      <c r="X694" s="10"/>
      <c r="Y694" s="10"/>
      <c r="AH694" s="8" t="str">
        <f t="shared" si="58"/>
        <v/>
      </c>
      <c r="AI694" s="8" t="str">
        <f t="shared" si="59"/>
        <v/>
      </c>
      <c r="AK694" s="8"/>
      <c r="AL694" s="37"/>
      <c r="AM694" s="8"/>
      <c r="AN694" s="10"/>
      <c r="AU694" s="8"/>
      <c r="AV694" s="8"/>
      <c r="AY694" s="8" t="str">
        <f t="shared" si="60"/>
        <v/>
      </c>
    </row>
    <row r="695" spans="6:51" ht="16" hidden="1" customHeight="1" x14ac:dyDescent="0.2">
      <c r="F695" s="8" t="str">
        <f>IF(ISBLANK(E695), "", Table2[[#This Row],[unique_id]])</f>
        <v/>
      </c>
      <c r="T695" s="8"/>
      <c r="V695" s="10"/>
      <c r="W695" s="10"/>
      <c r="X695" s="10"/>
      <c r="Y695" s="10"/>
      <c r="AH695" s="8" t="str">
        <f t="shared" si="58"/>
        <v/>
      </c>
      <c r="AI695" s="8" t="str">
        <f t="shared" si="59"/>
        <v/>
      </c>
      <c r="AK695" s="8"/>
      <c r="AL695" s="37"/>
      <c r="AM695" s="8"/>
      <c r="AN695" s="10"/>
      <c r="AU695" s="8"/>
      <c r="AV695" s="8"/>
      <c r="AY695" s="8" t="str">
        <f t="shared" si="60"/>
        <v/>
      </c>
    </row>
    <row r="696" spans="6:51" ht="16" hidden="1" customHeight="1" x14ac:dyDescent="0.2">
      <c r="F696" s="8" t="str">
        <f>IF(ISBLANK(E696), "", Table2[[#This Row],[unique_id]])</f>
        <v/>
      </c>
      <c r="T696" s="8"/>
      <c r="V696" s="10"/>
      <c r="W696" s="10"/>
      <c r="X696" s="10"/>
      <c r="Y696" s="10"/>
      <c r="AH696" s="8" t="str">
        <f t="shared" si="58"/>
        <v/>
      </c>
      <c r="AI696" s="8" t="str">
        <f t="shared" si="59"/>
        <v/>
      </c>
      <c r="AK696" s="8"/>
      <c r="AL696" s="37"/>
      <c r="AM696" s="8"/>
      <c r="AN696" s="10"/>
      <c r="AU696" s="8"/>
      <c r="AV696" s="8"/>
      <c r="AY696" s="8" t="str">
        <f t="shared" si="60"/>
        <v/>
      </c>
    </row>
    <row r="697" spans="6:51" ht="16" hidden="1" customHeight="1" x14ac:dyDescent="0.2">
      <c r="F697" s="8" t="str">
        <f>IF(ISBLANK(E697), "", Table2[[#This Row],[unique_id]])</f>
        <v/>
      </c>
      <c r="T697" s="8"/>
      <c r="V697" s="10"/>
      <c r="W697" s="10"/>
      <c r="X697" s="10"/>
      <c r="Y697" s="10"/>
      <c r="AH697" s="8" t="str">
        <f t="shared" ref="AH697:AH760" si="61">IF(ISBLANK(AG697),  "", _xlfn.CONCAT("haas/entity/sensor/", LOWER(C697), "/", E697, "/config"))</f>
        <v/>
      </c>
      <c r="AI697" s="8" t="str">
        <f t="shared" si="59"/>
        <v/>
      </c>
      <c r="AK697" s="8"/>
      <c r="AL697" s="37"/>
      <c r="AM697" s="8"/>
      <c r="AN697" s="10"/>
      <c r="AU697" s="8"/>
      <c r="AV697" s="8"/>
      <c r="AY697" s="8" t="str">
        <f t="shared" si="60"/>
        <v/>
      </c>
    </row>
    <row r="698" spans="6:51" ht="16" hidden="1" customHeight="1" x14ac:dyDescent="0.2">
      <c r="F698" s="8" t="str">
        <f>IF(ISBLANK(E698), "", Table2[[#This Row],[unique_id]])</f>
        <v/>
      </c>
      <c r="T698" s="8"/>
      <c r="V698" s="10"/>
      <c r="W698" s="10"/>
      <c r="X698" s="10"/>
      <c r="Y698" s="10"/>
      <c r="AH698" s="8" t="str">
        <f t="shared" si="61"/>
        <v/>
      </c>
      <c r="AI698" s="8" t="str">
        <f t="shared" si="59"/>
        <v/>
      </c>
      <c r="AK698" s="8"/>
      <c r="AL698" s="37"/>
      <c r="AM698" s="8"/>
      <c r="AN698" s="10"/>
      <c r="AU698" s="8"/>
      <c r="AV698" s="8"/>
      <c r="AY698" s="8" t="str">
        <f t="shared" si="60"/>
        <v/>
      </c>
    </row>
    <row r="699" spans="6:51" ht="16" hidden="1" customHeight="1" x14ac:dyDescent="0.2">
      <c r="F699" s="8" t="str">
        <f>IF(ISBLANK(E699), "", Table2[[#This Row],[unique_id]])</f>
        <v/>
      </c>
      <c r="T699" s="8"/>
      <c r="V699" s="10"/>
      <c r="W699" s="10"/>
      <c r="X699" s="10"/>
      <c r="Y699" s="10"/>
      <c r="AH699" s="8" t="str">
        <f t="shared" si="61"/>
        <v/>
      </c>
      <c r="AI699" s="8" t="str">
        <f t="shared" si="59"/>
        <v/>
      </c>
      <c r="AK699" s="8"/>
      <c r="AL699" s="37"/>
      <c r="AM699" s="8"/>
      <c r="AN699" s="10"/>
      <c r="AU699" s="8"/>
      <c r="AV699" s="8"/>
      <c r="AY699" s="8" t="str">
        <f t="shared" si="60"/>
        <v/>
      </c>
    </row>
    <row r="700" spans="6:51" ht="16" hidden="1" customHeight="1" x14ac:dyDescent="0.2">
      <c r="F700" s="8" t="str">
        <f>IF(ISBLANK(E700), "", Table2[[#This Row],[unique_id]])</f>
        <v/>
      </c>
      <c r="T700" s="8"/>
      <c r="V700" s="10"/>
      <c r="W700" s="10"/>
      <c r="X700" s="10"/>
      <c r="Y700" s="10"/>
      <c r="AH700" s="8" t="str">
        <f t="shared" si="61"/>
        <v/>
      </c>
      <c r="AI700" s="8" t="str">
        <f t="shared" si="59"/>
        <v/>
      </c>
      <c r="AK700" s="8"/>
      <c r="AL700" s="37"/>
      <c r="AM700" s="8"/>
      <c r="AN700" s="10"/>
      <c r="AU700" s="8"/>
      <c r="AV700" s="8"/>
      <c r="AY700" s="8" t="str">
        <f t="shared" si="60"/>
        <v/>
      </c>
    </row>
    <row r="701" spans="6:51" ht="16" hidden="1" customHeight="1" x14ac:dyDescent="0.2">
      <c r="F701" s="8" t="str">
        <f>IF(ISBLANK(E701), "", Table2[[#This Row],[unique_id]])</f>
        <v/>
      </c>
      <c r="T701" s="8"/>
      <c r="V701" s="10"/>
      <c r="W701" s="10"/>
      <c r="X701" s="10"/>
      <c r="Y701" s="10"/>
      <c r="AH701" s="8" t="str">
        <f t="shared" si="61"/>
        <v/>
      </c>
      <c r="AI701" s="8" t="str">
        <f t="shared" si="59"/>
        <v/>
      </c>
      <c r="AK701" s="8"/>
      <c r="AL701" s="37"/>
      <c r="AM701" s="8"/>
      <c r="AN701" s="10"/>
      <c r="AU701" s="8"/>
      <c r="AV701" s="8"/>
      <c r="AY701" s="8" t="str">
        <f t="shared" si="60"/>
        <v/>
      </c>
    </row>
    <row r="702" spans="6:51" ht="16" hidden="1" customHeight="1" x14ac:dyDescent="0.2">
      <c r="F702" s="8" t="str">
        <f>IF(ISBLANK(E702), "", Table2[[#This Row],[unique_id]])</f>
        <v/>
      </c>
      <c r="T702" s="8"/>
      <c r="V702" s="10"/>
      <c r="W702" s="10"/>
      <c r="X702" s="10"/>
      <c r="Y702" s="10"/>
      <c r="AH702" s="8" t="str">
        <f t="shared" si="61"/>
        <v/>
      </c>
      <c r="AI702" s="8" t="str">
        <f t="shared" si="59"/>
        <v/>
      </c>
      <c r="AK702" s="8"/>
      <c r="AL702" s="37"/>
      <c r="AM702" s="8"/>
      <c r="AN702" s="10"/>
      <c r="AU702" s="8"/>
      <c r="AV702" s="8"/>
      <c r="AY702" s="8" t="str">
        <f t="shared" si="60"/>
        <v/>
      </c>
    </row>
    <row r="703" spans="6:51" ht="16" hidden="1" customHeight="1" x14ac:dyDescent="0.2">
      <c r="F703" s="8" t="str">
        <f>IF(ISBLANK(E703), "", Table2[[#This Row],[unique_id]])</f>
        <v/>
      </c>
      <c r="T703" s="8"/>
      <c r="V703" s="10"/>
      <c r="W703" s="10"/>
      <c r="X703" s="10"/>
      <c r="Y703" s="10"/>
      <c r="AH703" s="8" t="str">
        <f t="shared" si="61"/>
        <v/>
      </c>
      <c r="AI703" s="8" t="str">
        <f t="shared" si="59"/>
        <v/>
      </c>
      <c r="AK703" s="8"/>
      <c r="AL703" s="37"/>
      <c r="AM703" s="8"/>
      <c r="AN703" s="10"/>
      <c r="AU703" s="8"/>
      <c r="AV703" s="8"/>
      <c r="AY703" s="8" t="str">
        <f t="shared" si="60"/>
        <v/>
      </c>
    </row>
    <row r="704" spans="6:51" ht="16" hidden="1" customHeight="1" x14ac:dyDescent="0.2">
      <c r="F704" s="8" t="str">
        <f>IF(ISBLANK(E704), "", Table2[[#This Row],[unique_id]])</f>
        <v/>
      </c>
      <c r="T704" s="8"/>
      <c r="V704" s="10"/>
      <c r="W704" s="10"/>
      <c r="X704" s="10"/>
      <c r="Y704" s="10"/>
      <c r="AH704" s="8" t="str">
        <f t="shared" si="61"/>
        <v/>
      </c>
      <c r="AI704" s="8" t="str">
        <f t="shared" si="59"/>
        <v/>
      </c>
      <c r="AK704" s="8"/>
      <c r="AL704" s="37"/>
      <c r="AM704" s="8"/>
      <c r="AN704" s="10"/>
      <c r="AU704" s="8"/>
      <c r="AV704" s="8"/>
      <c r="AY704" s="8" t="str">
        <f t="shared" si="60"/>
        <v/>
      </c>
    </row>
    <row r="705" spans="6:51" ht="16" hidden="1" customHeight="1" x14ac:dyDescent="0.2">
      <c r="F705" s="8" t="str">
        <f>IF(ISBLANK(E705), "", Table2[[#This Row],[unique_id]])</f>
        <v/>
      </c>
      <c r="T705" s="8"/>
      <c r="V705" s="10"/>
      <c r="W705" s="10"/>
      <c r="X705" s="10"/>
      <c r="Y705" s="10"/>
      <c r="AH705" s="8" t="str">
        <f t="shared" si="61"/>
        <v/>
      </c>
      <c r="AI705" s="8" t="str">
        <f t="shared" si="59"/>
        <v/>
      </c>
      <c r="AK705" s="8"/>
      <c r="AL705" s="37"/>
      <c r="AM705" s="8"/>
      <c r="AN705" s="10"/>
      <c r="AU705" s="8"/>
      <c r="AV705" s="8"/>
      <c r="AY705" s="8" t="str">
        <f t="shared" si="60"/>
        <v/>
      </c>
    </row>
    <row r="706" spans="6:51" ht="16" hidden="1" customHeight="1" x14ac:dyDescent="0.2">
      <c r="F706" s="8" t="str">
        <f>IF(ISBLANK(E706), "", Table2[[#This Row],[unique_id]])</f>
        <v/>
      </c>
      <c r="T706" s="8"/>
      <c r="V706" s="10"/>
      <c r="W706" s="10"/>
      <c r="X706" s="10"/>
      <c r="Y706" s="10"/>
      <c r="AH706" s="8" t="str">
        <f t="shared" si="61"/>
        <v/>
      </c>
      <c r="AI706" s="8" t="str">
        <f t="shared" si="59"/>
        <v/>
      </c>
      <c r="AK706" s="8"/>
      <c r="AL706" s="37"/>
      <c r="AM706" s="8"/>
      <c r="AN706" s="10"/>
      <c r="AU706" s="8"/>
      <c r="AV706" s="8"/>
      <c r="AY706" s="8" t="str">
        <f t="shared" si="60"/>
        <v/>
      </c>
    </row>
    <row r="707" spans="6:51" ht="16" hidden="1" customHeight="1" x14ac:dyDescent="0.2">
      <c r="F707" s="8" t="str">
        <f>IF(ISBLANK(E707), "", Table2[[#This Row],[unique_id]])</f>
        <v/>
      </c>
      <c r="T707" s="8"/>
      <c r="V707" s="10"/>
      <c r="W707" s="10"/>
      <c r="X707" s="10"/>
      <c r="Y707" s="10"/>
      <c r="AH707" s="8" t="str">
        <f t="shared" si="61"/>
        <v/>
      </c>
      <c r="AI707" s="8" t="str">
        <f t="shared" si="59"/>
        <v/>
      </c>
      <c r="AK707" s="8"/>
      <c r="AL707" s="37"/>
      <c r="AM707" s="8"/>
      <c r="AN707" s="10"/>
      <c r="AU707" s="8"/>
      <c r="AV707" s="8"/>
      <c r="AY707" s="8" t="str">
        <f t="shared" si="60"/>
        <v/>
      </c>
    </row>
    <row r="708" spans="6:51" ht="16" hidden="1" customHeight="1" x14ac:dyDescent="0.2">
      <c r="F708" s="8" t="str">
        <f>IF(ISBLANK(E708), "", Table2[[#This Row],[unique_id]])</f>
        <v/>
      </c>
      <c r="T708" s="8"/>
      <c r="V708" s="10"/>
      <c r="W708" s="10"/>
      <c r="X708" s="10"/>
      <c r="Y708" s="10"/>
      <c r="AH708" s="8" t="str">
        <f t="shared" si="61"/>
        <v/>
      </c>
      <c r="AI708" s="8" t="str">
        <f t="shared" si="59"/>
        <v/>
      </c>
      <c r="AK708" s="8"/>
      <c r="AL708" s="37"/>
      <c r="AM708" s="8"/>
      <c r="AN708" s="10"/>
      <c r="AU708" s="8"/>
      <c r="AV708" s="8"/>
      <c r="AY708" s="8" t="str">
        <f t="shared" si="60"/>
        <v/>
      </c>
    </row>
    <row r="709" spans="6:51" ht="16" hidden="1" customHeight="1" x14ac:dyDescent="0.2">
      <c r="F709" s="8" t="str">
        <f>IF(ISBLANK(E709), "", Table2[[#This Row],[unique_id]])</f>
        <v/>
      </c>
      <c r="T709" s="8"/>
      <c r="V709" s="10"/>
      <c r="W709" s="10"/>
      <c r="X709" s="10"/>
      <c r="Y709" s="10"/>
      <c r="AH709" s="8" t="str">
        <f t="shared" si="61"/>
        <v/>
      </c>
      <c r="AI709" s="8" t="str">
        <f t="shared" si="59"/>
        <v/>
      </c>
      <c r="AK709" s="8"/>
      <c r="AL709" s="37"/>
      <c r="AM709" s="8"/>
      <c r="AN709" s="10"/>
      <c r="AU709" s="8"/>
      <c r="AV709" s="8"/>
      <c r="AY709" s="8" t="str">
        <f t="shared" si="60"/>
        <v/>
      </c>
    </row>
    <row r="710" spans="6:51" ht="16" hidden="1" customHeight="1" x14ac:dyDescent="0.2">
      <c r="F710" s="8" t="str">
        <f>IF(ISBLANK(E710), "", Table2[[#This Row],[unique_id]])</f>
        <v/>
      </c>
      <c r="T710" s="8"/>
      <c r="V710" s="10"/>
      <c r="W710" s="10"/>
      <c r="X710" s="10"/>
      <c r="Y710" s="10"/>
      <c r="AH710" s="8" t="str">
        <f t="shared" si="61"/>
        <v/>
      </c>
      <c r="AI710" s="8" t="str">
        <f t="shared" si="59"/>
        <v/>
      </c>
      <c r="AK710" s="8"/>
      <c r="AL710" s="37"/>
      <c r="AM710" s="8"/>
      <c r="AN710" s="10"/>
      <c r="AU710" s="8"/>
      <c r="AV710" s="8"/>
      <c r="AY710" s="8" t="str">
        <f t="shared" si="60"/>
        <v/>
      </c>
    </row>
    <row r="711" spans="6:51" ht="16" hidden="1" customHeight="1" x14ac:dyDescent="0.2">
      <c r="F711" s="8" t="str">
        <f>IF(ISBLANK(E711), "", Table2[[#This Row],[unique_id]])</f>
        <v/>
      </c>
      <c r="T711" s="8"/>
      <c r="V711" s="10"/>
      <c r="W711" s="10"/>
      <c r="X711" s="10"/>
      <c r="Y711" s="10"/>
      <c r="AH711" s="8" t="str">
        <f t="shared" si="61"/>
        <v/>
      </c>
      <c r="AI711" s="8" t="str">
        <f t="shared" si="59"/>
        <v/>
      </c>
      <c r="AK711" s="8"/>
      <c r="AL711" s="37"/>
      <c r="AM711" s="8"/>
      <c r="AN711" s="10"/>
      <c r="AU711" s="8"/>
      <c r="AV711" s="8"/>
      <c r="AY711" s="8" t="str">
        <f t="shared" si="60"/>
        <v/>
      </c>
    </row>
    <row r="712" spans="6:51" ht="16" hidden="1" customHeight="1" x14ac:dyDescent="0.2">
      <c r="F712" s="8" t="str">
        <f>IF(ISBLANK(E712), "", Table2[[#This Row],[unique_id]])</f>
        <v/>
      </c>
      <c r="T712" s="8"/>
      <c r="V712" s="10"/>
      <c r="W712" s="10"/>
      <c r="X712" s="10"/>
      <c r="Y712" s="10"/>
      <c r="AH712" s="8" t="str">
        <f t="shared" si="61"/>
        <v/>
      </c>
      <c r="AI712" s="8" t="str">
        <f t="shared" si="59"/>
        <v/>
      </c>
      <c r="AK712" s="8"/>
      <c r="AL712" s="37"/>
      <c r="AM712" s="8"/>
      <c r="AN712" s="10"/>
      <c r="AU712" s="8"/>
      <c r="AV712" s="8"/>
      <c r="AY712" s="8" t="str">
        <f t="shared" si="60"/>
        <v/>
      </c>
    </row>
    <row r="713" spans="6:51" ht="16" hidden="1" customHeight="1" x14ac:dyDescent="0.2">
      <c r="F713" s="8" t="str">
        <f>IF(ISBLANK(E713), "", Table2[[#This Row],[unique_id]])</f>
        <v/>
      </c>
      <c r="T713" s="8"/>
      <c r="V713" s="10"/>
      <c r="W713" s="10"/>
      <c r="X713" s="10"/>
      <c r="Y713" s="10"/>
      <c r="AH713" s="8" t="str">
        <f t="shared" si="61"/>
        <v/>
      </c>
      <c r="AI713" s="8" t="str">
        <f t="shared" si="59"/>
        <v/>
      </c>
      <c r="AK713" s="8"/>
      <c r="AL713" s="37"/>
      <c r="AM713" s="8"/>
      <c r="AN713" s="10"/>
      <c r="AU713" s="8"/>
      <c r="AV713" s="8"/>
      <c r="AY713" s="8" t="str">
        <f t="shared" si="60"/>
        <v/>
      </c>
    </row>
    <row r="714" spans="6:51" ht="16" hidden="1" customHeight="1" x14ac:dyDescent="0.2">
      <c r="F714" s="8" t="str">
        <f>IF(ISBLANK(E714), "", Table2[[#This Row],[unique_id]])</f>
        <v/>
      </c>
      <c r="T714" s="8"/>
      <c r="V714" s="10"/>
      <c r="W714" s="10"/>
      <c r="X714" s="10"/>
      <c r="Y714" s="10"/>
      <c r="AH714" s="8" t="str">
        <f t="shared" si="61"/>
        <v/>
      </c>
      <c r="AI714" s="8" t="str">
        <f t="shared" si="59"/>
        <v/>
      </c>
      <c r="AK714" s="8"/>
      <c r="AL714" s="37"/>
      <c r="AM714" s="8"/>
      <c r="AN714" s="10"/>
      <c r="AU714" s="8"/>
      <c r="AV714" s="8"/>
      <c r="AY714" s="8" t="str">
        <f t="shared" si="60"/>
        <v/>
      </c>
    </row>
    <row r="715" spans="6:51" ht="16" hidden="1" customHeight="1" x14ac:dyDescent="0.2">
      <c r="F715" s="8" t="str">
        <f>IF(ISBLANK(E715), "", Table2[[#This Row],[unique_id]])</f>
        <v/>
      </c>
      <c r="T715" s="8"/>
      <c r="V715" s="10"/>
      <c r="W715" s="10"/>
      <c r="X715" s="10"/>
      <c r="Y715" s="10"/>
      <c r="AH715" s="8" t="str">
        <f t="shared" si="61"/>
        <v/>
      </c>
      <c r="AI715" s="8" t="str">
        <f t="shared" si="59"/>
        <v/>
      </c>
      <c r="AK715" s="8"/>
      <c r="AL715" s="37"/>
      <c r="AM715" s="8"/>
      <c r="AN715" s="10"/>
      <c r="AU715" s="8"/>
      <c r="AV715" s="8"/>
      <c r="AY715" s="8" t="str">
        <f t="shared" si="60"/>
        <v/>
      </c>
    </row>
    <row r="716" spans="6:51" ht="16" hidden="1" customHeight="1" x14ac:dyDescent="0.2">
      <c r="F716" s="8" t="str">
        <f>IF(ISBLANK(E716), "", Table2[[#This Row],[unique_id]])</f>
        <v/>
      </c>
      <c r="T716" s="8"/>
      <c r="V716" s="10"/>
      <c r="W716" s="10"/>
      <c r="X716" s="10"/>
      <c r="Y716" s="10"/>
      <c r="AH716" s="8" t="str">
        <f t="shared" si="61"/>
        <v/>
      </c>
      <c r="AI716" s="8" t="str">
        <f t="shared" si="59"/>
        <v/>
      </c>
      <c r="AK716" s="8"/>
      <c r="AL716" s="37"/>
      <c r="AM716" s="8"/>
      <c r="AN716" s="10"/>
      <c r="AU716" s="8"/>
      <c r="AV716" s="8"/>
      <c r="AY716" s="8" t="str">
        <f t="shared" si="60"/>
        <v/>
      </c>
    </row>
    <row r="717" spans="6:51" ht="16" hidden="1" customHeight="1" x14ac:dyDescent="0.2">
      <c r="F717" s="8" t="str">
        <f>IF(ISBLANK(E717), "", Table2[[#This Row],[unique_id]])</f>
        <v/>
      </c>
      <c r="T717" s="8"/>
      <c r="V717" s="10"/>
      <c r="W717" s="10"/>
      <c r="X717" s="10"/>
      <c r="Y717" s="10"/>
      <c r="AH717" s="8" t="str">
        <f t="shared" si="61"/>
        <v/>
      </c>
      <c r="AI717" s="8" t="str">
        <f t="shared" si="59"/>
        <v/>
      </c>
      <c r="AK717" s="8"/>
      <c r="AL717" s="37"/>
      <c r="AM717" s="8"/>
      <c r="AN717" s="10"/>
      <c r="AU717" s="8"/>
      <c r="AV717" s="8"/>
      <c r="AY717" s="8" t="str">
        <f t="shared" si="60"/>
        <v/>
      </c>
    </row>
    <row r="718" spans="6:51" ht="16" hidden="1" customHeight="1" x14ac:dyDescent="0.2">
      <c r="F718" s="8" t="str">
        <f>IF(ISBLANK(E718), "", Table2[[#This Row],[unique_id]])</f>
        <v/>
      </c>
      <c r="T718" s="8"/>
      <c r="V718" s="10"/>
      <c r="W718" s="10"/>
      <c r="X718" s="10"/>
      <c r="Y718" s="10"/>
      <c r="AH718" s="8" t="str">
        <f t="shared" si="61"/>
        <v/>
      </c>
      <c r="AI718" s="8" t="str">
        <f t="shared" si="59"/>
        <v/>
      </c>
      <c r="AK718" s="8"/>
      <c r="AL718" s="37"/>
      <c r="AM718" s="8"/>
      <c r="AN718" s="10"/>
      <c r="AU718" s="8"/>
      <c r="AV718" s="8"/>
      <c r="AY718" s="8" t="str">
        <f t="shared" si="60"/>
        <v/>
      </c>
    </row>
    <row r="719" spans="6:51" ht="16" hidden="1" customHeight="1" x14ac:dyDescent="0.2">
      <c r="F719" s="8" t="str">
        <f>IF(ISBLANK(E719), "", Table2[[#This Row],[unique_id]])</f>
        <v/>
      </c>
      <c r="T719" s="8"/>
      <c r="V719" s="10"/>
      <c r="W719" s="10"/>
      <c r="X719" s="10"/>
      <c r="Y719" s="10"/>
      <c r="AH719" s="8" t="str">
        <f t="shared" si="61"/>
        <v/>
      </c>
      <c r="AI719" s="8" t="str">
        <f t="shared" si="59"/>
        <v/>
      </c>
      <c r="AK719" s="8"/>
      <c r="AL719" s="37"/>
      <c r="AM719" s="8"/>
      <c r="AN719" s="10"/>
      <c r="AU719" s="8"/>
      <c r="AV719" s="8"/>
      <c r="AY719" s="8" t="str">
        <f t="shared" si="60"/>
        <v/>
      </c>
    </row>
    <row r="720" spans="6:51" ht="16" hidden="1" customHeight="1" x14ac:dyDescent="0.2">
      <c r="F720" s="8" t="str">
        <f>IF(ISBLANK(E720), "", Table2[[#This Row],[unique_id]])</f>
        <v/>
      </c>
      <c r="T720" s="8"/>
      <c r="V720" s="10"/>
      <c r="W720" s="10"/>
      <c r="X720" s="10"/>
      <c r="Y720" s="10"/>
      <c r="AH720" s="8" t="str">
        <f t="shared" si="61"/>
        <v/>
      </c>
      <c r="AI720" s="8" t="str">
        <f t="shared" si="59"/>
        <v/>
      </c>
      <c r="AK720" s="8"/>
      <c r="AL720" s="37"/>
      <c r="AM720" s="8"/>
      <c r="AN720" s="10"/>
      <c r="AU720" s="8"/>
      <c r="AV720" s="8"/>
      <c r="AY720" s="8" t="str">
        <f t="shared" si="60"/>
        <v/>
      </c>
    </row>
    <row r="721" spans="6:51" ht="16" hidden="1" customHeight="1" x14ac:dyDescent="0.2">
      <c r="F721" s="8" t="str">
        <f>IF(ISBLANK(E721), "", Table2[[#This Row],[unique_id]])</f>
        <v/>
      </c>
      <c r="T721" s="8"/>
      <c r="V721" s="10"/>
      <c r="W721" s="10"/>
      <c r="X721" s="10"/>
      <c r="Y721" s="10"/>
      <c r="AH721" s="8" t="str">
        <f t="shared" si="61"/>
        <v/>
      </c>
      <c r="AI721" s="8" t="str">
        <f t="shared" si="59"/>
        <v/>
      </c>
      <c r="AK721" s="8"/>
      <c r="AL721" s="37"/>
      <c r="AM721" s="8"/>
      <c r="AN721" s="10"/>
      <c r="AU721" s="8"/>
      <c r="AV721" s="8"/>
      <c r="AY721" s="8" t="str">
        <f t="shared" si="60"/>
        <v/>
      </c>
    </row>
    <row r="722" spans="6:51" ht="16" hidden="1" customHeight="1" x14ac:dyDescent="0.2">
      <c r="F722" s="8" t="str">
        <f>IF(ISBLANK(E722), "", Table2[[#This Row],[unique_id]])</f>
        <v/>
      </c>
      <c r="T722" s="8"/>
      <c r="V722" s="10"/>
      <c r="W722" s="10"/>
      <c r="X722" s="10"/>
      <c r="Y722" s="10"/>
      <c r="AH722" s="8" t="str">
        <f t="shared" si="61"/>
        <v/>
      </c>
      <c r="AI722" s="8" t="str">
        <f t="shared" si="59"/>
        <v/>
      </c>
      <c r="AK722" s="8"/>
      <c r="AL722" s="37"/>
      <c r="AM722" s="8"/>
      <c r="AN722" s="10"/>
      <c r="AU722" s="8"/>
      <c r="AV722" s="8"/>
      <c r="AY722" s="8" t="str">
        <f t="shared" si="60"/>
        <v/>
      </c>
    </row>
    <row r="723" spans="6:51" ht="16" hidden="1" customHeight="1" x14ac:dyDescent="0.2">
      <c r="F723" s="8" t="str">
        <f>IF(ISBLANK(E723), "", Table2[[#This Row],[unique_id]])</f>
        <v/>
      </c>
      <c r="T723" s="8"/>
      <c r="V723" s="10"/>
      <c r="W723" s="10"/>
      <c r="X723" s="10"/>
      <c r="Y723" s="10"/>
      <c r="AH723" s="8" t="str">
        <f t="shared" si="61"/>
        <v/>
      </c>
      <c r="AI723" s="8" t="str">
        <f t="shared" si="59"/>
        <v/>
      </c>
      <c r="AK723" s="8"/>
      <c r="AL723" s="37"/>
      <c r="AM723" s="8"/>
      <c r="AN723" s="10"/>
      <c r="AU723" s="8"/>
      <c r="AV723" s="8"/>
      <c r="AY723" s="8" t="str">
        <f t="shared" si="60"/>
        <v/>
      </c>
    </row>
    <row r="724" spans="6:51" ht="16" hidden="1" customHeight="1" x14ac:dyDescent="0.2">
      <c r="F724" s="8" t="str">
        <f>IF(ISBLANK(E724), "", Table2[[#This Row],[unique_id]])</f>
        <v/>
      </c>
      <c r="T724" s="8"/>
      <c r="V724" s="10"/>
      <c r="W724" s="10"/>
      <c r="X724" s="10"/>
      <c r="Y724" s="10"/>
      <c r="AH724" s="8" t="str">
        <f t="shared" si="61"/>
        <v/>
      </c>
      <c r="AI724" s="8" t="str">
        <f t="shared" si="59"/>
        <v/>
      </c>
      <c r="AK724" s="8"/>
      <c r="AL724" s="37"/>
      <c r="AM724" s="8"/>
      <c r="AN724" s="10"/>
      <c r="AU724" s="8"/>
      <c r="AV724" s="8"/>
      <c r="AY724" s="8" t="str">
        <f t="shared" si="60"/>
        <v/>
      </c>
    </row>
    <row r="725" spans="6:51" ht="16" hidden="1" customHeight="1" x14ac:dyDescent="0.2">
      <c r="F725" s="8" t="str">
        <f>IF(ISBLANK(E725), "", Table2[[#This Row],[unique_id]])</f>
        <v/>
      </c>
      <c r="T725" s="8"/>
      <c r="V725" s="10"/>
      <c r="W725" s="10"/>
      <c r="X725" s="10"/>
      <c r="Y725" s="10"/>
      <c r="AH725" s="8" t="str">
        <f t="shared" si="61"/>
        <v/>
      </c>
      <c r="AI725" s="8" t="str">
        <f t="shared" si="59"/>
        <v/>
      </c>
      <c r="AK725" s="8"/>
      <c r="AL725" s="37"/>
      <c r="AM725" s="8"/>
      <c r="AN725" s="10"/>
      <c r="AU725" s="8"/>
      <c r="AV725" s="8"/>
      <c r="AY725" s="8" t="str">
        <f t="shared" si="60"/>
        <v/>
      </c>
    </row>
  </sheetData>
  <phoneticPr fontId="2" type="noConversion"/>
  <hyperlinks>
    <hyperlink ref="Z2" r:id="rId1" location="available-state-classes" xr:uid="{00000000-0004-0000-0000-000000000000}"/>
    <hyperlink ref="AB2" r:id="rId2" location="L63" xr:uid="{00000000-0004-0000-0000-000001000000}"/>
    <hyperlink ref="AI2" r:id="rId3" display="Template" xr:uid="{00000000-0004-0000-0000-000002000000}"/>
    <hyperlink ref="AA2" r:id="rId4" location="L460" xr:uid="{00000000-0004-0000-0000-000003000000}"/>
    <hyperlink ref="X2" r:id="rId5" xr:uid="{83FD6FC4-4E06-7C48-824E-8F1F33D727AC}"/>
    <hyperlink ref="AL4" r:id="rId6" display="http://raspbpi-lia:8092" xr:uid="{1019D9EA-8924-9748-B15B-E710E57CBDE1}"/>
    <hyperlink ref="AL5" r:id="rId7" display="http://raspbpi-lia:8092" xr:uid="{190ABC8E-6E31-5C43-A10C-43173F6B4612}"/>
    <hyperlink ref="AL26" r:id="rId8" display="http://raspbpi-lia:8092" xr:uid="{6A49E1CF-70B5-3B48-941A-D1082EF18E64}"/>
    <hyperlink ref="AL27:AL33" r:id="rId9" display="http://raspbpi-lia:8092" xr:uid="{9733FF98-4638-AB47-907F-4E045F53E55F}"/>
    <hyperlink ref="AL38" r:id="rId10" display="http://raspbpi-lia:8092" xr:uid="{A009FF7B-0745-3448-A358-14D69832EBBC}"/>
    <hyperlink ref="AL49" r:id="rId11" display="http://raspbpi-lia:8092" xr:uid="{74F8C0E1-29D2-3C4A-83AF-D0864A3F6C09}"/>
    <hyperlink ref="AL67:AL79" r:id="rId12" display="http://raspbpi-lia:8092" xr:uid="{8B9A0817-431A-3B4E-8B91-318FF7578007}"/>
    <hyperlink ref="AL81:AL82" r:id="rId13" display="http://raspbpi-lia:8092" xr:uid="{D7DC29B9-C3B8-4E46-AEC7-7A808BB3DABC}"/>
    <hyperlink ref="AL84" r:id="rId14" display="http://raspbpi-lia:8092" xr:uid="{0147C993-55B6-D247-A373-B692B0268166}"/>
    <hyperlink ref="AL86:AL88" r:id="rId15" display="http://raspbpi-lia:8092" xr:uid="{519FA820-0ABF-D64F-8E88-4EB3E9D97777}"/>
    <hyperlink ref="AL269" r:id="rId16" display="http://raspbpi-lia:8092" xr:uid="{4190FF35-D7F2-1F4C-9886-0DAB50833142}"/>
    <hyperlink ref="AL260" r:id="rId17" display="http://raspbpi-lia:8092" xr:uid="{4A196AEF-1A6F-524F-9909-6B116A59382E}"/>
  </hyperlinks>
  <pageMargins left="0.7" right="0.7" top="0.75" bottom="0.75" header="0.3" footer="0.3"/>
  <pageSetup paperSize="9" orientation="portrait" horizontalDpi="0" verticalDpi="0"/>
  <tableParts count="1"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2023-06-21T06:33:55Z</dcterms:modified>
</cp:coreProperties>
</file>