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BCB62D09-52BB-3048-89E7-DB9995AAE8C3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6" i="1" l="1"/>
  <c r="AV126" i="1"/>
  <c r="AW126" i="1"/>
  <c r="AX126" i="1" s="1"/>
  <c r="BA126" i="1"/>
  <c r="BM126" i="1"/>
  <c r="BM125" i="1"/>
  <c r="BA125" i="1"/>
  <c r="AW125" i="1"/>
  <c r="AX125" i="1" s="1"/>
  <c r="AK125" i="1"/>
  <c r="AJ125" i="1"/>
  <c r="F125" i="1"/>
  <c r="BM124" i="1"/>
  <c r="BA124" i="1"/>
  <c r="AZ124" i="1"/>
  <c r="AW124" i="1" s="1"/>
  <c r="AT124" i="1"/>
  <c r="F124" i="1"/>
  <c r="BM123" i="1"/>
  <c r="BA123" i="1"/>
  <c r="AZ123" i="1"/>
  <c r="AW123" i="1" s="1"/>
  <c r="S123" i="1"/>
  <c r="F123" i="1"/>
  <c r="BM122" i="1"/>
  <c r="BA122" i="1"/>
  <c r="AZ122" i="1"/>
  <c r="AW122" i="1" s="1"/>
  <c r="AX122" i="1" s="1"/>
  <c r="AT122" i="1"/>
  <c r="F122" i="1"/>
  <c r="BM121" i="1"/>
  <c r="BA121" i="1"/>
  <c r="AZ121" i="1"/>
  <c r="AW121" i="1" s="1"/>
  <c r="AX121" i="1" s="1"/>
  <c r="S121" i="1"/>
  <c r="F121" i="1"/>
  <c r="BM120" i="1"/>
  <c r="BA120" i="1"/>
  <c r="AZ120" i="1"/>
  <c r="AW120" i="1" s="1"/>
  <c r="AT120" i="1"/>
  <c r="F120" i="1"/>
  <c r="BM119" i="1"/>
  <c r="BA119" i="1"/>
  <c r="AZ119" i="1"/>
  <c r="AW119" i="1" s="1"/>
  <c r="AX119" i="1" s="1"/>
  <c r="S119" i="1"/>
  <c r="F119" i="1"/>
  <c r="BM118" i="1"/>
  <c r="BA118" i="1"/>
  <c r="AZ118" i="1"/>
  <c r="AW118" i="1" s="1"/>
  <c r="AX118" i="1" s="1"/>
  <c r="AT118" i="1"/>
  <c r="F118" i="1"/>
  <c r="BM117" i="1"/>
  <c r="BA117" i="1"/>
  <c r="AZ117" i="1"/>
  <c r="AW117" i="1" s="1"/>
  <c r="AX117" i="1" s="1"/>
  <c r="S117" i="1"/>
  <c r="F117" i="1"/>
  <c r="F496" i="1"/>
  <c r="AY496" i="1" s="1"/>
  <c r="AJ496" i="1"/>
  <c r="AK496" i="1"/>
  <c r="AX496" i="1"/>
  <c r="BA496" i="1"/>
  <c r="BM496" i="1"/>
  <c r="F497" i="1"/>
  <c r="AY497" i="1" s="1"/>
  <c r="AJ497" i="1"/>
  <c r="AK497" i="1"/>
  <c r="AX497" i="1"/>
  <c r="BA497" i="1"/>
  <c r="BM497" i="1"/>
  <c r="F498" i="1"/>
  <c r="AY498" i="1" s="1"/>
  <c r="AJ498" i="1"/>
  <c r="AK498" i="1"/>
  <c r="AX498" i="1"/>
  <c r="BA498" i="1"/>
  <c r="BM498" i="1"/>
  <c r="F499" i="1"/>
  <c r="AY499" i="1" s="1"/>
  <c r="AJ499" i="1"/>
  <c r="AK499" i="1"/>
  <c r="AX499" i="1"/>
  <c r="BA499" i="1"/>
  <c r="BM499" i="1"/>
  <c r="F500" i="1"/>
  <c r="AY500" i="1" s="1"/>
  <c r="AJ500" i="1"/>
  <c r="AK500" i="1"/>
  <c r="AX500" i="1"/>
  <c r="BA500" i="1"/>
  <c r="BM500" i="1"/>
  <c r="F501" i="1"/>
  <c r="AY501" i="1" s="1"/>
  <c r="AJ501" i="1"/>
  <c r="AK501" i="1"/>
  <c r="AX501" i="1"/>
  <c r="BA501" i="1"/>
  <c r="BM501" i="1"/>
  <c r="F502" i="1"/>
  <c r="AY502" i="1" s="1"/>
  <c r="AJ502" i="1"/>
  <c r="AK502" i="1"/>
  <c r="AX502" i="1"/>
  <c r="BA502" i="1"/>
  <c r="BM502" i="1"/>
  <c r="F503" i="1"/>
  <c r="AY503" i="1" s="1"/>
  <c r="AJ503" i="1"/>
  <c r="AK503" i="1"/>
  <c r="AX503" i="1"/>
  <c r="BA503" i="1"/>
  <c r="BM503" i="1"/>
  <c r="F504" i="1"/>
  <c r="AY504" i="1" s="1"/>
  <c r="AJ504" i="1"/>
  <c r="AK504" i="1"/>
  <c r="AX504" i="1"/>
  <c r="BA504" i="1"/>
  <c r="BM504" i="1"/>
  <c r="F505" i="1"/>
  <c r="AY505" i="1" s="1"/>
  <c r="AJ505" i="1"/>
  <c r="AK505" i="1"/>
  <c r="AX505" i="1"/>
  <c r="BA505" i="1"/>
  <c r="BM505" i="1"/>
  <c r="F506" i="1"/>
  <c r="AY506" i="1" s="1"/>
  <c r="AJ506" i="1"/>
  <c r="AK506" i="1"/>
  <c r="AX506" i="1"/>
  <c r="BA506" i="1"/>
  <c r="BM506" i="1"/>
  <c r="F507" i="1"/>
  <c r="AY507" i="1" s="1"/>
  <c r="AJ507" i="1"/>
  <c r="AK507" i="1"/>
  <c r="AX507" i="1"/>
  <c r="BA507" i="1"/>
  <c r="BM507" i="1"/>
  <c r="F508" i="1"/>
  <c r="AY508" i="1" s="1"/>
  <c r="AJ508" i="1"/>
  <c r="AK508" i="1"/>
  <c r="AX508" i="1"/>
  <c r="BA508" i="1"/>
  <c r="BM508" i="1"/>
  <c r="F509" i="1"/>
  <c r="AY509" i="1" s="1"/>
  <c r="AJ509" i="1"/>
  <c r="AK509" i="1"/>
  <c r="AX509" i="1"/>
  <c r="BA509" i="1"/>
  <c r="BM509" i="1"/>
  <c r="BM214" i="1"/>
  <c r="BA214" i="1"/>
  <c r="AW214" i="1"/>
  <c r="AX214" i="1" s="1"/>
  <c r="AV214" i="1"/>
  <c r="F214" i="1"/>
  <c r="AR288" i="1"/>
  <c r="AR93" i="1"/>
  <c r="AR92" i="1"/>
  <c r="AR91" i="1"/>
  <c r="AR90" i="1"/>
  <c r="AR88" i="1"/>
  <c r="AR87" i="1"/>
  <c r="AR84" i="1"/>
  <c r="AR85" i="1"/>
  <c r="BM308" i="1"/>
  <c r="BA308" i="1"/>
  <c r="AW308" i="1" s="1"/>
  <c r="AK308" i="1"/>
  <c r="AJ308" i="1"/>
  <c r="F308" i="1"/>
  <c r="BM321" i="1"/>
  <c r="BA321" i="1"/>
  <c r="AX321" i="1"/>
  <c r="AK321" i="1"/>
  <c r="AJ321" i="1"/>
  <c r="F321" i="1"/>
  <c r="AY321" i="1" s="1"/>
  <c r="BM320" i="1"/>
  <c r="BA320" i="1"/>
  <c r="AW320" i="1" s="1"/>
  <c r="AV320" i="1" s="1"/>
  <c r="AK320" i="1"/>
  <c r="AJ320" i="1"/>
  <c r="F320" i="1"/>
  <c r="BM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M490" i="1"/>
  <c r="BM487" i="1"/>
  <c r="BM484" i="1"/>
  <c r="BM481" i="1"/>
  <c r="BM478" i="1"/>
  <c r="F473" i="1"/>
  <c r="AJ473" i="1"/>
  <c r="AK473" i="1"/>
  <c r="BM473" i="1"/>
  <c r="BM474" i="1"/>
  <c r="BM475" i="1"/>
  <c r="BM476" i="1"/>
  <c r="AW474" i="1"/>
  <c r="F489" i="1"/>
  <c r="AJ489" i="1"/>
  <c r="AK489" i="1"/>
  <c r="BM489" i="1"/>
  <c r="F483" i="1"/>
  <c r="AJ483" i="1"/>
  <c r="AK483" i="1"/>
  <c r="BM483" i="1"/>
  <c r="F484" i="1"/>
  <c r="AJ484" i="1"/>
  <c r="AK484" i="1"/>
  <c r="F485" i="1"/>
  <c r="AJ485" i="1"/>
  <c r="AK485" i="1"/>
  <c r="BM485" i="1"/>
  <c r="F486" i="1"/>
  <c r="AJ486" i="1"/>
  <c r="AK486" i="1"/>
  <c r="BM486" i="1"/>
  <c r="F487" i="1"/>
  <c r="AJ487" i="1"/>
  <c r="AK487" i="1"/>
  <c r="F488" i="1"/>
  <c r="AJ488" i="1"/>
  <c r="AK488" i="1"/>
  <c r="BM488" i="1"/>
  <c r="F490" i="1"/>
  <c r="AJ490" i="1"/>
  <c r="AK490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91" i="1"/>
  <c r="AJ491" i="1"/>
  <c r="AK491" i="1"/>
  <c r="BM491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4" i="1"/>
  <c r="AW374" i="1"/>
  <c r="AX374" i="1" s="1"/>
  <c r="T374" i="1"/>
  <c r="F374" i="1"/>
  <c r="BM373" i="1"/>
  <c r="AW373" i="1"/>
  <c r="AX373" i="1" s="1"/>
  <c r="T373" i="1"/>
  <c r="F373" i="1"/>
  <c r="AX5" i="1"/>
  <c r="AX7" i="1"/>
  <c r="AX9" i="1"/>
  <c r="AX13" i="1"/>
  <c r="AX11" i="1"/>
  <c r="AX15" i="1"/>
  <c r="AX17" i="1"/>
  <c r="AX19" i="1"/>
  <c r="AX21" i="1"/>
  <c r="AX23" i="1"/>
  <c r="AX25" i="1"/>
  <c r="AX27" i="1"/>
  <c r="AX29" i="1"/>
  <c r="AX31" i="1"/>
  <c r="AX226" i="1"/>
  <c r="AX313" i="1"/>
  <c r="AX315" i="1"/>
  <c r="AX317" i="1"/>
  <c r="AX319" i="1"/>
  <c r="AX323" i="1"/>
  <c r="AX324" i="1"/>
  <c r="AX325" i="1"/>
  <c r="AX327" i="1"/>
  <c r="F4" i="1"/>
  <c r="F5" i="1"/>
  <c r="F6" i="1"/>
  <c r="F7" i="1"/>
  <c r="F8" i="1"/>
  <c r="F9" i="1"/>
  <c r="F12" i="1"/>
  <c r="F13" i="1"/>
  <c r="F10" i="1"/>
  <c r="F11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25" i="1"/>
  <c r="F226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1" i="1"/>
  <c r="F222" i="1"/>
  <c r="F223" i="1"/>
  <c r="F224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9" i="1"/>
  <c r="F310" i="1"/>
  <c r="F311" i="1"/>
  <c r="F312" i="1"/>
  <c r="F313" i="1"/>
  <c r="F314" i="1"/>
  <c r="F315" i="1"/>
  <c r="F316" i="1"/>
  <c r="F317" i="1"/>
  <c r="F318" i="1"/>
  <c r="F319" i="1"/>
  <c r="F322" i="1"/>
  <c r="F323" i="1"/>
  <c r="AY323" i="1" s="1"/>
  <c r="F324" i="1"/>
  <c r="AY324" i="1" s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92" i="1"/>
  <c r="F493" i="1"/>
  <c r="F494" i="1"/>
  <c r="AJ334" i="1"/>
  <c r="AJ288" i="1"/>
  <c r="AJ54" i="1"/>
  <c r="AJ36" i="1"/>
  <c r="AJ24" i="1"/>
  <c r="AJ93" i="1"/>
  <c r="AJ92" i="1"/>
  <c r="AJ91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80" i="1"/>
  <c r="AJ379" i="1"/>
  <c r="AJ378" i="1"/>
  <c r="AJ326" i="1"/>
  <c r="AJ322" i="1"/>
  <c r="AJ318" i="1"/>
  <c r="AJ280" i="1"/>
  <c r="AJ279" i="1"/>
  <c r="AJ278" i="1"/>
  <c r="AJ277" i="1"/>
  <c r="AJ276" i="1"/>
  <c r="AJ275" i="1"/>
  <c r="AJ274" i="1"/>
  <c r="AJ389" i="1"/>
  <c r="AJ200" i="1"/>
  <c r="AJ225" i="1"/>
  <c r="AJ112" i="1"/>
  <c r="AJ111" i="1"/>
  <c r="AJ110" i="1"/>
  <c r="AJ172" i="1"/>
  <c r="AJ224" i="1"/>
  <c r="AJ223" i="1"/>
  <c r="AJ222" i="1"/>
  <c r="AJ196" i="1"/>
  <c r="AJ195" i="1"/>
  <c r="AJ28" i="1"/>
  <c r="AJ220" i="1"/>
  <c r="AJ219" i="1"/>
  <c r="AJ218" i="1"/>
  <c r="AJ386" i="1"/>
  <c r="AJ385" i="1"/>
  <c r="AJ384" i="1"/>
  <c r="BA36" i="1"/>
  <c r="BA384" i="1"/>
  <c r="BA26" i="1"/>
  <c r="BM324" i="1"/>
  <c r="BA324" i="1"/>
  <c r="AK324" i="1"/>
  <c r="AJ324" i="1"/>
  <c r="AJ325" i="1"/>
  <c r="AK325" i="1"/>
  <c r="BA325" i="1"/>
  <c r="BM325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3" i="1"/>
  <c r="AK323" i="1"/>
  <c r="BA323" i="1"/>
  <c r="BM323" i="1"/>
  <c r="AJ319" i="1"/>
  <c r="AK319" i="1"/>
  <c r="BA319" i="1"/>
  <c r="BM319" i="1"/>
  <c r="AJ327" i="1"/>
  <c r="AK327" i="1"/>
  <c r="BA327" i="1"/>
  <c r="BM327" i="1"/>
  <c r="AR54" i="1"/>
  <c r="AR44" i="1"/>
  <c r="BM322" i="1"/>
  <c r="BA322" i="1"/>
  <c r="AW322" i="1" s="1"/>
  <c r="AV322" i="1" s="1"/>
  <c r="AK322" i="1"/>
  <c r="BM318" i="1"/>
  <c r="BA318" i="1"/>
  <c r="AW318" i="1" s="1"/>
  <c r="AK318" i="1"/>
  <c r="BA326" i="1"/>
  <c r="AW326" i="1" s="1"/>
  <c r="AK326" i="1"/>
  <c r="BM326" i="1"/>
  <c r="BM280" i="1"/>
  <c r="BA280" i="1"/>
  <c r="AW280" i="1" s="1"/>
  <c r="AV280" i="1" s="1"/>
  <c r="AK280" i="1"/>
  <c r="BM279" i="1"/>
  <c r="BA279" i="1"/>
  <c r="AW279" i="1" s="1"/>
  <c r="AV279" i="1" s="1"/>
  <c r="AK279" i="1"/>
  <c r="AK309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9" i="1"/>
  <c r="BA309" i="1"/>
  <c r="AW309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26" i="1"/>
  <c r="AV122" i="1" l="1"/>
  <c r="AY126" i="1"/>
  <c r="AY117" i="1"/>
  <c r="AV125" i="1"/>
  <c r="AY121" i="1"/>
  <c r="AY123" i="1"/>
  <c r="AV117" i="1"/>
  <c r="AV119" i="1"/>
  <c r="AV121" i="1"/>
  <c r="AV123" i="1"/>
  <c r="AY118" i="1"/>
  <c r="AV118" i="1"/>
  <c r="AY122" i="1"/>
  <c r="AX124" i="1"/>
  <c r="AY124" i="1"/>
  <c r="AX120" i="1"/>
  <c r="AY120" i="1"/>
  <c r="AY119" i="1"/>
  <c r="AX123" i="1"/>
  <c r="AV124" i="1"/>
  <c r="AV120" i="1"/>
  <c r="AY214" i="1"/>
  <c r="AY308" i="1"/>
  <c r="AX308" i="1"/>
  <c r="AV308" i="1"/>
  <c r="AX320" i="1"/>
  <c r="AY320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4" i="1"/>
  <c r="AY373" i="1"/>
  <c r="AV373" i="1"/>
  <c r="AV374" i="1"/>
  <c r="AX307" i="1"/>
  <c r="AX309" i="1"/>
  <c r="AX296" i="1"/>
  <c r="AX318" i="1"/>
  <c r="AX306" i="1"/>
  <c r="AX310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6" i="1"/>
  <c r="AX322" i="1"/>
  <c r="AX314" i="1"/>
  <c r="AX291" i="1"/>
  <c r="AX303" i="1"/>
  <c r="AX280" i="1"/>
  <c r="AX316" i="1"/>
  <c r="AY15" i="1"/>
  <c r="AY322" i="1"/>
  <c r="AV326" i="1"/>
  <c r="AY326" i="1"/>
  <c r="AY295" i="1"/>
  <c r="AY294" i="1"/>
  <c r="AV306" i="1"/>
  <c r="AY306" i="1"/>
  <c r="AY314" i="1"/>
  <c r="AV298" i="1"/>
  <c r="AY298" i="1"/>
  <c r="AY292" i="1"/>
  <c r="AV307" i="1"/>
  <c r="AV299" i="1"/>
  <c r="AY299" i="1"/>
  <c r="AV300" i="1"/>
  <c r="AY300" i="1"/>
  <c r="AV309" i="1"/>
  <c r="AY309" i="1"/>
  <c r="AY280" i="1"/>
  <c r="AV302" i="1"/>
  <c r="AY302" i="1"/>
  <c r="AY318" i="1"/>
  <c r="AV296" i="1"/>
  <c r="AY296" i="1"/>
  <c r="AV310" i="1"/>
  <c r="AY310" i="1"/>
  <c r="AY305" i="1"/>
  <c r="AY279" i="1"/>
  <c r="AV297" i="1"/>
  <c r="AY297" i="1"/>
  <c r="AV301" i="1"/>
  <c r="AY301" i="1"/>
  <c r="AY17" i="1"/>
  <c r="AY5" i="1"/>
  <c r="AY25" i="1"/>
  <c r="AY11" i="1"/>
  <c r="AY319" i="1"/>
  <c r="AY307" i="1"/>
  <c r="AY27" i="1"/>
  <c r="AY31" i="1"/>
  <c r="AY19" i="1"/>
  <c r="AY7" i="1"/>
  <c r="AV318" i="1"/>
  <c r="AY312" i="1"/>
  <c r="AY293" i="1"/>
  <c r="AY317" i="1"/>
  <c r="AY304" i="1"/>
  <c r="AY316" i="1"/>
  <c r="AY303" i="1"/>
  <c r="AY291" i="1"/>
  <c r="AY226" i="1"/>
  <c r="AY23" i="1"/>
  <c r="AY13" i="1"/>
  <c r="AY315" i="1"/>
  <c r="AY21" i="1"/>
  <c r="AY9" i="1"/>
  <c r="AY327" i="1"/>
  <c r="AY313" i="1"/>
  <c r="AY325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4" i="1"/>
  <c r="BA94" i="1"/>
  <c r="AW94" i="1"/>
  <c r="AX94" i="1" s="1"/>
  <c r="AV94" i="1"/>
  <c r="BM226" i="1"/>
  <c r="BA226" i="1"/>
  <c r="AK226" i="1"/>
  <c r="AJ226" i="1"/>
  <c r="BM225" i="1"/>
  <c r="BA225" i="1"/>
  <c r="AW225" i="1" s="1"/>
  <c r="AX225" i="1" s="1"/>
  <c r="AM225" i="1"/>
  <c r="AK225" i="1"/>
  <c r="BM22" i="1"/>
  <c r="BM16" i="1"/>
  <c r="BM14" i="1"/>
  <c r="BM10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9" i="1"/>
  <c r="AK384" i="1"/>
  <c r="AK378" i="1"/>
  <c r="AK222" i="1"/>
  <c r="AK218" i="1"/>
  <c r="AK200" i="1"/>
  <c r="AK195" i="1"/>
  <c r="AK172" i="1"/>
  <c r="AK110" i="1"/>
  <c r="AK386" i="1"/>
  <c r="AK385" i="1"/>
  <c r="AK380" i="1"/>
  <c r="AK379" i="1"/>
  <c r="AK224" i="1"/>
  <c r="AK223" i="1"/>
  <c r="AK220" i="1"/>
  <c r="AK219" i="1"/>
  <c r="AK196" i="1"/>
  <c r="AK112" i="1"/>
  <c r="AK111" i="1"/>
  <c r="AM110" i="1"/>
  <c r="AK334" i="1"/>
  <c r="AK288" i="1"/>
  <c r="AK93" i="1"/>
  <c r="AK92" i="1"/>
  <c r="AK91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9" i="1"/>
  <c r="AM386" i="1"/>
  <c r="AM385" i="1"/>
  <c r="AM384" i="1"/>
  <c r="AM380" i="1"/>
  <c r="AM379" i="1"/>
  <c r="AM378" i="1"/>
  <c r="AM224" i="1"/>
  <c r="AM223" i="1"/>
  <c r="AM222" i="1"/>
  <c r="AM220" i="1"/>
  <c r="AM219" i="1"/>
  <c r="AM218" i="1"/>
  <c r="AM200" i="1"/>
  <c r="AM196" i="1"/>
  <c r="AM195" i="1"/>
  <c r="AM172" i="1"/>
  <c r="AM112" i="1"/>
  <c r="AM111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8" i="1"/>
  <c r="AX448" i="1" s="1"/>
  <c r="AV448" i="1"/>
  <c r="AW445" i="1"/>
  <c r="AX445" i="1" s="1"/>
  <c r="AV445" i="1"/>
  <c r="AW444" i="1"/>
  <c r="AX444" i="1" s="1"/>
  <c r="AV444" i="1"/>
  <c r="AW443" i="1"/>
  <c r="AX443" i="1" s="1"/>
  <c r="AV443" i="1"/>
  <c r="AW440" i="1"/>
  <c r="AX440" i="1" s="1"/>
  <c r="AV440" i="1"/>
  <c r="AW439" i="1"/>
  <c r="AX439" i="1" s="1"/>
  <c r="AV439" i="1"/>
  <c r="AW431" i="1"/>
  <c r="AX431" i="1" s="1"/>
  <c r="AV431" i="1"/>
  <c r="AW426" i="1"/>
  <c r="AX426" i="1" s="1"/>
  <c r="AV426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2" i="1"/>
  <c r="AX342" i="1" s="1"/>
  <c r="AV342" i="1"/>
  <c r="AW341" i="1"/>
  <c r="AX341" i="1" s="1"/>
  <c r="AV341" i="1"/>
  <c r="AW340" i="1"/>
  <c r="AX340" i="1" s="1"/>
  <c r="AV340" i="1"/>
  <c r="AW339" i="1"/>
  <c r="AX339" i="1" s="1"/>
  <c r="AV339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154" i="1"/>
  <c r="AX154" i="1" s="1"/>
  <c r="AV154" i="1"/>
  <c r="AW132" i="1"/>
  <c r="AX132" i="1" s="1"/>
  <c r="AV132" i="1"/>
  <c r="AW127" i="1"/>
  <c r="AX127" i="1" s="1"/>
  <c r="AV127" i="1"/>
  <c r="AW114" i="1"/>
  <c r="AX114" i="1" s="1"/>
  <c r="AV11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2" i="1"/>
  <c r="AX462" i="1" s="1"/>
  <c r="AW467" i="1"/>
  <c r="AX467" i="1" s="1"/>
  <c r="AW492" i="1"/>
  <c r="AX492" i="1" s="1"/>
  <c r="AW494" i="1"/>
  <c r="AX494" i="1" s="1"/>
  <c r="BA461" i="1"/>
  <c r="BA460" i="1"/>
  <c r="BA459" i="1"/>
  <c r="BA458" i="1"/>
  <c r="BA457" i="1"/>
  <c r="BA456" i="1"/>
  <c r="BA455" i="1"/>
  <c r="BA453" i="1"/>
  <c r="BA452" i="1"/>
  <c r="BA450" i="1"/>
  <c r="BA449" i="1"/>
  <c r="BA448" i="1"/>
  <c r="BA445" i="1"/>
  <c r="BA444" i="1"/>
  <c r="BA443" i="1"/>
  <c r="BA440" i="1"/>
  <c r="BA439" i="1"/>
  <c r="BA431" i="1"/>
  <c r="BA426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2" i="1"/>
  <c r="BA341" i="1"/>
  <c r="BA340" i="1"/>
  <c r="BA339" i="1"/>
  <c r="BA333" i="1"/>
  <c r="BA332" i="1"/>
  <c r="BA331" i="1"/>
  <c r="BA330" i="1"/>
  <c r="BA329" i="1"/>
  <c r="BA328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154" i="1"/>
  <c r="BA132" i="1"/>
  <c r="BA127" i="1"/>
  <c r="BA114" i="1"/>
  <c r="BA103" i="1"/>
  <c r="BA102" i="1"/>
  <c r="BA101" i="1"/>
  <c r="BA100" i="1"/>
  <c r="BA99" i="1"/>
  <c r="BA98" i="1"/>
  <c r="BA97" i="1"/>
  <c r="BA96" i="1"/>
  <c r="BA95" i="1"/>
  <c r="BA89" i="1"/>
  <c r="BA86" i="1"/>
  <c r="BA66" i="1"/>
  <c r="BA56" i="1"/>
  <c r="BA43" i="1"/>
  <c r="BA39" i="1"/>
  <c r="BA40" i="1"/>
  <c r="BA38" i="1"/>
  <c r="BA446" i="1"/>
  <c r="BA441" i="1"/>
  <c r="BA493" i="1"/>
  <c r="BA273" i="1"/>
  <c r="AW273" i="1" s="1"/>
  <c r="AX273" i="1" s="1"/>
  <c r="BA466" i="1"/>
  <c r="BA465" i="1"/>
  <c r="BA464" i="1"/>
  <c r="BA463" i="1"/>
  <c r="BA462" i="1"/>
  <c r="BA454" i="1"/>
  <c r="BA451" i="1"/>
  <c r="BA388" i="1"/>
  <c r="AW388" i="1" s="1"/>
  <c r="AX388" i="1" s="1"/>
  <c r="BA387" i="1"/>
  <c r="AW387" i="1" s="1"/>
  <c r="AX387" i="1" s="1"/>
  <c r="BA382" i="1"/>
  <c r="AW382" i="1" s="1"/>
  <c r="AX382" i="1" s="1"/>
  <c r="BA381" i="1"/>
  <c r="AW381" i="1" s="1"/>
  <c r="AX381" i="1" s="1"/>
  <c r="BA376" i="1"/>
  <c r="AW376" i="1" s="1"/>
  <c r="AX376" i="1" s="1"/>
  <c r="BA375" i="1"/>
  <c r="AW375" i="1" s="1"/>
  <c r="AX375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216" i="1"/>
  <c r="AW216" i="1" s="1"/>
  <c r="AX216" i="1" s="1"/>
  <c r="BA215" i="1"/>
  <c r="AW215" i="1" s="1"/>
  <c r="AX215" i="1" s="1"/>
  <c r="BA198" i="1"/>
  <c r="AW198" i="1" s="1"/>
  <c r="AX198" i="1" s="1"/>
  <c r="BA197" i="1"/>
  <c r="AW197" i="1" s="1"/>
  <c r="AX197" i="1" s="1"/>
  <c r="BA193" i="1"/>
  <c r="AW193" i="1" s="1"/>
  <c r="AX193" i="1" s="1"/>
  <c r="BA192" i="1"/>
  <c r="AW192" i="1" s="1"/>
  <c r="AX192" i="1" s="1"/>
  <c r="BA108" i="1"/>
  <c r="AW108" i="1" s="1"/>
  <c r="AX108" i="1" s="1"/>
  <c r="BA107" i="1"/>
  <c r="AW107" i="1" s="1"/>
  <c r="AX107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47" i="1"/>
  <c r="BA442" i="1"/>
  <c r="BA389" i="1"/>
  <c r="BA386" i="1"/>
  <c r="AW386" i="1" s="1"/>
  <c r="AX386" i="1" s="1"/>
  <c r="BA385" i="1"/>
  <c r="AW385" i="1" s="1"/>
  <c r="AX385" i="1" s="1"/>
  <c r="AW384" i="1"/>
  <c r="AX384" i="1" s="1"/>
  <c r="BA383" i="1"/>
  <c r="AW383" i="1" s="1"/>
  <c r="AX38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00" i="1"/>
  <c r="AW200" i="1" s="1"/>
  <c r="AX200" i="1" s="1"/>
  <c r="BA199" i="1"/>
  <c r="AW199" i="1" s="1"/>
  <c r="AX199" i="1" s="1"/>
  <c r="BA196" i="1"/>
  <c r="AW196" i="1" s="1"/>
  <c r="AX196" i="1" s="1"/>
  <c r="BA195" i="1"/>
  <c r="AW195" i="1" s="1"/>
  <c r="AX195" i="1" s="1"/>
  <c r="BA194" i="1"/>
  <c r="AW194" i="1" s="1"/>
  <c r="AX194" i="1" s="1"/>
  <c r="BA172" i="1"/>
  <c r="BA112" i="1"/>
  <c r="AW112" i="1" s="1"/>
  <c r="AX112" i="1" s="1"/>
  <c r="BA111" i="1"/>
  <c r="AW111" i="1" s="1"/>
  <c r="AX111" i="1" s="1"/>
  <c r="BA110" i="1"/>
  <c r="AW110" i="1" s="1"/>
  <c r="AX110" i="1" s="1"/>
  <c r="BA109" i="1"/>
  <c r="AW109" i="1" s="1"/>
  <c r="AX109" i="1" s="1"/>
  <c r="BA116" i="1"/>
  <c r="AW116" i="1" s="1"/>
  <c r="AX116" i="1" s="1"/>
  <c r="BA115" i="1"/>
  <c r="AW115" i="1" s="1"/>
  <c r="AX115" i="1" s="1"/>
  <c r="BA113" i="1"/>
  <c r="AW113" i="1" s="1"/>
  <c r="AX113" i="1" s="1"/>
  <c r="BA106" i="1"/>
  <c r="AW106" i="1" s="1"/>
  <c r="AX106" i="1" s="1"/>
  <c r="BA105" i="1"/>
  <c r="AW105" i="1" s="1"/>
  <c r="AX105" i="1" s="1"/>
  <c r="BA104" i="1"/>
  <c r="AW104" i="1" s="1"/>
  <c r="AX104" i="1" s="1"/>
  <c r="BA392" i="1"/>
  <c r="BA391" i="1"/>
  <c r="BA390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191" i="1"/>
  <c r="BA190" i="1"/>
  <c r="BA185" i="1"/>
  <c r="BA184" i="1"/>
  <c r="BA180" i="1"/>
  <c r="BA179" i="1"/>
  <c r="BA178" i="1"/>
  <c r="BA177" i="1"/>
  <c r="BA176" i="1"/>
  <c r="BA175" i="1"/>
  <c r="BA174" i="1"/>
  <c r="BA173" i="1"/>
  <c r="BA171" i="1"/>
  <c r="BA170" i="1"/>
  <c r="BA169" i="1"/>
  <c r="BA168" i="1"/>
  <c r="BA167" i="1"/>
  <c r="BA166" i="1"/>
  <c r="BA165" i="1"/>
  <c r="BA160" i="1"/>
  <c r="BA159" i="1"/>
  <c r="BA158" i="1"/>
  <c r="BA157" i="1"/>
  <c r="BA156" i="1"/>
  <c r="BA155" i="1"/>
  <c r="BA153" i="1"/>
  <c r="BA152" i="1"/>
  <c r="BA151" i="1"/>
  <c r="BA150" i="1"/>
  <c r="BA149" i="1"/>
  <c r="BA148" i="1"/>
  <c r="BA147" i="1"/>
  <c r="BA146" i="1"/>
  <c r="BA145" i="1"/>
  <c r="BA144" i="1"/>
  <c r="BA143" i="1"/>
  <c r="BA139" i="1"/>
  <c r="BA138" i="1"/>
  <c r="BA137" i="1"/>
  <c r="BA136" i="1"/>
  <c r="BA135" i="1"/>
  <c r="BA134" i="1"/>
  <c r="BA133" i="1"/>
  <c r="BA131" i="1"/>
  <c r="BA130" i="1"/>
  <c r="BA129" i="1"/>
  <c r="BA128" i="1"/>
  <c r="BA467" i="1"/>
  <c r="BA338" i="1"/>
  <c r="AW338" i="1" s="1"/>
  <c r="AX338" i="1" s="1"/>
  <c r="BA337" i="1"/>
  <c r="AW337" i="1" s="1"/>
  <c r="AX337" i="1" s="1"/>
  <c r="BA336" i="1"/>
  <c r="AW336" i="1" s="1"/>
  <c r="AX336" i="1" s="1"/>
  <c r="BA335" i="1"/>
  <c r="AW335" i="1" s="1"/>
  <c r="AX335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0" i="1"/>
  <c r="AW10" i="1" s="1"/>
  <c r="AX10" i="1" s="1"/>
  <c r="BA12" i="1"/>
  <c r="AW12" i="1" s="1"/>
  <c r="AX12" i="1" s="1"/>
  <c r="BA8" i="1"/>
  <c r="AW8" i="1" s="1"/>
  <c r="AX8" i="1" s="1"/>
  <c r="BA6" i="1"/>
  <c r="AW6" i="1" s="1"/>
  <c r="AX6" i="1" s="1"/>
  <c r="BA427" i="1"/>
  <c r="AW427" i="1" s="1"/>
  <c r="AX427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5" i="1"/>
  <c r="BA394" i="1"/>
  <c r="BA393" i="1"/>
  <c r="BA189" i="1"/>
  <c r="BA188" i="1"/>
  <c r="BA187" i="1"/>
  <c r="BA186" i="1"/>
  <c r="BA183" i="1"/>
  <c r="BA182" i="1"/>
  <c r="BA181" i="1"/>
  <c r="BA164" i="1"/>
  <c r="BA163" i="1"/>
  <c r="BA162" i="1"/>
  <c r="BA161" i="1"/>
  <c r="BA142" i="1"/>
  <c r="BA141" i="1"/>
  <c r="BA140" i="1"/>
  <c r="BA430" i="1"/>
  <c r="AW430" i="1" s="1"/>
  <c r="AX430" i="1" s="1"/>
  <c r="BA429" i="1"/>
  <c r="AW429" i="1" s="1"/>
  <c r="AX429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334" i="1"/>
  <c r="AW334" i="1" s="1"/>
  <c r="AX334" i="1" s="1"/>
  <c r="BA288" i="1"/>
  <c r="AW288" i="1" s="1"/>
  <c r="AX288" i="1" s="1"/>
  <c r="BA93" i="1"/>
  <c r="AW93" i="1" s="1"/>
  <c r="AX93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8" i="1"/>
  <c r="BA428" i="1"/>
  <c r="AW428" i="1" s="1"/>
  <c r="AX428" i="1" s="1"/>
  <c r="S358" i="1"/>
  <c r="S357" i="1"/>
  <c r="S356" i="1"/>
  <c r="S355" i="1"/>
  <c r="S354" i="1"/>
  <c r="S352" i="1"/>
  <c r="S384" i="1"/>
  <c r="S383" i="1"/>
  <c r="S378" i="1"/>
  <c r="S377" i="1"/>
  <c r="S372" i="1"/>
  <c r="S371" i="1"/>
  <c r="S370" i="1"/>
  <c r="S369" i="1"/>
  <c r="S366" i="1"/>
  <c r="S365" i="1"/>
  <c r="S364" i="1"/>
  <c r="S350" i="1"/>
  <c r="S348" i="1"/>
  <c r="S388" i="1"/>
  <c r="S387" i="1"/>
  <c r="T222" i="1"/>
  <c r="T218" i="1"/>
  <c r="T384" i="1"/>
  <c r="T378" i="1"/>
  <c r="T110" i="1"/>
  <c r="S433" i="1"/>
  <c r="S434" i="1"/>
  <c r="S437" i="1"/>
  <c r="S436" i="1"/>
  <c r="S344" i="1"/>
  <c r="S343" i="1"/>
  <c r="S346" i="1"/>
  <c r="S345" i="1"/>
  <c r="S368" i="1"/>
  <c r="S367" i="1"/>
  <c r="T360" i="1"/>
  <c r="T362" i="1"/>
  <c r="T216" i="1"/>
  <c r="T344" i="1"/>
  <c r="T356" i="1"/>
  <c r="T354" i="1"/>
  <c r="T352" i="1"/>
  <c r="T358" i="1"/>
  <c r="T372" i="1"/>
  <c r="T370" i="1"/>
  <c r="T348" i="1"/>
  <c r="T364" i="1"/>
  <c r="T350" i="1"/>
  <c r="T366" i="1"/>
  <c r="T388" i="1"/>
  <c r="T346" i="1"/>
  <c r="T368" i="1"/>
  <c r="T107" i="1"/>
  <c r="T108" i="1"/>
  <c r="S421" i="1"/>
  <c r="S423" i="1"/>
  <c r="S424" i="1"/>
  <c r="S435" i="1"/>
  <c r="S422" i="1"/>
  <c r="S420" i="1"/>
  <c r="S419" i="1"/>
  <c r="S363" i="1"/>
  <c r="S347" i="1"/>
  <c r="S349" i="1"/>
  <c r="S351" i="1"/>
  <c r="S353" i="1"/>
  <c r="BB466" i="1"/>
  <c r="AW466" i="1" s="1"/>
  <c r="AX466" i="1" s="1"/>
  <c r="BB465" i="1"/>
  <c r="AW465" i="1" s="1"/>
  <c r="AX465" i="1" s="1"/>
  <c r="BB464" i="1"/>
  <c r="AW464" i="1" s="1"/>
  <c r="AX464" i="1" s="1"/>
  <c r="BB463" i="1"/>
  <c r="AW463" i="1" s="1"/>
  <c r="AX463" i="1" s="1"/>
  <c r="BB454" i="1"/>
  <c r="AW454" i="1" s="1"/>
  <c r="AX454" i="1" s="1"/>
  <c r="BB451" i="1"/>
  <c r="AW451" i="1" s="1"/>
  <c r="AX451" i="1" s="1"/>
  <c r="AZ493" i="1"/>
  <c r="AW493" i="1" s="1"/>
  <c r="AX493" i="1" s="1"/>
  <c r="AZ446" i="1"/>
  <c r="AW446" i="1" s="1"/>
  <c r="AX446" i="1" s="1"/>
  <c r="AZ441" i="1"/>
  <c r="AW441" i="1" s="1"/>
  <c r="AX441" i="1" s="1"/>
  <c r="AZ447" i="1"/>
  <c r="AW447" i="1" s="1"/>
  <c r="AX447" i="1" s="1"/>
  <c r="AZ442" i="1"/>
  <c r="AW442" i="1" s="1"/>
  <c r="AX442" i="1" s="1"/>
  <c r="AZ392" i="1"/>
  <c r="AW392" i="1" s="1"/>
  <c r="AX392" i="1" s="1"/>
  <c r="AZ391" i="1"/>
  <c r="AW391" i="1" s="1"/>
  <c r="AX391" i="1" s="1"/>
  <c r="AZ390" i="1"/>
  <c r="AW390" i="1" s="1"/>
  <c r="AX390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191" i="1"/>
  <c r="AW191" i="1" s="1"/>
  <c r="AX191" i="1" s="1"/>
  <c r="AZ190" i="1"/>
  <c r="AW190" i="1" s="1"/>
  <c r="AX190" i="1" s="1"/>
  <c r="AZ185" i="1"/>
  <c r="AW185" i="1" s="1"/>
  <c r="AX185" i="1" s="1"/>
  <c r="AZ184" i="1"/>
  <c r="AW184" i="1" s="1"/>
  <c r="AX184" i="1" s="1"/>
  <c r="AZ180" i="1"/>
  <c r="AW180" i="1" s="1"/>
  <c r="AX180" i="1" s="1"/>
  <c r="AZ179" i="1"/>
  <c r="AZ178" i="1"/>
  <c r="AW178" i="1" s="1"/>
  <c r="AX178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395" i="1"/>
  <c r="AW395" i="1" s="1"/>
  <c r="AX395" i="1" s="1"/>
  <c r="AZ394" i="1"/>
  <c r="AW394" i="1" s="1"/>
  <c r="AX394" i="1" s="1"/>
  <c r="AZ393" i="1"/>
  <c r="AW393" i="1" s="1"/>
  <c r="AX393" i="1" s="1"/>
  <c r="AZ189" i="1"/>
  <c r="AW189" i="1" s="1"/>
  <c r="AX189" i="1" s="1"/>
  <c r="AZ188" i="1"/>
  <c r="AW188" i="1" s="1"/>
  <c r="AX188" i="1" s="1"/>
  <c r="AZ187" i="1"/>
  <c r="AW187" i="1" s="1"/>
  <c r="AX187" i="1" s="1"/>
  <c r="AZ186" i="1"/>
  <c r="AW186" i="1" s="1"/>
  <c r="AX186" i="1" s="1"/>
  <c r="AZ183" i="1"/>
  <c r="AW183" i="1" s="1"/>
  <c r="AX183" i="1" s="1"/>
  <c r="AZ182" i="1"/>
  <c r="AW182" i="1" s="1"/>
  <c r="AX182" i="1" s="1"/>
  <c r="AZ181" i="1"/>
  <c r="AW181" i="1" s="1"/>
  <c r="AX181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42" i="1"/>
  <c r="AW142" i="1" s="1"/>
  <c r="AX142" i="1" s="1"/>
  <c r="AZ141" i="1"/>
  <c r="AW141" i="1" s="1"/>
  <c r="AX141" i="1" s="1"/>
  <c r="AZ140" i="1"/>
  <c r="AW140" i="1" s="1"/>
  <c r="AX140" i="1" s="1"/>
  <c r="R194" i="1"/>
  <c r="S194" i="1" s="1"/>
  <c r="BM200" i="1"/>
  <c r="AT200" i="1"/>
  <c r="AL200" i="1"/>
  <c r="R200" i="1"/>
  <c r="S200" i="1" s="1"/>
  <c r="BM199" i="1"/>
  <c r="R199" i="1"/>
  <c r="S199" i="1" s="1"/>
  <c r="BM196" i="1"/>
  <c r="BM195" i="1"/>
  <c r="AT195" i="1"/>
  <c r="AL195" i="1"/>
  <c r="R195" i="1"/>
  <c r="S195" i="1" s="1"/>
  <c r="BM194" i="1"/>
  <c r="BM224" i="1"/>
  <c r="BM223" i="1"/>
  <c r="BM222" i="1"/>
  <c r="AT222" i="1"/>
  <c r="AL222" i="1"/>
  <c r="R222" i="1"/>
  <c r="J222" i="1"/>
  <c r="BM221" i="1"/>
  <c r="R221" i="1"/>
  <c r="S361" i="1"/>
  <c r="S359" i="1"/>
  <c r="R172" i="1"/>
  <c r="S172" i="1" s="1"/>
  <c r="BM12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7" i="1"/>
  <c r="BM198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5" i="1"/>
  <c r="BM216" i="1"/>
  <c r="BM217" i="1"/>
  <c r="BM218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92" i="1"/>
  <c r="BM493" i="1"/>
  <c r="BM494" i="1"/>
  <c r="AT384" i="1"/>
  <c r="AL384" i="1"/>
  <c r="R110" i="1"/>
  <c r="S110" i="1" s="1"/>
  <c r="R109" i="1"/>
  <c r="S109" i="1" s="1"/>
  <c r="AT110" i="1"/>
  <c r="AL110" i="1"/>
  <c r="AT378" i="1"/>
  <c r="AL378" i="1"/>
  <c r="AT389" i="1"/>
  <c r="AL389" i="1"/>
  <c r="AT172" i="1"/>
  <c r="AL172" i="1"/>
  <c r="AL218" i="1"/>
  <c r="AT218" i="1"/>
  <c r="R218" i="1"/>
  <c r="J218" i="1"/>
  <c r="R217" i="1"/>
  <c r="R183" i="1"/>
  <c r="S183" i="1" s="1"/>
  <c r="R182" i="1"/>
  <c r="S182" i="1" s="1"/>
  <c r="R142" i="1"/>
  <c r="S142" i="1" s="1"/>
  <c r="R141" i="1"/>
  <c r="S141" i="1" s="1"/>
  <c r="R164" i="1"/>
  <c r="S164" i="1" s="1"/>
  <c r="R162" i="1"/>
  <c r="S162" i="1" s="1"/>
  <c r="R189" i="1"/>
  <c r="S189" i="1" s="1"/>
  <c r="R188" i="1"/>
  <c r="S188" i="1" s="1"/>
  <c r="R187" i="1"/>
  <c r="S187" i="1" s="1"/>
  <c r="T382" i="1"/>
  <c r="T376" i="1"/>
  <c r="T198" i="1"/>
  <c r="T193" i="1"/>
  <c r="T432" i="1"/>
  <c r="T381" i="1"/>
  <c r="T375" i="1"/>
  <c r="T197" i="1"/>
  <c r="T192" i="1"/>
  <c r="S362" i="1"/>
  <c r="S360" i="1"/>
  <c r="R215" i="1"/>
  <c r="R216" i="1"/>
  <c r="R212" i="1"/>
  <c r="S212" i="1" s="1"/>
  <c r="R211" i="1"/>
  <c r="S211" i="1" s="1"/>
  <c r="R205" i="1"/>
  <c r="S205" i="1" s="1"/>
  <c r="R204" i="1"/>
  <c r="S204" i="1" s="1"/>
  <c r="R203" i="1"/>
  <c r="S203" i="1" s="1"/>
  <c r="R202" i="1"/>
  <c r="S202" i="1" s="1"/>
  <c r="R191" i="1"/>
  <c r="S191" i="1" s="1"/>
  <c r="R185" i="1"/>
  <c r="S185" i="1" s="1"/>
  <c r="R180" i="1"/>
  <c r="S180" i="1" s="1"/>
  <c r="R178" i="1"/>
  <c r="S178" i="1" s="1"/>
  <c r="R176" i="1"/>
  <c r="S176" i="1" s="1"/>
  <c r="R174" i="1"/>
  <c r="S174" i="1" s="1"/>
  <c r="R171" i="1"/>
  <c r="S171" i="1" s="1"/>
  <c r="R170" i="1"/>
  <c r="S170" i="1" s="1"/>
  <c r="R169" i="1"/>
  <c r="S169" i="1" s="1"/>
  <c r="R168" i="1"/>
  <c r="S168" i="1" s="1"/>
  <c r="R166" i="1"/>
  <c r="S166" i="1" s="1"/>
  <c r="R160" i="1"/>
  <c r="S160" i="1" s="1"/>
  <c r="R159" i="1"/>
  <c r="S159" i="1" s="1"/>
  <c r="R158" i="1"/>
  <c r="S158" i="1" s="1"/>
  <c r="R156" i="1"/>
  <c r="S156" i="1" s="1"/>
  <c r="R154" i="1"/>
  <c r="S154" i="1" s="1"/>
  <c r="R153" i="1"/>
  <c r="S153" i="1" s="1"/>
  <c r="R152" i="1"/>
  <c r="S152" i="1" s="1"/>
  <c r="R151" i="1"/>
  <c r="S151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39" i="1"/>
  <c r="S139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29" i="1"/>
  <c r="S129" i="1" s="1"/>
  <c r="R127" i="1"/>
  <c r="S127" i="1" s="1"/>
  <c r="R116" i="1"/>
  <c r="S116" i="1" s="1"/>
  <c r="R115" i="1"/>
  <c r="S115" i="1" s="1"/>
  <c r="R113" i="1"/>
  <c r="S113" i="1" s="1"/>
  <c r="R106" i="1"/>
  <c r="S106" i="1" s="1"/>
  <c r="R105" i="1"/>
  <c r="S105" i="1" s="1"/>
  <c r="R104" i="1"/>
  <c r="S104" i="1" s="1"/>
  <c r="AT166" i="1"/>
  <c r="AT165" i="1"/>
  <c r="AT395" i="1"/>
  <c r="AT394" i="1"/>
  <c r="AT493" i="1"/>
  <c r="AT393" i="1"/>
  <c r="AT392" i="1"/>
  <c r="AT391" i="1"/>
  <c r="AT390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191" i="1"/>
  <c r="AT190" i="1"/>
  <c r="AT185" i="1"/>
  <c r="AT184" i="1"/>
  <c r="AT180" i="1"/>
  <c r="AT179" i="1"/>
  <c r="AT178" i="1"/>
  <c r="AT177" i="1"/>
  <c r="AT176" i="1"/>
  <c r="AT175" i="1"/>
  <c r="AT174" i="1"/>
  <c r="AT173" i="1"/>
  <c r="AT171" i="1"/>
  <c r="AT170" i="1"/>
  <c r="AT169" i="1"/>
  <c r="AT168" i="1"/>
  <c r="AT167" i="1"/>
  <c r="AT160" i="1"/>
  <c r="AT159" i="1"/>
  <c r="AT158" i="1"/>
  <c r="AT157" i="1"/>
  <c r="AT156" i="1"/>
  <c r="AT155" i="1"/>
  <c r="AT153" i="1"/>
  <c r="AT152" i="1"/>
  <c r="AT151" i="1"/>
  <c r="AT150" i="1"/>
  <c r="AT149" i="1"/>
  <c r="AT148" i="1"/>
  <c r="AT147" i="1"/>
  <c r="AT146" i="1"/>
  <c r="AT145" i="1"/>
  <c r="AT144" i="1"/>
  <c r="AT143" i="1"/>
  <c r="AT139" i="1"/>
  <c r="AT138" i="1"/>
  <c r="AT137" i="1"/>
  <c r="AT136" i="1"/>
  <c r="AT135" i="1"/>
  <c r="AT134" i="1"/>
  <c r="AT133" i="1"/>
  <c r="AT131" i="1"/>
  <c r="AT130" i="1"/>
  <c r="AT129" i="1"/>
  <c r="AT128" i="1"/>
  <c r="AW438" i="1" l="1"/>
  <c r="AX438" i="1" s="1"/>
  <c r="AY334" i="1"/>
  <c r="AY218" i="1"/>
  <c r="AY384" i="1"/>
  <c r="AV392" i="1"/>
  <c r="AV160" i="1"/>
  <c r="AY47" i="1"/>
  <c r="AV116" i="1"/>
  <c r="AY329" i="1"/>
  <c r="AY207" i="1"/>
  <c r="AY208" i="1"/>
  <c r="AY95" i="1"/>
  <c r="AY101" i="1"/>
  <c r="AY330" i="1"/>
  <c r="AY341" i="1"/>
  <c r="AV82" i="1"/>
  <c r="AY452" i="1"/>
  <c r="AY8" i="1"/>
  <c r="AY347" i="1"/>
  <c r="AV136" i="1"/>
  <c r="AV184" i="1"/>
  <c r="AY222" i="1"/>
  <c r="AY192" i="1"/>
  <c r="AY225" i="1"/>
  <c r="AY146" i="1"/>
  <c r="AV437" i="1"/>
  <c r="AY440" i="1"/>
  <c r="AY134" i="1"/>
  <c r="AY74" i="1"/>
  <c r="AV423" i="1"/>
  <c r="AY423" i="1"/>
  <c r="AY223" i="1"/>
  <c r="AY492" i="1"/>
  <c r="AY96" i="1"/>
  <c r="AY281" i="1"/>
  <c r="AY287" i="1"/>
  <c r="AY342" i="1"/>
  <c r="AY401" i="1"/>
  <c r="AY413" i="1"/>
  <c r="AY4" i="1"/>
  <c r="AY28" i="1"/>
  <c r="AY26" i="1"/>
  <c r="AV159" i="1"/>
  <c r="AY159" i="1"/>
  <c r="AY356" i="1"/>
  <c r="AY108" i="1"/>
  <c r="AY451" i="1"/>
  <c r="AY87" i="1"/>
  <c r="AY170" i="1"/>
  <c r="AY211" i="1"/>
  <c r="AY75" i="1"/>
  <c r="AY88" i="1"/>
  <c r="AV424" i="1"/>
  <c r="AY424" i="1"/>
  <c r="AV194" i="1"/>
  <c r="AY194" i="1"/>
  <c r="AY197" i="1"/>
  <c r="AY381" i="1"/>
  <c r="AY344" i="1"/>
  <c r="AY416" i="1"/>
  <c r="AY107" i="1"/>
  <c r="AY446" i="1"/>
  <c r="AY90" i="1"/>
  <c r="AV425" i="1"/>
  <c r="AY425" i="1"/>
  <c r="AY69" i="1"/>
  <c r="AV195" i="1"/>
  <c r="AY195" i="1"/>
  <c r="AY198" i="1"/>
  <c r="AY352" i="1"/>
  <c r="AV364" i="1"/>
  <c r="AY382" i="1"/>
  <c r="AV462" i="1"/>
  <c r="AY232" i="1"/>
  <c r="AY238" i="1"/>
  <c r="AY244" i="1"/>
  <c r="AY256" i="1"/>
  <c r="AY268" i="1"/>
  <c r="AY332" i="1"/>
  <c r="AY402" i="1"/>
  <c r="AY414" i="1"/>
  <c r="AV288" i="1"/>
  <c r="AV447" i="1"/>
  <c r="AY359" i="1"/>
  <c r="AY180" i="1"/>
  <c r="AV182" i="1"/>
  <c r="AY182" i="1"/>
  <c r="AY464" i="1"/>
  <c r="AY428" i="1"/>
  <c r="AV32" i="1"/>
  <c r="AV275" i="1"/>
  <c r="AY275" i="1"/>
  <c r="AV70" i="1"/>
  <c r="AY70" i="1"/>
  <c r="AY196" i="1"/>
  <c r="AY378" i="1"/>
  <c r="AY353" i="1"/>
  <c r="AY365" i="1"/>
  <c r="AY387" i="1"/>
  <c r="AV148" i="1"/>
  <c r="AY459" i="1"/>
  <c r="AV183" i="1"/>
  <c r="AY183" i="1"/>
  <c r="AY144" i="1"/>
  <c r="AV390" i="1"/>
  <c r="AY390" i="1"/>
  <c r="AV438" i="1"/>
  <c r="AY438" i="1"/>
  <c r="AV276" i="1"/>
  <c r="AY276" i="1"/>
  <c r="AY71" i="1"/>
  <c r="AV106" i="1"/>
  <c r="AY106" i="1"/>
  <c r="AY199" i="1"/>
  <c r="AY233" i="1"/>
  <c r="AY245" i="1"/>
  <c r="AY257" i="1"/>
  <c r="AY269" i="1"/>
  <c r="AY415" i="1"/>
  <c r="AY449" i="1"/>
  <c r="AY368" i="1"/>
  <c r="AV161" i="1"/>
  <c r="AY161" i="1"/>
  <c r="AY76" i="1"/>
  <c r="AY158" i="1"/>
  <c r="AV93" i="1"/>
  <c r="AY93" i="1"/>
  <c r="AV277" i="1"/>
  <c r="AY277" i="1"/>
  <c r="AY72" i="1"/>
  <c r="AY113" i="1"/>
  <c r="AY200" i="1"/>
  <c r="AY380" i="1"/>
  <c r="AV436" i="1"/>
  <c r="AY436" i="1"/>
  <c r="AY355" i="1"/>
  <c r="AY367" i="1"/>
  <c r="AY62" i="1"/>
  <c r="AY393" i="1"/>
  <c r="AY454" i="1"/>
  <c r="AY467" i="1"/>
  <c r="AY394" i="1"/>
  <c r="AV139" i="1"/>
  <c r="AY191" i="1"/>
  <c r="AY18" i="1"/>
  <c r="AY55" i="1"/>
  <c r="AV104" i="1"/>
  <c r="AY337" i="1"/>
  <c r="AV173" i="1"/>
  <c r="AY429" i="1"/>
  <c r="AY430" i="1"/>
  <c r="AY86" i="1"/>
  <c r="AY175" i="1"/>
  <c r="AY466" i="1"/>
  <c r="AY187" i="1"/>
  <c r="AY442" i="1"/>
  <c r="AY127" i="1"/>
  <c r="AY229" i="1"/>
  <c r="AY265" i="1"/>
  <c r="AY405" i="1"/>
  <c r="AY443" i="1"/>
  <c r="AY49" i="1"/>
  <c r="AY63" i="1"/>
  <c r="AV338" i="1"/>
  <c r="AY48" i="1"/>
  <c r="AY241" i="1"/>
  <c r="AV150" i="1"/>
  <c r="AY50" i="1"/>
  <c r="AY348" i="1"/>
  <c r="AY360" i="1"/>
  <c r="AY372" i="1"/>
  <c r="AY494" i="1"/>
  <c r="AY230" i="1"/>
  <c r="AY406" i="1"/>
  <c r="AY418" i="1"/>
  <c r="AY6" i="1"/>
  <c r="AY417" i="1"/>
  <c r="AY162" i="1"/>
  <c r="AV151" i="1"/>
  <c r="AY10" i="1"/>
  <c r="AY349" i="1"/>
  <c r="AV163" i="1"/>
  <c r="AV185" i="1"/>
  <c r="AY455" i="1"/>
  <c r="AY231" i="1"/>
  <c r="AY243" i="1"/>
  <c r="AY255" i="1"/>
  <c r="AY153" i="1"/>
  <c r="AY377" i="1"/>
  <c r="AV105" i="1"/>
  <c r="AY215" i="1"/>
  <c r="AY51" i="1"/>
  <c r="AY129" i="1"/>
  <c r="AY203" i="1"/>
  <c r="AV351" i="1"/>
  <c r="AY339" i="1"/>
  <c r="AY30" i="1"/>
  <c r="AY267" i="1"/>
  <c r="AV363" i="1"/>
  <c r="AY141" i="1"/>
  <c r="AY165" i="1"/>
  <c r="AY286" i="1"/>
  <c r="AY37" i="1"/>
  <c r="AY44" i="1"/>
  <c r="AY54" i="1"/>
  <c r="AY84" i="1"/>
  <c r="AY85" i="1"/>
  <c r="AY35" i="1"/>
  <c r="AY36" i="1"/>
  <c r="AY385" i="1"/>
  <c r="AY386" i="1"/>
  <c r="AY111" i="1"/>
  <c r="AW172" i="1"/>
  <c r="AX172" i="1" s="1"/>
  <c r="AY91" i="1"/>
  <c r="AY33" i="1"/>
  <c r="AY379" i="1"/>
  <c r="AY79" i="1"/>
  <c r="AW389" i="1"/>
  <c r="AX389" i="1" s="1"/>
  <c r="AY219" i="1"/>
  <c r="AY461" i="1"/>
  <c r="AY391" i="1"/>
  <c r="AY251" i="1"/>
  <c r="AY227" i="1"/>
  <c r="AY56" i="1"/>
  <c r="AY441" i="1"/>
  <c r="AY204" i="1"/>
  <c r="AY61" i="1"/>
  <c r="AY453" i="1"/>
  <c r="AY137" i="1"/>
  <c r="AY399" i="1"/>
  <c r="AY20" i="1"/>
  <c r="AY426" i="1"/>
  <c r="AY242" i="1"/>
  <c r="AY354" i="1"/>
  <c r="AV168" i="1"/>
  <c r="AV422" i="1"/>
  <c r="AV152" i="1"/>
  <c r="AY152" i="1"/>
  <c r="AV169" i="1"/>
  <c r="AV210" i="1"/>
  <c r="AY210" i="1"/>
  <c r="AY14" i="1"/>
  <c r="AY52" i="1"/>
  <c r="AV67" i="1"/>
  <c r="AV273" i="1"/>
  <c r="AY154" i="1"/>
  <c r="AY407" i="1"/>
  <c r="AV4" i="1"/>
  <c r="AV28" i="1"/>
  <c r="AY68" i="1"/>
  <c r="AY216" i="1"/>
  <c r="AY361" i="1"/>
  <c r="AY32" i="1"/>
  <c r="AY149" i="1"/>
  <c r="AY289" i="1"/>
  <c r="AY105" i="1"/>
  <c r="AY254" i="1"/>
  <c r="AY403" i="1"/>
  <c r="AY73" i="1"/>
  <c r="AY221" i="1"/>
  <c r="AY366" i="1"/>
  <c r="AY132" i="1"/>
  <c r="AY99" i="1"/>
  <c r="AY43" i="1"/>
  <c r="AY81" i="1"/>
  <c r="AY400" i="1"/>
  <c r="AY65" i="1"/>
  <c r="AV164" i="1"/>
  <c r="AY164" i="1"/>
  <c r="AV190" i="1"/>
  <c r="AV16" i="1"/>
  <c r="AY53" i="1"/>
  <c r="AY224" i="1"/>
  <c r="AY432" i="1"/>
  <c r="AY80" i="1"/>
  <c r="AY375" i="1"/>
  <c r="AY46" i="1"/>
  <c r="AY450" i="1"/>
  <c r="AY266" i="1"/>
  <c r="AY465" i="1"/>
  <c r="AY350" i="1"/>
  <c r="AY433" i="1"/>
  <c r="AY448" i="1"/>
  <c r="AY178" i="1"/>
  <c r="AY171" i="1"/>
  <c r="AY362" i="1"/>
  <c r="AY155" i="1"/>
  <c r="AV191" i="1"/>
  <c r="AY212" i="1"/>
  <c r="AV55" i="1"/>
  <c r="AY97" i="1"/>
  <c r="AY282" i="1"/>
  <c r="AY396" i="1"/>
  <c r="AY408" i="1"/>
  <c r="AY431" i="1"/>
  <c r="AY456" i="1"/>
  <c r="AY58" i="1"/>
  <c r="AY206" i="1"/>
  <c r="AY351" i="1"/>
  <c r="AY462" i="1"/>
  <c r="AY138" i="1"/>
  <c r="AY278" i="1"/>
  <c r="AY427" i="1"/>
  <c r="AY392" i="1"/>
  <c r="AY331" i="1"/>
  <c r="AY493" i="1"/>
  <c r="AY273" i="1"/>
  <c r="AY193" i="1"/>
  <c r="AY67" i="1"/>
  <c r="AY92" i="1"/>
  <c r="AY395" i="1"/>
  <c r="AY143" i="1"/>
  <c r="AY201" i="1"/>
  <c r="AY213" i="1"/>
  <c r="AY77" i="1"/>
  <c r="AV434" i="1"/>
  <c r="AV215" i="1"/>
  <c r="AY250" i="1"/>
  <c r="AY363" i="1"/>
  <c r="AY328" i="1"/>
  <c r="AY150" i="1"/>
  <c r="AY290" i="1"/>
  <c r="AY439" i="1"/>
  <c r="AY404" i="1"/>
  <c r="AY343" i="1"/>
  <c r="AY460" i="1"/>
  <c r="AY205" i="1"/>
  <c r="AY147" i="1"/>
  <c r="AY236" i="1"/>
  <c r="AY156" i="1"/>
  <c r="AV128" i="1"/>
  <c r="AY128" i="1"/>
  <c r="AV144" i="1"/>
  <c r="AV157" i="1"/>
  <c r="AV174" i="1"/>
  <c r="AY174" i="1"/>
  <c r="AV202" i="1"/>
  <c r="AY38" i="1"/>
  <c r="AY98" i="1"/>
  <c r="AY283" i="1"/>
  <c r="AY333" i="1"/>
  <c r="AY262" i="1"/>
  <c r="AY411" i="1"/>
  <c r="AY82" i="1"/>
  <c r="AY228" i="1"/>
  <c r="AY340" i="1"/>
  <c r="AY12" i="1"/>
  <c r="AY260" i="1"/>
  <c r="AY168" i="1"/>
  <c r="AY237" i="1"/>
  <c r="AY102" i="1"/>
  <c r="AV112" i="1"/>
  <c r="AV186" i="1"/>
  <c r="AY186" i="1"/>
  <c r="AV145" i="1"/>
  <c r="AV203" i="1"/>
  <c r="AV79" i="1"/>
  <c r="AY274" i="1"/>
  <c r="AY240" i="1"/>
  <c r="AY59" i="1"/>
  <c r="AY22" i="1"/>
  <c r="AY463" i="1"/>
  <c r="AY139" i="1"/>
  <c r="AY434" i="1"/>
  <c r="AY263" i="1"/>
  <c r="AY239" i="1"/>
  <c r="AY458" i="1"/>
  <c r="AY16" i="1"/>
  <c r="AY190" i="1"/>
  <c r="AY100" i="1"/>
  <c r="AY249" i="1"/>
  <c r="AY130" i="1"/>
  <c r="AY176" i="1"/>
  <c r="AV335" i="1"/>
  <c r="AY383" i="1"/>
  <c r="AY40" i="1"/>
  <c r="AY89" i="1"/>
  <c r="AY234" i="1"/>
  <c r="AY246" i="1"/>
  <c r="AY258" i="1"/>
  <c r="AY270" i="1"/>
  <c r="AY435" i="1"/>
  <c r="AY103" i="1"/>
  <c r="AY252" i="1"/>
  <c r="AY364" i="1"/>
  <c r="AY34" i="1"/>
  <c r="AY184" i="1"/>
  <c r="AY151" i="1"/>
  <c r="AY397" i="1"/>
  <c r="AY409" i="1"/>
  <c r="AY388" i="1"/>
  <c r="AY112" i="1"/>
  <c r="AY285" i="1"/>
  <c r="AY45" i="1"/>
  <c r="AY114" i="1"/>
  <c r="AV140" i="1"/>
  <c r="AY140" i="1"/>
  <c r="AY188" i="1"/>
  <c r="AY131" i="1"/>
  <c r="AY177" i="1"/>
  <c r="AV336" i="1"/>
  <c r="AY345" i="1"/>
  <c r="AY357" i="1"/>
  <c r="AY369" i="1"/>
  <c r="AY447" i="1"/>
  <c r="AY115" i="1"/>
  <c r="AY264" i="1"/>
  <c r="AY83" i="1"/>
  <c r="AY163" i="1"/>
  <c r="AY376" i="1"/>
  <c r="AY445" i="1"/>
  <c r="AY338" i="1"/>
  <c r="AY457" i="1"/>
  <c r="AY39" i="1"/>
  <c r="AY248" i="1"/>
  <c r="AY133" i="1"/>
  <c r="AY336" i="1"/>
  <c r="AY209" i="1"/>
  <c r="AY189" i="1"/>
  <c r="AY419" i="1"/>
  <c r="AY109" i="1"/>
  <c r="AV385" i="1"/>
  <c r="AY346" i="1"/>
  <c r="AY358" i="1"/>
  <c r="AY370" i="1"/>
  <c r="AY235" i="1"/>
  <c r="AY247" i="1"/>
  <c r="AY259" i="1"/>
  <c r="AY271" i="1"/>
  <c r="AY24" i="1"/>
  <c r="AY136" i="1"/>
  <c r="AY94" i="1"/>
  <c r="AY60" i="1"/>
  <c r="AY173" i="1"/>
  <c r="AY261" i="1"/>
  <c r="AY202" i="1"/>
  <c r="AY135" i="1"/>
  <c r="AY272" i="1"/>
  <c r="AY145" i="1"/>
  <c r="AY57" i="1"/>
  <c r="AY217" i="1"/>
  <c r="AY142" i="1"/>
  <c r="AY166" i="1"/>
  <c r="AY420" i="1"/>
  <c r="AY110" i="1"/>
  <c r="AV386" i="1"/>
  <c r="AV347" i="1"/>
  <c r="AV359" i="1"/>
  <c r="AV371" i="1"/>
  <c r="AY148" i="1"/>
  <c r="AY288" i="1"/>
  <c r="AY437" i="1"/>
  <c r="AY104" i="1"/>
  <c r="AY253" i="1"/>
  <c r="AY220" i="1"/>
  <c r="AY185" i="1"/>
  <c r="AY181" i="1"/>
  <c r="AY412" i="1"/>
  <c r="AY284" i="1"/>
  <c r="AY66" i="1"/>
  <c r="AY371" i="1"/>
  <c r="AY157" i="1"/>
  <c r="AY410" i="1"/>
  <c r="AY167" i="1"/>
  <c r="AV446" i="1"/>
  <c r="AV54" i="1"/>
  <c r="AV421" i="1"/>
  <c r="AY64" i="1"/>
  <c r="AV111" i="1"/>
  <c r="AV348" i="1"/>
  <c r="AV360" i="1"/>
  <c r="AV372" i="1"/>
  <c r="AY444" i="1"/>
  <c r="AY160" i="1"/>
  <c r="AY116" i="1"/>
  <c r="AY422" i="1"/>
  <c r="AY398" i="1"/>
  <c r="AY335" i="1"/>
  <c r="AY78" i="1"/>
  <c r="AY421" i="1"/>
  <c r="AY169" i="1"/>
  <c r="AV65" i="1"/>
  <c r="AV153" i="1"/>
  <c r="AV211" i="1"/>
  <c r="AV53" i="1"/>
  <c r="AV432" i="1"/>
  <c r="AV212" i="1"/>
  <c r="AV77" i="1"/>
  <c r="AV430" i="1"/>
  <c r="AV129" i="1"/>
  <c r="AV175" i="1"/>
  <c r="AV187" i="1"/>
  <c r="AV130" i="1"/>
  <c r="AV176" i="1"/>
  <c r="AV131" i="1"/>
  <c r="AV177" i="1"/>
  <c r="AV141" i="1"/>
  <c r="AV165" i="1"/>
  <c r="AV50" i="1"/>
  <c r="AV85" i="1"/>
  <c r="AV52" i="1"/>
  <c r="AV454" i="1"/>
  <c r="AV224" i="1"/>
  <c r="AV382" i="1"/>
  <c r="AV395" i="1"/>
  <c r="AV464" i="1"/>
  <c r="AV196" i="1"/>
  <c r="AV209" i="1"/>
  <c r="AV10" i="1"/>
  <c r="AV197" i="1"/>
  <c r="AV76" i="1"/>
  <c r="AV33" i="1"/>
  <c r="AV22" i="1"/>
  <c r="AV199" i="1"/>
  <c r="AV379" i="1"/>
  <c r="AV354" i="1"/>
  <c r="AV366" i="1"/>
  <c r="AV208" i="1"/>
  <c r="AV64" i="1"/>
  <c r="AV451" i="1"/>
  <c r="AV467" i="1"/>
  <c r="AV34" i="1"/>
  <c r="AV59" i="1"/>
  <c r="AV200" i="1"/>
  <c r="AV380" i="1"/>
  <c r="AV343" i="1"/>
  <c r="AV355" i="1"/>
  <c r="AV367" i="1"/>
  <c r="AV225" i="1"/>
  <c r="AV75" i="1"/>
  <c r="AV278" i="1"/>
  <c r="AV60" i="1"/>
  <c r="AV383" i="1"/>
  <c r="AV344" i="1"/>
  <c r="AV356" i="1"/>
  <c r="AV368" i="1"/>
  <c r="AV12" i="1"/>
  <c r="AV494" i="1"/>
  <c r="AV87" i="1"/>
  <c r="AV223" i="1"/>
  <c r="AV393" i="1"/>
  <c r="AV88" i="1"/>
  <c r="AV394" i="1"/>
  <c r="AV274" i="1"/>
  <c r="AV442" i="1"/>
  <c r="AV36" i="1"/>
  <c r="AV334" i="1"/>
  <c r="AV427" i="1"/>
  <c r="AV384" i="1"/>
  <c r="AV107" i="1"/>
  <c r="AV345" i="1"/>
  <c r="AV357" i="1"/>
  <c r="AV369" i="1"/>
  <c r="AV48" i="1"/>
  <c r="AV62" i="1"/>
  <c r="AV337" i="1"/>
  <c r="AV109" i="1"/>
  <c r="AV108" i="1"/>
  <c r="AV346" i="1"/>
  <c r="AV358" i="1"/>
  <c r="AV370" i="1"/>
  <c r="AV493" i="1"/>
  <c r="AV222" i="1"/>
  <c r="AV14" i="1"/>
  <c r="AV492" i="1"/>
  <c r="AV26" i="1"/>
  <c r="AV463" i="1"/>
  <c r="AV83" i="1"/>
  <c r="AV110" i="1"/>
  <c r="AV220" i="1"/>
  <c r="AV51" i="1"/>
  <c r="AV6" i="1"/>
  <c r="AV137" i="1"/>
  <c r="AV377" i="1"/>
  <c r="AV57" i="1"/>
  <c r="AV465" i="1"/>
  <c r="AV58" i="1"/>
  <c r="AV71" i="1"/>
  <c r="AV206" i="1"/>
  <c r="AV158" i="1"/>
  <c r="AV391" i="1"/>
  <c r="AV45" i="1"/>
  <c r="AV72" i="1"/>
  <c r="AV113" i="1"/>
  <c r="AV420" i="1"/>
  <c r="AV46" i="1"/>
  <c r="AV115" i="1"/>
  <c r="AV419" i="1"/>
  <c r="AV188" i="1"/>
  <c r="AV47" i="1"/>
  <c r="AV218" i="1"/>
  <c r="AV84" i="1"/>
  <c r="AV189" i="1"/>
  <c r="AV219" i="1"/>
  <c r="AV138" i="1"/>
  <c r="AV433" i="1"/>
  <c r="AV352" i="1"/>
  <c r="AV428" i="1"/>
  <c r="AV378" i="1"/>
  <c r="AV353" i="1"/>
  <c r="AV466" i="1"/>
  <c r="AV135" i="1"/>
  <c r="AV167" i="1"/>
  <c r="AV180" i="1"/>
  <c r="AV221" i="1"/>
  <c r="AV73" i="1"/>
  <c r="AV192" i="1"/>
  <c r="AV349" i="1"/>
  <c r="AV361" i="1"/>
  <c r="AV375" i="1"/>
  <c r="AV74" i="1"/>
  <c r="AV193" i="1"/>
  <c r="AV350" i="1"/>
  <c r="AV362" i="1"/>
  <c r="AV376" i="1"/>
  <c r="AV170" i="1"/>
  <c r="AV68" i="1"/>
  <c r="AV381" i="1"/>
  <c r="AV181" i="1"/>
  <c r="AV155" i="1"/>
  <c r="AV171" i="1"/>
  <c r="AV90" i="1"/>
  <c r="AV18" i="1"/>
  <c r="AV69" i="1"/>
  <c r="AV198" i="1"/>
  <c r="AV91" i="1"/>
  <c r="AV429" i="1"/>
  <c r="AV20" i="1"/>
  <c r="AV365" i="1"/>
  <c r="AV387" i="1"/>
  <c r="AV78" i="1"/>
  <c r="AV92" i="1"/>
  <c r="AV435" i="1"/>
  <c r="AV216" i="1"/>
  <c r="AV388" i="1"/>
  <c r="AV146" i="1"/>
  <c r="AV204" i="1"/>
  <c r="AV35" i="1"/>
  <c r="AV80" i="1"/>
  <c r="AV217" i="1"/>
  <c r="AV30" i="1"/>
  <c r="AV147" i="1"/>
  <c r="AV205" i="1"/>
  <c r="AV81" i="1"/>
  <c r="AV61" i="1"/>
  <c r="AV133" i="1"/>
  <c r="AV178" i="1"/>
  <c r="AV37" i="1"/>
  <c r="AV24" i="1"/>
  <c r="AV142" i="1"/>
  <c r="AV44" i="1"/>
  <c r="AV8" i="1"/>
  <c r="AV49" i="1"/>
  <c r="AV63" i="1"/>
  <c r="AV143" i="1"/>
  <c r="AV156" i="1"/>
  <c r="AW179" i="1"/>
  <c r="AX179" i="1" s="1"/>
  <c r="AV207" i="1"/>
  <c r="AV134" i="1"/>
  <c r="AV201" i="1"/>
  <c r="AV149" i="1"/>
  <c r="AV441" i="1"/>
  <c r="AV213" i="1"/>
  <c r="AV166" i="1"/>
  <c r="AV162" i="1"/>
  <c r="AY172" i="1" l="1"/>
  <c r="AY389" i="1"/>
  <c r="AV172" i="1"/>
  <c r="AV389" i="1"/>
  <c r="AY179" i="1"/>
  <c r="AV179" i="1"/>
</calcChain>
</file>

<file path=xl/sharedStrings.xml><?xml version="1.0" encoding="utf-8"?>
<sst xmlns="http://schemas.openxmlformats.org/spreadsheetml/2006/main" count="7685" uniqueCount="1532">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</sst>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4" fillId="6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509" totalsRowShown="0" headerRowDxfId="67" dataDxfId="65" headerRowBorderDxfId="66">
  <autoFilter ref="A3:BM509" xr:uid="{00000000-0009-0000-0100-000002000000}"/>
  <sortState xmlns:xlrd2="http://schemas.microsoft.com/office/spreadsheetml/2017/richdata2" ref="A4:BM509">
    <sortCondition ref="A3:A50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09"/>
  <sheetViews>
    <sheetView tabSelected="1" zoomScale="120" zoomScaleNormal="120" workbookViewId="0">
      <selection activeCell="A14" sqref="A14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270</v>
      </c>
      <c r="B1" s="2" t="s">
        <v>270</v>
      </c>
      <c r="C1" s="2" t="s">
        <v>270</v>
      </c>
      <c r="D1" s="2" t="s">
        <v>270</v>
      </c>
      <c r="E1" s="2" t="s">
        <v>270</v>
      </c>
      <c r="F1" s="2" t="s">
        <v>339</v>
      </c>
      <c r="G1" s="2" t="s">
        <v>270</v>
      </c>
      <c r="H1" s="2" t="s">
        <v>270</v>
      </c>
      <c r="I1" s="2" t="s">
        <v>270</v>
      </c>
      <c r="J1" s="2" t="s">
        <v>478</v>
      </c>
      <c r="K1" s="2" t="s">
        <v>1212</v>
      </c>
      <c r="L1" s="2" t="s">
        <v>1212</v>
      </c>
      <c r="M1" s="2" t="s">
        <v>271</v>
      </c>
      <c r="N1" s="2" t="s">
        <v>272</v>
      </c>
      <c r="O1" s="6" t="s">
        <v>763</v>
      </c>
      <c r="P1" s="5" t="s">
        <v>763</v>
      </c>
      <c r="Q1" s="5" t="s">
        <v>763</v>
      </c>
      <c r="R1" s="5" t="s">
        <v>763</v>
      </c>
      <c r="S1" s="5" t="s">
        <v>763</v>
      </c>
      <c r="T1" s="54" t="s">
        <v>764</v>
      </c>
      <c r="U1" s="5" t="s">
        <v>271</v>
      </c>
      <c r="V1" s="6" t="s">
        <v>271</v>
      </c>
      <c r="W1" s="7" t="s">
        <v>492</v>
      </c>
      <c r="X1" s="7" t="s">
        <v>492</v>
      </c>
      <c r="Y1" s="7" t="s">
        <v>492</v>
      </c>
      <c r="Z1" s="7" t="s">
        <v>558</v>
      </c>
      <c r="AA1" s="7" t="s">
        <v>917</v>
      </c>
      <c r="AB1" s="7" t="s">
        <v>187</v>
      </c>
      <c r="AC1" s="7" t="s">
        <v>188</v>
      </c>
      <c r="AD1" s="16" t="s">
        <v>189</v>
      </c>
      <c r="AE1" s="16" t="s">
        <v>1193</v>
      </c>
      <c r="AF1" s="7" t="s">
        <v>187</v>
      </c>
      <c r="AG1" s="7" t="s">
        <v>187</v>
      </c>
      <c r="AH1" s="7" t="s">
        <v>918</v>
      </c>
      <c r="AI1" s="7" t="s">
        <v>187</v>
      </c>
      <c r="AJ1" s="7" t="s">
        <v>187</v>
      </c>
      <c r="AK1" s="7" t="s">
        <v>187</v>
      </c>
      <c r="AL1" s="7" t="s">
        <v>918</v>
      </c>
      <c r="AM1" s="7" t="s">
        <v>918</v>
      </c>
      <c r="AN1" s="7" t="s">
        <v>918</v>
      </c>
      <c r="AO1" s="7" t="s">
        <v>918</v>
      </c>
      <c r="AP1" s="7" t="s">
        <v>918</v>
      </c>
      <c r="AQ1" s="7" t="s">
        <v>918</v>
      </c>
      <c r="AR1" s="7" t="s">
        <v>187</v>
      </c>
      <c r="AS1" s="7" t="s">
        <v>187</v>
      </c>
      <c r="AT1" s="7" t="s">
        <v>187</v>
      </c>
      <c r="AU1" s="7" t="s">
        <v>815</v>
      </c>
      <c r="AV1" s="7" t="s">
        <v>458</v>
      </c>
      <c r="AW1" s="7" t="s">
        <v>458</v>
      </c>
      <c r="AX1" s="7" t="s">
        <v>1339</v>
      </c>
      <c r="AY1" s="7" t="s">
        <v>1339</v>
      </c>
      <c r="AZ1" s="7" t="s">
        <v>815</v>
      </c>
      <c r="BA1" s="7" t="s">
        <v>458</v>
      </c>
      <c r="BB1" s="7" t="s">
        <v>458</v>
      </c>
      <c r="BC1" s="7" t="s">
        <v>458</v>
      </c>
      <c r="BD1" s="7" t="s">
        <v>458</v>
      </c>
      <c r="BE1" s="7" t="s">
        <v>458</v>
      </c>
      <c r="BF1" s="7" t="s">
        <v>458</v>
      </c>
      <c r="BG1" s="7" t="s">
        <v>708</v>
      </c>
      <c r="BH1" s="7" t="s">
        <v>708</v>
      </c>
      <c r="BI1" s="7" t="s">
        <v>815</v>
      </c>
      <c r="BJ1" s="7" t="s">
        <v>458</v>
      </c>
      <c r="BK1" s="7" t="s">
        <v>704</v>
      </c>
      <c r="BL1" s="7" t="s">
        <v>458</v>
      </c>
      <c r="BM1" s="7" t="s">
        <v>705</v>
      </c>
      <c r="BN1" s="71"/>
    </row>
    <row r="2" spans="1:66" s="74" customFormat="1" ht="52" customHeight="1">
      <c r="A2" s="44" t="s">
        <v>167</v>
      </c>
      <c r="B2" s="3" t="s">
        <v>219</v>
      </c>
      <c r="C2" s="3" t="s">
        <v>165</v>
      </c>
      <c r="D2" s="3" t="s">
        <v>1194</v>
      </c>
      <c r="E2" s="3" t="s">
        <v>1195</v>
      </c>
      <c r="F2" s="3" t="s">
        <v>1196</v>
      </c>
      <c r="G2" s="3" t="s">
        <v>184</v>
      </c>
      <c r="H2" s="3" t="s">
        <v>152</v>
      </c>
      <c r="I2" s="3" t="s">
        <v>153</v>
      </c>
      <c r="J2" s="4" t="s">
        <v>483</v>
      </c>
      <c r="K2" s="3" t="s">
        <v>1197</v>
      </c>
      <c r="L2" s="3" t="s">
        <v>1198</v>
      </c>
      <c r="M2" s="3" t="s">
        <v>1199</v>
      </c>
      <c r="N2" s="3" t="s">
        <v>1200</v>
      </c>
      <c r="O2" s="17" t="s">
        <v>804</v>
      </c>
      <c r="P2" s="4" t="s">
        <v>808</v>
      </c>
      <c r="Q2" s="4" t="s">
        <v>765</v>
      </c>
      <c r="R2" s="4" t="s">
        <v>765</v>
      </c>
      <c r="S2" s="4" t="s">
        <v>766</v>
      </c>
      <c r="T2" s="4" t="s">
        <v>767</v>
      </c>
      <c r="U2" s="4" t="s">
        <v>479</v>
      </c>
      <c r="V2" s="8" t="s">
        <v>317</v>
      </c>
      <c r="W2" s="8" t="s">
        <v>500</v>
      </c>
      <c r="X2" s="8" t="s">
        <v>501</v>
      </c>
      <c r="Y2" s="13" t="s">
        <v>493</v>
      </c>
      <c r="Z2" s="8" t="s">
        <v>559</v>
      </c>
      <c r="AA2" s="8" t="s">
        <v>916</v>
      </c>
      <c r="AB2" s="9" t="s">
        <v>154</v>
      </c>
      <c r="AC2" s="9" t="s">
        <v>155</v>
      </c>
      <c r="AD2" s="13" t="s">
        <v>178</v>
      </c>
      <c r="AE2" s="10" t="s">
        <v>1201</v>
      </c>
      <c r="AF2" s="10" t="s">
        <v>156</v>
      </c>
      <c r="AG2" s="10" t="s">
        <v>157</v>
      </c>
      <c r="AH2" s="10" t="s">
        <v>922</v>
      </c>
      <c r="AI2" s="10" t="s">
        <v>158</v>
      </c>
      <c r="AJ2" s="11" t="s">
        <v>1202</v>
      </c>
      <c r="AK2" s="10" t="s">
        <v>1203</v>
      </c>
      <c r="AL2" s="10" t="s">
        <v>919</v>
      </c>
      <c r="AM2" s="10" t="s">
        <v>929</v>
      </c>
      <c r="AN2" s="10" t="s">
        <v>938</v>
      </c>
      <c r="AO2" s="10" t="s">
        <v>939</v>
      </c>
      <c r="AP2" s="10" t="s">
        <v>934</v>
      </c>
      <c r="AQ2" s="10" t="s">
        <v>935</v>
      </c>
      <c r="AR2" s="9" t="s">
        <v>159</v>
      </c>
      <c r="AS2" s="10" t="s">
        <v>531</v>
      </c>
      <c r="AT2" s="12" t="s">
        <v>164</v>
      </c>
      <c r="AU2" s="12" t="s">
        <v>1025</v>
      </c>
      <c r="AV2" s="10" t="s">
        <v>343</v>
      </c>
      <c r="AW2" s="10" t="s">
        <v>161</v>
      </c>
      <c r="AX2" s="10" t="s">
        <v>1340</v>
      </c>
      <c r="AY2" s="10" t="s">
        <v>1336</v>
      </c>
      <c r="AZ2" s="10" t="s">
        <v>1125</v>
      </c>
      <c r="BA2" s="10" t="s">
        <v>1126</v>
      </c>
      <c r="BB2" s="10" t="s">
        <v>1127</v>
      </c>
      <c r="BC2" s="10" t="s">
        <v>162</v>
      </c>
      <c r="BD2" s="10" t="s">
        <v>163</v>
      </c>
      <c r="BE2" s="12" t="s">
        <v>160</v>
      </c>
      <c r="BF2" s="10" t="s">
        <v>1204</v>
      </c>
      <c r="BG2" s="10" t="s">
        <v>1235</v>
      </c>
      <c r="BH2" s="10" t="s">
        <v>1234</v>
      </c>
      <c r="BI2" s="10" t="s">
        <v>816</v>
      </c>
      <c r="BJ2" s="10" t="s">
        <v>706</v>
      </c>
      <c r="BK2" s="10" t="s">
        <v>703</v>
      </c>
      <c r="BL2" s="10" t="s">
        <v>342</v>
      </c>
      <c r="BM2" s="12" t="s">
        <v>707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185</v>
      </c>
      <c r="H3" s="46" t="s">
        <v>5</v>
      </c>
      <c r="I3" s="46" t="s">
        <v>6</v>
      </c>
      <c r="J3" s="47" t="s">
        <v>480</v>
      </c>
      <c r="K3" s="46" t="s">
        <v>686</v>
      </c>
      <c r="L3" s="46" t="s">
        <v>687</v>
      </c>
      <c r="M3" s="46" t="s">
        <v>1205</v>
      </c>
      <c r="N3" s="46" t="s">
        <v>1206</v>
      </c>
      <c r="O3" s="48" t="s">
        <v>803</v>
      </c>
      <c r="P3" s="47" t="s">
        <v>768</v>
      </c>
      <c r="Q3" s="47" t="s">
        <v>769</v>
      </c>
      <c r="R3" s="49" t="s">
        <v>770</v>
      </c>
      <c r="S3" s="49" t="s">
        <v>771</v>
      </c>
      <c r="T3" s="55" t="s">
        <v>761</v>
      </c>
      <c r="U3" s="47" t="s">
        <v>477</v>
      </c>
      <c r="V3" s="1" t="s">
        <v>316</v>
      </c>
      <c r="W3" s="1" t="s">
        <v>554</v>
      </c>
      <c r="X3" s="1" t="s">
        <v>555</v>
      </c>
      <c r="Y3" s="1" t="s">
        <v>556</v>
      </c>
      <c r="Z3" s="1" t="s">
        <v>557</v>
      </c>
      <c r="AA3" s="1" t="s">
        <v>915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921</v>
      </c>
      <c r="AI3" s="50" t="s">
        <v>13</v>
      </c>
      <c r="AJ3" s="50" t="s">
        <v>14</v>
      </c>
      <c r="AK3" s="50" t="s">
        <v>15</v>
      </c>
      <c r="AL3" s="50" t="s">
        <v>920</v>
      </c>
      <c r="AM3" s="50" t="s">
        <v>928</v>
      </c>
      <c r="AN3" s="50" t="s">
        <v>936</v>
      </c>
      <c r="AO3" s="50" t="s">
        <v>937</v>
      </c>
      <c r="AP3" s="50" t="s">
        <v>930</v>
      </c>
      <c r="AQ3" s="50" t="s">
        <v>931</v>
      </c>
      <c r="AR3" s="50" t="s">
        <v>16</v>
      </c>
      <c r="AS3" s="50" t="s">
        <v>17</v>
      </c>
      <c r="AT3" s="51" t="s">
        <v>24</v>
      </c>
      <c r="AU3" s="51" t="s">
        <v>1024</v>
      </c>
      <c r="AV3" s="50" t="s">
        <v>20</v>
      </c>
      <c r="AW3" s="50" t="s">
        <v>18</v>
      </c>
      <c r="AX3" s="50" t="s">
        <v>1337</v>
      </c>
      <c r="AY3" s="50" t="s">
        <v>1338</v>
      </c>
      <c r="AZ3" s="50" t="s">
        <v>1117</v>
      </c>
      <c r="BA3" s="50" t="s">
        <v>1118</v>
      </c>
      <c r="BB3" s="50" t="s">
        <v>1119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1236</v>
      </c>
      <c r="BH3" s="50" t="s">
        <v>1233</v>
      </c>
      <c r="BI3" s="50" t="s">
        <v>814</v>
      </c>
      <c r="BJ3" s="50" t="s">
        <v>405</v>
      </c>
      <c r="BK3" s="50" t="s">
        <v>340</v>
      </c>
      <c r="BL3" s="50" t="s">
        <v>341</v>
      </c>
      <c r="BM3" s="51" t="s">
        <v>369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487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318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319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320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1260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430</v>
      </c>
      <c r="BC4" s="61" t="s">
        <v>36</v>
      </c>
      <c r="BD4" s="61" t="s">
        <v>37</v>
      </c>
      <c r="BE4" s="61" t="s">
        <v>1128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318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445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320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604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605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1248</v>
      </c>
      <c r="W6" s="63"/>
      <c r="X6" s="63"/>
      <c r="Y6" s="63"/>
      <c r="Z6" s="63"/>
      <c r="AA6" s="63"/>
      <c r="AB6" s="61"/>
      <c r="AC6" s="61"/>
      <c r="AD6" s="61"/>
      <c r="AE6" s="61" t="s">
        <v>320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1035</v>
      </c>
      <c r="BC6" s="61" t="s">
        <v>1033</v>
      </c>
      <c r="BD6" s="61" t="s">
        <v>128</v>
      </c>
      <c r="BE6" s="61" t="s">
        <v>431</v>
      </c>
      <c r="BF6" s="61" t="s">
        <v>130</v>
      </c>
      <c r="BG6" s="61"/>
      <c r="BH6" s="61"/>
      <c r="BI6" s="61"/>
      <c r="BJ6" s="86" t="s">
        <v>1421</v>
      </c>
      <c r="BK6" s="64" t="s">
        <v>438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605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746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445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320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606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607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1254</v>
      </c>
      <c r="W8" s="63"/>
      <c r="X8" s="63"/>
      <c r="Y8" s="63"/>
      <c r="Z8" s="63"/>
      <c r="AA8" s="63"/>
      <c r="AB8" s="61"/>
      <c r="AC8" s="61"/>
      <c r="AD8" s="61"/>
      <c r="AE8" s="61" t="s">
        <v>320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1035</v>
      </c>
      <c r="BC8" s="61" t="s">
        <v>1033</v>
      </c>
      <c r="BD8" s="61" t="s">
        <v>128</v>
      </c>
      <c r="BE8" s="61" t="s">
        <v>431</v>
      </c>
      <c r="BF8" s="61" t="s">
        <v>127</v>
      </c>
      <c r="BG8" s="61"/>
      <c r="BH8" s="61"/>
      <c r="BI8" s="61"/>
      <c r="BJ8" s="86" t="s">
        <v>1421</v>
      </c>
      <c r="BK8" s="61" t="s">
        <v>437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607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746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445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320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608</v>
      </c>
      <c r="F10" s="62" t="str">
        <f>IF(ISBLANK(Table2[[#This Row],[unique_id]]), "", PROPER(SUBSTITUTE(Table2[[#This Row],[unique_id]], "_", " ")))</f>
        <v>Parents Temperature</v>
      </c>
      <c r="G10" s="61" t="s">
        <v>193</v>
      </c>
      <c r="H10" s="61" t="s">
        <v>87</v>
      </c>
      <c r="I10" s="61" t="s">
        <v>30</v>
      </c>
      <c r="J10" s="61"/>
      <c r="K10" s="61" t="s">
        <v>609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1257</v>
      </c>
      <c r="W10" s="63"/>
      <c r="X10" s="63"/>
      <c r="Y10" s="63"/>
      <c r="Z10" s="63"/>
      <c r="AA10" s="63"/>
      <c r="AB10" s="61"/>
      <c r="AC10" s="61"/>
      <c r="AD10" s="61"/>
      <c r="AE10" s="61" t="s">
        <v>320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Parents</v>
      </c>
      <c r="BB10" s="61" t="s">
        <v>1035</v>
      </c>
      <c r="BC10" s="61" t="s">
        <v>1033</v>
      </c>
      <c r="BD10" s="61" t="s">
        <v>128</v>
      </c>
      <c r="BE10" s="61" t="s">
        <v>431</v>
      </c>
      <c r="BF10" s="61" t="s">
        <v>193</v>
      </c>
      <c r="BG10" s="61"/>
      <c r="BH10" s="61"/>
      <c r="BI10" s="61"/>
      <c r="BJ10" s="87" t="s">
        <v>1421</v>
      </c>
      <c r="BK10" s="61" t="s">
        <v>433</v>
      </c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" spans="1:66" ht="16" customHeight="1">
      <c r="A11" s="67">
        <v>1007</v>
      </c>
      <c r="B11" s="61" t="s">
        <v>26</v>
      </c>
      <c r="C11" s="61" t="s">
        <v>128</v>
      </c>
      <c r="D11" s="61" t="s">
        <v>27</v>
      </c>
      <c r="E11" s="61" t="s">
        <v>609</v>
      </c>
      <c r="F11" s="62" t="str">
        <f>IF(ISBLANK(Table2[[#This Row],[unique_id]]), "", PROPER(SUBSTITUTE(Table2[[#This Row],[unique_id]], "_", " ")))</f>
        <v>Compensation Sensor Parents Temperature</v>
      </c>
      <c r="G11" s="61" t="s">
        <v>193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445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320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193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1376</v>
      </c>
      <c r="F12" s="62" t="str">
        <f>IF(ISBLANK(Table2[[#This Row],[unique_id]]), "", PROPER(SUBSTITUTE(Table2[[#This Row],[unique_id]], "_", " ")))</f>
        <v>Office Office Office Lounge Temperature</v>
      </c>
      <c r="G12" s="61" t="s">
        <v>195</v>
      </c>
      <c r="H12" s="61" t="s">
        <v>87</v>
      </c>
      <c r="I12" s="61" t="s">
        <v>30</v>
      </c>
      <c r="J12" s="61"/>
      <c r="K12" s="61" t="s">
        <v>1377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1250</v>
      </c>
      <c r="W12" s="63"/>
      <c r="X12" s="63"/>
      <c r="Y12" s="63"/>
      <c r="Z12" s="63"/>
      <c r="AA12" s="63"/>
      <c r="AB12" s="61"/>
      <c r="AC12" s="61"/>
      <c r="AD12" s="61"/>
      <c r="AE12" s="61" t="s">
        <v>320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Lounge</v>
      </c>
      <c r="BB12" s="61" t="s">
        <v>1034</v>
      </c>
      <c r="BC12" s="61" t="s">
        <v>1036</v>
      </c>
      <c r="BD12" s="61" t="s">
        <v>128</v>
      </c>
      <c r="BE12" s="61" t="s">
        <v>432</v>
      </c>
      <c r="BF12" s="61" t="s">
        <v>195</v>
      </c>
      <c r="BG12" s="61"/>
      <c r="BH12" s="61"/>
      <c r="BI12" s="61"/>
      <c r="BJ12" s="88"/>
      <c r="BK12" s="61"/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1377</v>
      </c>
      <c r="F13" s="62" t="str">
        <f>IF(ISBLANK(Table2[[#This Row],[unique_id]]), "", PROPER(SUBSTITUTE(Table2[[#This Row],[unique_id]], "_", " ")))</f>
        <v>Compensation Sensor Office Office Office Lounge Temperature</v>
      </c>
      <c r="G13" s="61" t="s">
        <v>195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445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320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195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1371</v>
      </c>
      <c r="F14" s="62" t="str">
        <f>IF(ISBLANK(Table2[[#This Row],[unique_id]]), "", PROPER(SUBSTITUTE(Table2[[#This Row],[unique_id]], "_", " ")))</f>
        <v>Office Temperature</v>
      </c>
      <c r="G14" s="61" t="s">
        <v>214</v>
      </c>
      <c r="H14" s="61" t="s">
        <v>87</v>
      </c>
      <c r="I14" s="61" t="s">
        <v>30</v>
      </c>
      <c r="J14" s="61"/>
      <c r="K14" s="61" t="s">
        <v>1372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1252</v>
      </c>
      <c r="W14" s="63"/>
      <c r="X14" s="63"/>
      <c r="Y14" s="63"/>
      <c r="Z14" s="63"/>
      <c r="AA14" s="63"/>
      <c r="AB14" s="61"/>
      <c r="AC14" s="61"/>
      <c r="AD14" s="61"/>
      <c r="AE14" s="61" t="s">
        <v>320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1035</v>
      </c>
      <c r="BC14" s="61" t="s">
        <v>1036</v>
      </c>
      <c r="BD14" s="61" t="s">
        <v>128</v>
      </c>
      <c r="BE14" s="61" t="s">
        <v>432</v>
      </c>
      <c r="BF14" s="61" t="s">
        <v>214</v>
      </c>
      <c r="BG14" s="61"/>
      <c r="BH14" s="61"/>
      <c r="BI14" s="61"/>
      <c r="BJ14" s="86" t="s">
        <v>1421</v>
      </c>
      <c r="BK14" s="61" t="s">
        <v>434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1372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214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445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320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214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1373</v>
      </c>
      <c r="F16" s="62" t="str">
        <f>IF(ISBLANK(Table2[[#This Row],[unique_id]]), "", PROPER(SUBSTITUTE(Table2[[#This Row],[unique_id]], "_", " ")))</f>
        <v>Kitchen Temperature</v>
      </c>
      <c r="G16" s="61" t="s">
        <v>207</v>
      </c>
      <c r="H16" s="61" t="s">
        <v>87</v>
      </c>
      <c r="I16" s="61" t="s">
        <v>30</v>
      </c>
      <c r="J16" s="61"/>
      <c r="K16" s="61" t="s">
        <v>1374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1249</v>
      </c>
      <c r="W16" s="63"/>
      <c r="X16" s="63"/>
      <c r="Y16" s="63"/>
      <c r="Z16" s="63"/>
      <c r="AA16" s="63"/>
      <c r="AB16" s="61"/>
      <c r="AC16" s="61"/>
      <c r="AD16" s="61"/>
      <c r="AE16" s="61" t="s">
        <v>320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1035</v>
      </c>
      <c r="BC16" s="61" t="s">
        <v>1036</v>
      </c>
      <c r="BD16" s="61" t="s">
        <v>128</v>
      </c>
      <c r="BE16" s="61" t="s">
        <v>432</v>
      </c>
      <c r="BF16" s="61" t="s">
        <v>207</v>
      </c>
      <c r="BG16" s="61"/>
      <c r="BH16" s="61"/>
      <c r="BI16" s="61"/>
      <c r="BJ16" s="61" t="s">
        <v>1421</v>
      </c>
      <c r="BK16" s="61" t="s">
        <v>436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1374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207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445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320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207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1380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213</v>
      </c>
      <c r="H18" s="61" t="s">
        <v>87</v>
      </c>
      <c r="I18" s="61" t="s">
        <v>30</v>
      </c>
      <c r="J18" s="61"/>
      <c r="K18" s="69" t="s">
        <v>1381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1251</v>
      </c>
      <c r="W18" s="63"/>
      <c r="X18" s="63"/>
      <c r="Y18" s="63"/>
      <c r="Z18" s="63"/>
      <c r="AA18" s="63"/>
      <c r="AB18" s="61"/>
      <c r="AC18" s="61"/>
      <c r="AD18" s="61"/>
      <c r="AE18" s="61" t="s">
        <v>320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1034</v>
      </c>
      <c r="BC18" s="61" t="s">
        <v>1036</v>
      </c>
      <c r="BD18" s="61" t="s">
        <v>128</v>
      </c>
      <c r="BE18" s="61" t="s">
        <v>432</v>
      </c>
      <c r="BF18" s="61" t="s">
        <v>213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1381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213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445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320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213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1382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194</v>
      </c>
      <c r="H20" s="61" t="s">
        <v>87</v>
      </c>
      <c r="I20" s="61" t="s">
        <v>30</v>
      </c>
      <c r="J20" s="61"/>
      <c r="K20" s="69" t="s">
        <v>1383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1250</v>
      </c>
      <c r="W20" s="63"/>
      <c r="X20" s="63"/>
      <c r="Y20" s="63"/>
      <c r="Z20" s="63"/>
      <c r="AA20" s="63"/>
      <c r="AB20" s="61"/>
      <c r="AC20" s="61"/>
      <c r="AD20" s="61"/>
      <c r="AE20" s="61" t="s">
        <v>320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1034</v>
      </c>
      <c r="BC20" s="61" t="s">
        <v>1036</v>
      </c>
      <c r="BD20" s="61" t="s">
        <v>128</v>
      </c>
      <c r="BE20" s="61" t="s">
        <v>432</v>
      </c>
      <c r="BF20" s="61" t="s">
        <v>194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1383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194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445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320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194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602</v>
      </c>
      <c r="F22" s="62" t="str">
        <f>IF(ISBLANK(Table2[[#This Row],[unique_id]]), "", PROPER(SUBSTITUTE(Table2[[#This Row],[unique_id]], "_", " ")))</f>
        <v>Laundry Temperature</v>
      </c>
      <c r="G22" s="61" t="s">
        <v>215</v>
      </c>
      <c r="H22" s="61" t="s">
        <v>87</v>
      </c>
      <c r="I22" s="61" t="s">
        <v>30</v>
      </c>
      <c r="J22" s="61"/>
      <c r="K22" s="61" t="s">
        <v>603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1256</v>
      </c>
      <c r="W22" s="63"/>
      <c r="X22" s="63"/>
      <c r="Y22" s="63"/>
      <c r="Z22" s="63"/>
      <c r="AA22" s="63"/>
      <c r="AB22" s="61"/>
      <c r="AC22" s="61"/>
      <c r="AD22" s="61"/>
      <c r="AE22" s="61" t="s">
        <v>320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1035</v>
      </c>
      <c r="BC22" s="61" t="s">
        <v>1033</v>
      </c>
      <c r="BD22" s="61" t="s">
        <v>128</v>
      </c>
      <c r="BE22" s="61" t="s">
        <v>431</v>
      </c>
      <c r="BF22" s="61" t="s">
        <v>215</v>
      </c>
      <c r="BG22" s="61"/>
      <c r="BH22" s="61"/>
      <c r="BI22" s="61"/>
      <c r="BJ22" s="61" t="s">
        <v>1421</v>
      </c>
      <c r="BK22" s="64" t="s">
        <v>435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603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215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445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320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215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1242</v>
      </c>
      <c r="F24" s="30" t="str">
        <f>IF(ISBLANK(Table2[[#This Row],[unique_id]]), "", PROPER(SUBSTITUTE(Table2[[#This Row],[unique_id]], "_", " ")))</f>
        <v>Wardrobe Temperature</v>
      </c>
      <c r="G24" s="28" t="s">
        <v>504</v>
      </c>
      <c r="H24" s="28" t="s">
        <v>87</v>
      </c>
      <c r="I24" s="28" t="s">
        <v>30</v>
      </c>
      <c r="J24" s="28"/>
      <c r="K24" s="28" t="s">
        <v>1243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1259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320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1260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1341</v>
      </c>
      <c r="BC24" s="28" t="s">
        <v>36</v>
      </c>
      <c r="BD24" s="28" t="s">
        <v>37</v>
      </c>
      <c r="BE24" s="28" t="s">
        <v>1128</v>
      </c>
      <c r="BF24" s="28" t="s">
        <v>504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1243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504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445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320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504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1183</v>
      </c>
      <c r="D26" s="33" t="s">
        <v>27</v>
      </c>
      <c r="E26" s="33" t="s">
        <v>1245</v>
      </c>
      <c r="F26" s="35" t="str">
        <f>IF(ISBLANK(Table2[[#This Row],[unique_id]]), "", PROPER(SUBSTITUTE(Table2[[#This Row],[unique_id]], "_", " ")))</f>
        <v>Utility Temperature</v>
      </c>
      <c r="G26" s="33" t="s">
        <v>1244</v>
      </c>
      <c r="H26" s="33" t="s">
        <v>87</v>
      </c>
      <c r="I26" s="33" t="s">
        <v>30</v>
      </c>
      <c r="J26" s="33"/>
      <c r="K26" s="33" t="s">
        <v>1246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1258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320</v>
      </c>
      <c r="AF26" s="33">
        <v>300</v>
      </c>
      <c r="AG26" s="36" t="s">
        <v>34</v>
      </c>
      <c r="AH26" s="36"/>
      <c r="AI26" s="33" t="s">
        <v>1210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1187</v>
      </c>
      <c r="BD26" s="33" t="s">
        <v>1183</v>
      </c>
      <c r="BE26" s="33" t="s">
        <v>1188</v>
      </c>
      <c r="BF26" s="33" t="s">
        <v>28</v>
      </c>
      <c r="BG26" s="33"/>
      <c r="BH26" s="33"/>
      <c r="BI26" s="33"/>
      <c r="BJ26" s="33"/>
      <c r="BK26" s="33" t="s">
        <v>1207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1183</v>
      </c>
      <c r="D27" s="33" t="s">
        <v>27</v>
      </c>
      <c r="E27" s="33" t="s">
        <v>1246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1244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445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320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710</v>
      </c>
      <c r="D28" s="33" t="s">
        <v>27</v>
      </c>
      <c r="E28" s="33" t="s">
        <v>1106</v>
      </c>
      <c r="F28" s="35" t="str">
        <f>IF(ISBLANK(Table2[[#This Row],[unique_id]]), "", PROPER(SUBSTITUTE(Table2[[#This Row],[unique_id]], "_", " ")))</f>
        <v>Deck Festoons Plug Temperature</v>
      </c>
      <c r="G28" s="33" t="s">
        <v>410</v>
      </c>
      <c r="H28" s="33" t="s">
        <v>87</v>
      </c>
      <c r="I28" s="33" t="s">
        <v>30</v>
      </c>
      <c r="J28" s="33"/>
      <c r="K28" s="33" t="s">
        <v>1237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445</v>
      </c>
      <c r="V28" s="36" t="s">
        <v>1253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320</v>
      </c>
      <c r="AF28" s="33">
        <v>10</v>
      </c>
      <c r="AG28" s="36" t="s">
        <v>34</v>
      </c>
      <c r="AH28" s="36" t="s">
        <v>923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942</v>
      </c>
      <c r="AO28" s="33" t="s">
        <v>943</v>
      </c>
      <c r="AP28" s="33" t="s">
        <v>932</v>
      </c>
      <c r="AQ28" s="33" t="s">
        <v>933</v>
      </c>
      <c r="AR28" s="33" t="s">
        <v>1182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744</v>
      </c>
      <c r="BC28" s="33" t="s">
        <v>1179</v>
      </c>
      <c r="BD28" s="33" t="s">
        <v>1178</v>
      </c>
      <c r="BE28" s="33" t="s">
        <v>913</v>
      </c>
      <c r="BF28" s="33" t="s">
        <v>362</v>
      </c>
      <c r="BG28" s="33" t="s">
        <v>410</v>
      </c>
      <c r="BH28" s="33" t="s">
        <v>410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710</v>
      </c>
      <c r="D29" s="33" t="s">
        <v>27</v>
      </c>
      <c r="E29" s="33" t="s">
        <v>1237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410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445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320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362</v>
      </c>
      <c r="BG29" s="33" t="s">
        <v>410</v>
      </c>
      <c r="BH29" s="33" t="s">
        <v>410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1384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212</v>
      </c>
      <c r="H30" s="61" t="s">
        <v>87</v>
      </c>
      <c r="I30" s="61" t="s">
        <v>30</v>
      </c>
      <c r="J30" s="61"/>
      <c r="K30" s="61" t="s">
        <v>1385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1250</v>
      </c>
      <c r="W30" s="63"/>
      <c r="X30" s="63"/>
      <c r="Y30" s="63"/>
      <c r="Z30" s="63"/>
      <c r="AA30" s="63"/>
      <c r="AB30" s="61"/>
      <c r="AC30" s="61"/>
      <c r="AD30" s="61"/>
      <c r="AE30" s="61" t="s">
        <v>320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1034</v>
      </c>
      <c r="BC30" s="61" t="s">
        <v>1036</v>
      </c>
      <c r="BD30" s="61" t="s">
        <v>128</v>
      </c>
      <c r="BE30" s="61" t="s">
        <v>432</v>
      </c>
      <c r="BF30" s="61" t="s">
        <v>212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1385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212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445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320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212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320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1260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430</v>
      </c>
      <c r="BC32" s="18" t="s">
        <v>36</v>
      </c>
      <c r="BD32" s="18" t="s">
        <v>37</v>
      </c>
      <c r="BE32" s="18" t="s">
        <v>1128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320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1260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430</v>
      </c>
      <c r="BC33" s="18" t="s">
        <v>36</v>
      </c>
      <c r="BD33" s="18" t="s">
        <v>37</v>
      </c>
      <c r="BE33" s="18" t="s">
        <v>1128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320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1260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430</v>
      </c>
      <c r="BC34" s="18" t="s">
        <v>36</v>
      </c>
      <c r="BD34" s="18" t="s">
        <v>37</v>
      </c>
      <c r="BE34" s="18" t="s">
        <v>1128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320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1260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430</v>
      </c>
      <c r="BC35" s="18" t="s">
        <v>36</v>
      </c>
      <c r="BD35" s="18" t="s">
        <v>37</v>
      </c>
      <c r="BE35" s="18" t="s">
        <v>1128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320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1260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1341</v>
      </c>
      <c r="BC36" s="18" t="s">
        <v>36</v>
      </c>
      <c r="BD36" s="18" t="s">
        <v>37</v>
      </c>
      <c r="BE36" s="18" t="s">
        <v>1128</v>
      </c>
      <c r="BF36" s="18" t="s">
        <v>504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320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1260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430</v>
      </c>
      <c r="BC37" s="18" t="s">
        <v>36</v>
      </c>
      <c r="BD37" s="18" t="s">
        <v>37</v>
      </c>
      <c r="BE37" s="18" t="s">
        <v>1128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449</v>
      </c>
      <c r="D38" s="18" t="s">
        <v>337</v>
      </c>
      <c r="E38" s="18" t="s">
        <v>336</v>
      </c>
      <c r="F38" s="22" t="str">
        <f>IF(ISBLANK(Table2[[#This Row],[unique_id]]), "", PROPER(SUBSTITUTE(Table2[[#This Row],[unique_id]], "_", " ")))</f>
        <v>Column Break</v>
      </c>
      <c r="G38" s="18" t="s">
        <v>333</v>
      </c>
      <c r="H38" s="18" t="s">
        <v>87</v>
      </c>
      <c r="I38" s="18" t="s">
        <v>30</v>
      </c>
      <c r="M38" s="18" t="s">
        <v>334</v>
      </c>
      <c r="N38" s="18" t="s">
        <v>335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459</v>
      </c>
      <c r="D39" s="18" t="s">
        <v>27</v>
      </c>
      <c r="E39" s="18" t="s">
        <v>538</v>
      </c>
      <c r="F39" s="22" t="str">
        <f>IF(ISBLANK(Table2[[#This Row],[unique_id]]), "", PROPER(SUBSTITUTE(Table2[[#This Row],[unique_id]], "_", " ")))</f>
        <v>Dining Air Purifier Pm25</v>
      </c>
      <c r="G39" s="18" t="s">
        <v>194</v>
      </c>
      <c r="H39" s="18" t="s">
        <v>462</v>
      </c>
      <c r="I39" s="18" t="s">
        <v>30</v>
      </c>
      <c r="M39" s="18" t="s">
        <v>90</v>
      </c>
      <c r="O39" s="19"/>
      <c r="P39" s="18"/>
      <c r="T39" s="23"/>
      <c r="U39" s="18" t="s">
        <v>445</v>
      </c>
      <c r="V39" s="19"/>
      <c r="W39" s="19"/>
      <c r="X39" s="19"/>
      <c r="Y39" s="19"/>
      <c r="Z39" s="19"/>
      <c r="AB39" s="18"/>
      <c r="AE39" s="18" t="s">
        <v>465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459</v>
      </c>
      <c r="D40" s="18" t="s">
        <v>27</v>
      </c>
      <c r="E40" s="18" t="s">
        <v>463</v>
      </c>
      <c r="F40" s="22" t="str">
        <f>IF(ISBLANK(Table2[[#This Row],[unique_id]]), "", PROPER(SUBSTITUTE(Table2[[#This Row],[unique_id]], "_", " ")))</f>
        <v>Lounge Air Purifier Pm25</v>
      </c>
      <c r="G40" s="18" t="s">
        <v>195</v>
      </c>
      <c r="H40" s="18" t="s">
        <v>462</v>
      </c>
      <c r="I40" s="18" t="s">
        <v>30</v>
      </c>
      <c r="M40" s="18" t="s">
        <v>90</v>
      </c>
      <c r="O40" s="19"/>
      <c r="P40" s="18"/>
      <c r="T40" s="23"/>
      <c r="U40" s="18" t="s">
        <v>445</v>
      </c>
      <c r="V40" s="19"/>
      <c r="W40" s="19"/>
      <c r="X40" s="19"/>
      <c r="Y40" s="19"/>
      <c r="Z40" s="19"/>
      <c r="AB40" s="18"/>
      <c r="AE40" s="18" t="s">
        <v>465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459</v>
      </c>
      <c r="D41" s="18" t="s">
        <v>27</v>
      </c>
      <c r="E41" s="18" t="s">
        <v>1362</v>
      </c>
      <c r="F41" s="22" t="str">
        <f>IF(ISBLANK(Table2[[#This Row],[unique_id]]), "", PROPER(SUBSTITUTE(Table2[[#This Row],[unique_id]], "_", " ")))</f>
        <v>Parents Air Purifier Pm25</v>
      </c>
      <c r="G41" s="18" t="s">
        <v>193</v>
      </c>
      <c r="H41" s="18" t="s">
        <v>462</v>
      </c>
      <c r="I41" s="18" t="s">
        <v>30</v>
      </c>
      <c r="M41" s="18" t="s">
        <v>90</v>
      </c>
      <c r="O41" s="19"/>
      <c r="P41" s="18"/>
      <c r="T41" s="23"/>
      <c r="U41" s="18" t="s">
        <v>445</v>
      </c>
      <c r="V41" s="19"/>
      <c r="W41" s="19"/>
      <c r="X41" s="19"/>
      <c r="Y41" s="19"/>
      <c r="Z41" s="19"/>
      <c r="AB41" s="18"/>
      <c r="AE41" s="18" t="s">
        <v>465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459</v>
      </c>
      <c r="D42" s="18" t="s">
        <v>27</v>
      </c>
      <c r="E42" s="18" t="s">
        <v>1361</v>
      </c>
      <c r="F42" s="22" t="str">
        <f>IF(ISBLANK(Table2[[#This Row],[unique_id]]), "", PROPER(SUBSTITUTE(Table2[[#This Row],[unique_id]], "_", " ")))</f>
        <v>Kitchen Air Purifier Pm25</v>
      </c>
      <c r="G42" s="18" t="s">
        <v>207</v>
      </c>
      <c r="H42" s="18" t="s">
        <v>462</v>
      </c>
      <c r="I42" s="18" t="s">
        <v>30</v>
      </c>
      <c r="M42" s="18" t="s">
        <v>90</v>
      </c>
      <c r="O42" s="19"/>
      <c r="P42" s="18"/>
      <c r="T42" s="23"/>
      <c r="U42" s="18" t="s">
        <v>445</v>
      </c>
      <c r="V42" s="19"/>
      <c r="W42" s="19"/>
      <c r="X42" s="19"/>
      <c r="Y42" s="19"/>
      <c r="Z42" s="19"/>
      <c r="AB42" s="18"/>
      <c r="AE42" s="18" t="s">
        <v>465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449</v>
      </c>
      <c r="D43" s="18" t="s">
        <v>337</v>
      </c>
      <c r="E43" s="18" t="s">
        <v>336</v>
      </c>
      <c r="F43" s="22" t="str">
        <f>IF(ISBLANK(Table2[[#This Row],[unique_id]]), "", PROPER(SUBSTITUTE(Table2[[#This Row],[unique_id]], "_", " ")))</f>
        <v>Column Break</v>
      </c>
      <c r="G43" s="18" t="s">
        <v>333</v>
      </c>
      <c r="H43" s="18" t="s">
        <v>462</v>
      </c>
      <c r="I43" s="18" t="s">
        <v>30</v>
      </c>
      <c r="M43" s="18" t="s">
        <v>334</v>
      </c>
      <c r="N43" s="18" t="s">
        <v>335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465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1219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445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322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430</v>
      </c>
      <c r="BC44" s="18" t="s">
        <v>36</v>
      </c>
      <c r="BD44" s="18" t="s">
        <v>37</v>
      </c>
      <c r="BE44" s="18" t="s">
        <v>1128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1220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445</v>
      </c>
      <c r="V45" s="19"/>
      <c r="W45" s="19"/>
      <c r="X45" s="19"/>
      <c r="Y45" s="19"/>
      <c r="Z45" s="19"/>
      <c r="AB45" s="18"/>
      <c r="AE45" s="18" t="s">
        <v>322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1035</v>
      </c>
      <c r="BC45" s="18" t="s">
        <v>1033</v>
      </c>
      <c r="BD45" s="18" t="s">
        <v>128</v>
      </c>
      <c r="BE45" s="18" t="s">
        <v>431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1221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445</v>
      </c>
      <c r="V46" s="19"/>
      <c r="W46" s="19"/>
      <c r="X46" s="19"/>
      <c r="Y46" s="19"/>
      <c r="Z46" s="19"/>
      <c r="AB46" s="18"/>
      <c r="AE46" s="18" t="s">
        <v>322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1035</v>
      </c>
      <c r="BC46" s="18" t="s">
        <v>1033</v>
      </c>
      <c r="BD46" s="18" t="s">
        <v>128</v>
      </c>
      <c r="BE46" s="18" t="s">
        <v>431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1378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195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445</v>
      </c>
      <c r="V47" s="19"/>
      <c r="W47" s="19"/>
      <c r="X47" s="19"/>
      <c r="Y47" s="19"/>
      <c r="Z47" s="19"/>
      <c r="AB47" s="18"/>
      <c r="AE47" s="18" t="s">
        <v>322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1034</v>
      </c>
      <c r="BC47" s="18" t="s">
        <v>1036</v>
      </c>
      <c r="BD47" s="18" t="s">
        <v>128</v>
      </c>
      <c r="BE47" s="18" t="s">
        <v>432</v>
      </c>
      <c r="BF47" s="18" t="s">
        <v>195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1222</v>
      </c>
      <c r="F48" s="22" t="str">
        <f>IF(ISBLANK(Table2[[#This Row],[unique_id]]), "", PROPER(SUBSTITUTE(Table2[[#This Row],[unique_id]], "_", " ")))</f>
        <v>Parents Humidity</v>
      </c>
      <c r="G48" s="18" t="s">
        <v>193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445</v>
      </c>
      <c r="V48" s="19"/>
      <c r="W48" s="19"/>
      <c r="X48" s="19"/>
      <c r="Y48" s="19"/>
      <c r="Z48" s="19"/>
      <c r="AB48" s="18"/>
      <c r="AE48" s="18" t="s">
        <v>322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1035</v>
      </c>
      <c r="BC48" s="18" t="s">
        <v>1033</v>
      </c>
      <c r="BD48" s="18" t="s">
        <v>128</v>
      </c>
      <c r="BE48" s="18" t="s">
        <v>431</v>
      </c>
      <c r="BF48" s="18" t="s">
        <v>193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1370</v>
      </c>
      <c r="F49" s="22" t="str">
        <f>IF(ISBLANK(Table2[[#This Row],[unique_id]]), "", PROPER(SUBSTITUTE(Table2[[#This Row],[unique_id]], "_", " ")))</f>
        <v>Office Humidity</v>
      </c>
      <c r="G49" s="18" t="s">
        <v>214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445</v>
      </c>
      <c r="V49" s="19"/>
      <c r="W49" s="19"/>
      <c r="X49" s="19"/>
      <c r="Y49" s="19"/>
      <c r="Z49" s="19"/>
      <c r="AB49" s="18"/>
      <c r="AE49" s="18" t="s">
        <v>322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1034</v>
      </c>
      <c r="BC49" s="18" t="s">
        <v>1036</v>
      </c>
      <c r="BD49" s="18" t="s">
        <v>128</v>
      </c>
      <c r="BE49" s="18" t="s">
        <v>432</v>
      </c>
      <c r="BF49" s="18" t="s">
        <v>214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1369</v>
      </c>
      <c r="F50" s="22" t="str">
        <f>IF(ISBLANK(Table2[[#This Row],[unique_id]]), "", PROPER(SUBSTITUTE(Table2[[#This Row],[unique_id]], "_", " ")))</f>
        <v>Kitchen Humidity</v>
      </c>
      <c r="G50" s="18" t="s">
        <v>207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445</v>
      </c>
      <c r="V50" s="19"/>
      <c r="W50" s="19"/>
      <c r="X50" s="19"/>
      <c r="Y50" s="19"/>
      <c r="Z50" s="19"/>
      <c r="AB50" s="18"/>
      <c r="AE50" s="18" t="s">
        <v>322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1034</v>
      </c>
      <c r="BC50" s="18" t="s">
        <v>1036</v>
      </c>
      <c r="BD50" s="18" t="s">
        <v>128</v>
      </c>
      <c r="BE50" s="18" t="s">
        <v>432</v>
      </c>
      <c r="BF50" s="18" t="s">
        <v>207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1386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213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445</v>
      </c>
      <c r="V51" s="19"/>
      <c r="W51" s="19"/>
      <c r="X51" s="19"/>
      <c r="Y51" s="19"/>
      <c r="Z51" s="19"/>
      <c r="AB51" s="18"/>
      <c r="AE51" s="18" t="s">
        <v>322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1034</v>
      </c>
      <c r="BC51" s="18" t="s">
        <v>1036</v>
      </c>
      <c r="BD51" s="18" t="s">
        <v>128</v>
      </c>
      <c r="BE51" s="18" t="s">
        <v>432</v>
      </c>
      <c r="BF51" s="18" t="s">
        <v>213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1387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194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445</v>
      </c>
      <c r="V52" s="19"/>
      <c r="W52" s="19"/>
      <c r="X52" s="19"/>
      <c r="Y52" s="19"/>
      <c r="Z52" s="19"/>
      <c r="AB52" s="18"/>
      <c r="AE52" s="18" t="s">
        <v>322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1034</v>
      </c>
      <c r="BC52" s="18" t="s">
        <v>1036</v>
      </c>
      <c r="BD52" s="18" t="s">
        <v>128</v>
      </c>
      <c r="BE52" s="18" t="s">
        <v>432</v>
      </c>
      <c r="BF52" s="18" t="s">
        <v>194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1223</v>
      </c>
      <c r="F53" s="22" t="str">
        <f>IF(ISBLANK(Table2[[#This Row],[unique_id]]), "", PROPER(SUBSTITUTE(Table2[[#This Row],[unique_id]], "_", " ")))</f>
        <v>Laundry Humidity</v>
      </c>
      <c r="G53" s="18" t="s">
        <v>215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445</v>
      </c>
      <c r="V53" s="19"/>
      <c r="W53" s="19"/>
      <c r="X53" s="19"/>
      <c r="Y53" s="19"/>
      <c r="Z53" s="19"/>
      <c r="AB53" s="18"/>
      <c r="AE53" s="18" t="s">
        <v>322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1035</v>
      </c>
      <c r="BC53" s="18" t="s">
        <v>1033</v>
      </c>
      <c r="BD53" s="18" t="s">
        <v>128</v>
      </c>
      <c r="BE53" s="18" t="s">
        <v>431</v>
      </c>
      <c r="BF53" s="18" t="s">
        <v>215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1247</v>
      </c>
      <c r="F54" s="22" t="str">
        <f>IF(ISBLANK(Table2[[#This Row],[unique_id]]), "", PROPER(SUBSTITUTE(Table2[[#This Row],[unique_id]], "_", " ")))</f>
        <v>Wardrobe Humidity</v>
      </c>
      <c r="G54" s="18" t="s">
        <v>504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445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322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1341</v>
      </c>
      <c r="BC54" s="18" t="s">
        <v>36</v>
      </c>
      <c r="BD54" s="18" t="s">
        <v>37</v>
      </c>
      <c r="BE54" s="18" t="s">
        <v>1128</v>
      </c>
      <c r="BF54" s="18" t="s">
        <v>504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1388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212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445</v>
      </c>
      <c r="V55" s="19"/>
      <c r="W55" s="19"/>
      <c r="X55" s="19"/>
      <c r="Y55" s="19"/>
      <c r="Z55" s="19"/>
      <c r="AB55" s="18"/>
      <c r="AE55" s="18" t="s">
        <v>322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1034</v>
      </c>
      <c r="BC55" s="18" t="s">
        <v>1036</v>
      </c>
      <c r="BD55" s="18" t="s">
        <v>128</v>
      </c>
      <c r="BE55" s="18" t="s">
        <v>432</v>
      </c>
      <c r="BF55" s="18" t="s">
        <v>212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449</v>
      </c>
      <c r="D56" s="18" t="s">
        <v>337</v>
      </c>
      <c r="E56" s="18" t="s">
        <v>336</v>
      </c>
      <c r="F56" s="22" t="str">
        <f>IF(ISBLANK(Table2[[#This Row],[unique_id]]), "", PROPER(SUBSTITUTE(Table2[[#This Row],[unique_id]], "_", " ")))</f>
        <v>Column Break</v>
      </c>
      <c r="G56" s="18" t="s">
        <v>333</v>
      </c>
      <c r="H56" s="18" t="s">
        <v>29</v>
      </c>
      <c r="I56" s="18" t="s">
        <v>30</v>
      </c>
      <c r="M56" s="18" t="s">
        <v>334</v>
      </c>
      <c r="N56" s="18" t="s">
        <v>335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588</v>
      </c>
      <c r="C57" s="18" t="s">
        <v>128</v>
      </c>
      <c r="D57" s="18" t="s">
        <v>27</v>
      </c>
      <c r="E57" s="18" t="s">
        <v>1224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245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1035</v>
      </c>
      <c r="BC57" s="18" t="s">
        <v>1033</v>
      </c>
      <c r="BD57" s="18" t="s">
        <v>128</v>
      </c>
      <c r="BE57" s="18" t="s">
        <v>431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1225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445</v>
      </c>
      <c r="V58" s="19"/>
      <c r="W58" s="19"/>
      <c r="X58" s="19"/>
      <c r="Y58" s="19"/>
      <c r="Z58" s="19"/>
      <c r="AB58" s="18"/>
      <c r="AE58" s="18" t="s">
        <v>245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1035</v>
      </c>
      <c r="BC58" s="18" t="s">
        <v>1033</v>
      </c>
      <c r="BD58" s="18" t="s">
        <v>128</v>
      </c>
      <c r="BE58" s="18" t="s">
        <v>431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588</v>
      </c>
      <c r="C59" s="18" t="s">
        <v>128</v>
      </c>
      <c r="D59" s="18" t="s">
        <v>27</v>
      </c>
      <c r="E59" s="18" t="s">
        <v>1226</v>
      </c>
      <c r="F59" s="22" t="str">
        <f>IF(ISBLANK(Table2[[#This Row],[unique_id]]), "", PROPER(SUBSTITUTE(Table2[[#This Row],[unique_id]], "_", " ")))</f>
        <v>Parents Co2</v>
      </c>
      <c r="G59" s="18" t="s">
        <v>193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245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1035</v>
      </c>
      <c r="BC59" s="18" t="s">
        <v>1033</v>
      </c>
      <c r="BD59" s="18" t="s">
        <v>128</v>
      </c>
      <c r="BE59" s="18" t="s">
        <v>431</v>
      </c>
      <c r="BF59" s="18" t="s">
        <v>193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1368</v>
      </c>
      <c r="F60" s="22" t="str">
        <f>IF(ISBLANK(Table2[[#This Row],[unique_id]]), "", PROPER(SUBSTITUTE(Table2[[#This Row],[unique_id]], "_", " ")))</f>
        <v>Office Co2</v>
      </c>
      <c r="G60" s="18" t="s">
        <v>214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445</v>
      </c>
      <c r="V60" s="19"/>
      <c r="W60" s="19"/>
      <c r="X60" s="19"/>
      <c r="Y60" s="19"/>
      <c r="Z60" s="19"/>
      <c r="AB60" s="18"/>
      <c r="AE60" s="18" t="s">
        <v>245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1034</v>
      </c>
      <c r="BC60" s="18" t="s">
        <v>1036</v>
      </c>
      <c r="BD60" s="18" t="s">
        <v>128</v>
      </c>
      <c r="BE60" s="18" t="s">
        <v>432</v>
      </c>
      <c r="BF60" s="18" t="s">
        <v>214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1375</v>
      </c>
      <c r="F61" s="22" t="str">
        <f>IF(ISBLANK(Table2[[#This Row],[unique_id]]), "", PROPER(SUBSTITUTE(Table2[[#This Row],[unique_id]], "_", " ")))</f>
        <v>Office Office Office Lounge Co2</v>
      </c>
      <c r="G61" s="18" t="s">
        <v>195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445</v>
      </c>
      <c r="V61" s="19"/>
      <c r="W61" s="19"/>
      <c r="X61" s="19"/>
      <c r="Y61" s="19"/>
      <c r="Z61" s="19"/>
      <c r="AB61" s="18"/>
      <c r="AE61" s="18" t="s">
        <v>245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1034</v>
      </c>
      <c r="BC61" s="18" t="s">
        <v>1036</v>
      </c>
      <c r="BD61" s="18" t="s">
        <v>128</v>
      </c>
      <c r="BE61" s="18" t="s">
        <v>432</v>
      </c>
      <c r="BF61" s="18" t="s">
        <v>195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1367</v>
      </c>
      <c r="F62" s="22" t="str">
        <f>IF(ISBLANK(Table2[[#This Row],[unique_id]]), "", PROPER(SUBSTITUTE(Table2[[#This Row],[unique_id]], "_", " ")))</f>
        <v>Kitchen Co2</v>
      </c>
      <c r="G62" s="18" t="s">
        <v>207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445</v>
      </c>
      <c r="V62" s="19"/>
      <c r="W62" s="19"/>
      <c r="X62" s="19"/>
      <c r="Y62" s="19"/>
      <c r="Z62" s="19"/>
      <c r="AB62" s="18"/>
      <c r="AE62" s="18" t="s">
        <v>245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1034</v>
      </c>
      <c r="BC62" s="18" t="s">
        <v>1036</v>
      </c>
      <c r="BD62" s="18" t="s">
        <v>128</v>
      </c>
      <c r="BE62" s="18" t="s">
        <v>432</v>
      </c>
      <c r="BF62" s="18" t="s">
        <v>207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1389</v>
      </c>
      <c r="F63" s="22" t="str">
        <f>IF(ISBLANK(Table2[[#This Row],[unique_id]]), "", PROPER(SUBSTITUTE(Table2[[#This Row],[unique_id]], "_", " ")))</f>
        <v>Office Office Office Pantry Co2</v>
      </c>
      <c r="G63" s="18" t="s">
        <v>213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445</v>
      </c>
      <c r="V63" s="19"/>
      <c r="W63" s="19"/>
      <c r="X63" s="19"/>
      <c r="Y63" s="19"/>
      <c r="Z63" s="19"/>
      <c r="AB63" s="18"/>
      <c r="AE63" s="18" t="s">
        <v>245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1034</v>
      </c>
      <c r="BC63" s="18" t="s">
        <v>1036</v>
      </c>
      <c r="BD63" s="18" t="s">
        <v>128</v>
      </c>
      <c r="BE63" s="18" t="s">
        <v>432</v>
      </c>
      <c r="BF63" s="18" t="s">
        <v>213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1390</v>
      </c>
      <c r="F64" s="22" t="str">
        <f>IF(ISBLANK(Table2[[#This Row],[unique_id]]), "", PROPER(SUBSTITUTE(Table2[[#This Row],[unique_id]], "_", " ")))</f>
        <v>Office Office Office Dining Co2</v>
      </c>
      <c r="G64" s="18" t="s">
        <v>194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445</v>
      </c>
      <c r="V64" s="19"/>
      <c r="W64" s="19"/>
      <c r="X64" s="19"/>
      <c r="Y64" s="19"/>
      <c r="Z64" s="19"/>
      <c r="AB64" s="18"/>
      <c r="AE64" s="18" t="s">
        <v>245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1034</v>
      </c>
      <c r="BC64" s="18" t="s">
        <v>1036</v>
      </c>
      <c r="BD64" s="18" t="s">
        <v>128</v>
      </c>
      <c r="BE64" s="18" t="s">
        <v>432</v>
      </c>
      <c r="BF64" s="18" t="s">
        <v>194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588</v>
      </c>
      <c r="C65" s="18" t="s">
        <v>128</v>
      </c>
      <c r="D65" s="18" t="s">
        <v>27</v>
      </c>
      <c r="E65" s="18" t="s">
        <v>1227</v>
      </c>
      <c r="F65" s="22" t="str">
        <f>IF(ISBLANK(Table2[[#This Row],[unique_id]]), "", PROPER(SUBSTITUTE(Table2[[#This Row],[unique_id]], "_", " ")))</f>
        <v>Laundry Co2</v>
      </c>
      <c r="G65" s="18" t="s">
        <v>215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245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1035</v>
      </c>
      <c r="BC65" s="18" t="s">
        <v>1033</v>
      </c>
      <c r="BD65" s="18" t="s">
        <v>128</v>
      </c>
      <c r="BE65" s="18" t="s">
        <v>431</v>
      </c>
      <c r="BF65" s="18" t="s">
        <v>215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449</v>
      </c>
      <c r="D66" s="18" t="s">
        <v>337</v>
      </c>
      <c r="E66" s="18" t="s">
        <v>336</v>
      </c>
      <c r="F66" s="22" t="str">
        <f>IF(ISBLANK(Table2[[#This Row],[unique_id]]), "", PROPER(SUBSTITUTE(Table2[[#This Row],[unique_id]], "_", " ")))</f>
        <v>Column Break</v>
      </c>
      <c r="G66" s="18" t="s">
        <v>333</v>
      </c>
      <c r="H66" s="18" t="s">
        <v>179</v>
      </c>
      <c r="I66" s="18" t="s">
        <v>30</v>
      </c>
      <c r="M66" s="18" t="s">
        <v>334</v>
      </c>
      <c r="N66" s="18" t="s">
        <v>335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1228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445</v>
      </c>
      <c r="V67" s="19"/>
      <c r="W67" s="19"/>
      <c r="X67" s="19"/>
      <c r="Y67" s="19"/>
      <c r="Z67" s="19"/>
      <c r="AB67" s="18"/>
      <c r="AE67" s="18" t="s">
        <v>321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1035</v>
      </c>
      <c r="BC67" s="18" t="s">
        <v>1033</v>
      </c>
      <c r="BD67" s="18" t="s">
        <v>128</v>
      </c>
      <c r="BE67" s="18" t="s">
        <v>431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1229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445</v>
      </c>
      <c r="V68" s="19"/>
      <c r="W68" s="19"/>
      <c r="X68" s="19"/>
      <c r="Y68" s="19"/>
      <c r="Z68" s="19"/>
      <c r="AB68" s="18"/>
      <c r="AE68" s="18" t="s">
        <v>321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1035</v>
      </c>
      <c r="BC68" s="18" t="s">
        <v>1033</v>
      </c>
      <c r="BD68" s="18" t="s">
        <v>128</v>
      </c>
      <c r="BE68" s="18" t="s">
        <v>431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1230</v>
      </c>
      <c r="F69" s="22" t="str">
        <f>IF(ISBLANK(Table2[[#This Row],[unique_id]]), "", PROPER(SUBSTITUTE(Table2[[#This Row],[unique_id]], "_", " ")))</f>
        <v>Parents Noise</v>
      </c>
      <c r="G69" s="18" t="s">
        <v>193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445</v>
      </c>
      <c r="V69" s="19"/>
      <c r="W69" s="19"/>
      <c r="X69" s="19"/>
      <c r="Y69" s="19"/>
      <c r="Z69" s="19"/>
      <c r="AB69" s="18"/>
      <c r="AE69" s="18" t="s">
        <v>321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1035</v>
      </c>
      <c r="BC69" s="18" t="s">
        <v>1033</v>
      </c>
      <c r="BD69" s="18" t="s">
        <v>128</v>
      </c>
      <c r="BE69" s="18" t="s">
        <v>431</v>
      </c>
      <c r="BF69" s="18" t="s">
        <v>193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1366</v>
      </c>
      <c r="F70" s="22" t="str">
        <f>IF(ISBLANK(Table2[[#This Row],[unique_id]]), "", PROPER(SUBSTITUTE(Table2[[#This Row],[unique_id]], "_", " ")))</f>
        <v>Office Noise</v>
      </c>
      <c r="G70" s="18" t="s">
        <v>214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445</v>
      </c>
      <c r="V70" s="19"/>
      <c r="W70" s="19"/>
      <c r="X70" s="19"/>
      <c r="Y70" s="19"/>
      <c r="Z70" s="19"/>
      <c r="AB70" s="18"/>
      <c r="AE70" s="18" t="s">
        <v>321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1034</v>
      </c>
      <c r="BC70" s="18" t="s">
        <v>1036</v>
      </c>
      <c r="BD70" s="18" t="s">
        <v>128</v>
      </c>
      <c r="BE70" s="18" t="s">
        <v>432</v>
      </c>
      <c r="BF70" s="18" t="s">
        <v>214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1365</v>
      </c>
      <c r="F71" s="22" t="str">
        <f>IF(ISBLANK(Table2[[#This Row],[unique_id]]), "", PROPER(SUBSTITUTE(Table2[[#This Row],[unique_id]], "_", " ")))</f>
        <v>Kitchen Noise</v>
      </c>
      <c r="G71" s="18" t="s">
        <v>207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445</v>
      </c>
      <c r="V71" s="19"/>
      <c r="W71" s="19"/>
      <c r="X71" s="19"/>
      <c r="Y71" s="19"/>
      <c r="Z71" s="19"/>
      <c r="AB71" s="18"/>
      <c r="AE71" s="18" t="s">
        <v>321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1034</v>
      </c>
      <c r="BC71" s="18" t="s">
        <v>1036</v>
      </c>
      <c r="BD71" s="18" t="s">
        <v>128</v>
      </c>
      <c r="BE71" s="18" t="s">
        <v>432</v>
      </c>
      <c r="BF71" s="18" t="s">
        <v>207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1231</v>
      </c>
      <c r="F72" s="22" t="str">
        <f>IF(ISBLANK(Table2[[#This Row],[unique_id]]), "", PROPER(SUBSTITUTE(Table2[[#This Row],[unique_id]], "_", " ")))</f>
        <v>Laundry Noise</v>
      </c>
      <c r="G72" s="18" t="s">
        <v>215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445</v>
      </c>
      <c r="V72" s="19"/>
      <c r="W72" s="19"/>
      <c r="X72" s="19"/>
      <c r="Y72" s="19"/>
      <c r="Z72" s="19"/>
      <c r="AB72" s="18"/>
      <c r="AE72" s="18" t="s">
        <v>321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1035</v>
      </c>
      <c r="BC72" s="18" t="s">
        <v>1033</v>
      </c>
      <c r="BD72" s="18" t="s">
        <v>128</v>
      </c>
      <c r="BE72" s="18" t="s">
        <v>431</v>
      </c>
      <c r="BF72" s="18" t="s">
        <v>215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430</v>
      </c>
      <c r="BC73" s="18" t="s">
        <v>36</v>
      </c>
      <c r="BD73" s="18" t="s">
        <v>37</v>
      </c>
      <c r="BE73" s="18" t="s">
        <v>1128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430</v>
      </c>
      <c r="BC74" s="18" t="s">
        <v>36</v>
      </c>
      <c r="BD74" s="18" t="s">
        <v>37</v>
      </c>
      <c r="BE74" s="18" t="s">
        <v>1128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430</v>
      </c>
      <c r="BC75" s="18" t="s">
        <v>36</v>
      </c>
      <c r="BD75" s="18" t="s">
        <v>37</v>
      </c>
      <c r="BE75" s="18" t="s">
        <v>1128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430</v>
      </c>
      <c r="BC76" s="18" t="s">
        <v>36</v>
      </c>
      <c r="BD76" s="18" t="s">
        <v>37</v>
      </c>
      <c r="BE76" s="18" t="s">
        <v>1128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430</v>
      </c>
      <c r="BC77" s="18" t="s">
        <v>36</v>
      </c>
      <c r="BD77" s="18" t="s">
        <v>37</v>
      </c>
      <c r="BE77" s="18" t="s">
        <v>1128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430</v>
      </c>
      <c r="BC78" s="18" t="s">
        <v>36</v>
      </c>
      <c r="BD78" s="18" t="s">
        <v>37</v>
      </c>
      <c r="BE78" s="18" t="s">
        <v>1128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1260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430</v>
      </c>
      <c r="BC79" s="18" t="s">
        <v>36</v>
      </c>
      <c r="BD79" s="18" t="s">
        <v>37</v>
      </c>
      <c r="BE79" s="18" t="s">
        <v>1128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1260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430</v>
      </c>
      <c r="BC80" s="18" t="s">
        <v>36</v>
      </c>
      <c r="BD80" s="18" t="s">
        <v>37</v>
      </c>
      <c r="BE80" s="18" t="s">
        <v>1128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1261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430</v>
      </c>
      <c r="BC81" s="18" t="s">
        <v>36</v>
      </c>
      <c r="BD81" s="18" t="s">
        <v>37</v>
      </c>
      <c r="BE81" s="18" t="s">
        <v>1128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1260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430</v>
      </c>
      <c r="BC82" s="18" t="s">
        <v>36</v>
      </c>
      <c r="BD82" s="18" t="s">
        <v>37</v>
      </c>
      <c r="BE82" s="18" t="s">
        <v>1128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1260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430</v>
      </c>
      <c r="BC83" s="18" t="s">
        <v>36</v>
      </c>
      <c r="BD83" s="18" t="s">
        <v>37</v>
      </c>
      <c r="BE83" s="18" t="s">
        <v>1128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59</v>
      </c>
      <c r="M84" s="18" t="s">
        <v>90</v>
      </c>
      <c r="O84" s="19"/>
      <c r="P84" s="18"/>
      <c r="T84" s="23"/>
      <c r="U84" s="18" t="s">
        <v>445</v>
      </c>
      <c r="V84" s="19"/>
      <c r="W84" s="19"/>
      <c r="X84" s="19"/>
      <c r="Y84" s="19"/>
      <c r="Z84" s="19"/>
      <c r="AB84" s="18" t="s">
        <v>31</v>
      </c>
      <c r="AC84" s="18" t="s">
        <v>218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430</v>
      </c>
      <c r="BC84" s="18" t="s">
        <v>36</v>
      </c>
      <c r="BD84" s="18" t="s">
        <v>37</v>
      </c>
      <c r="BE84" s="18" t="s">
        <v>1128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59</v>
      </c>
      <c r="M85" s="18" t="s">
        <v>136</v>
      </c>
      <c r="O85" s="19"/>
      <c r="P85" s="18"/>
      <c r="T85" s="23"/>
      <c r="U85" s="18" t="s">
        <v>445</v>
      </c>
      <c r="V85" s="19"/>
      <c r="W85" s="19"/>
      <c r="X85" s="19"/>
      <c r="Y85" s="19"/>
      <c r="Z85" s="19"/>
      <c r="AB85" s="18" t="s">
        <v>60</v>
      </c>
      <c r="AC85" s="18" t="s">
        <v>238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430</v>
      </c>
      <c r="BC85" s="18" t="s">
        <v>36</v>
      </c>
      <c r="BD85" s="18" t="s">
        <v>37</v>
      </c>
      <c r="BE85" s="18" t="s">
        <v>1128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449</v>
      </c>
      <c r="D86" s="18" t="s">
        <v>337</v>
      </c>
      <c r="E86" s="18" t="s">
        <v>447</v>
      </c>
      <c r="F86" s="22" t="str">
        <f>IF(ISBLANK(Table2[[#This Row],[unique_id]]), "", PROPER(SUBSTITUTE(Table2[[#This Row],[unique_id]], "_", " ")))</f>
        <v>Graph Break</v>
      </c>
      <c r="G86" s="18" t="s">
        <v>448</v>
      </c>
      <c r="H86" s="18" t="s">
        <v>59</v>
      </c>
      <c r="I86" s="18" t="s">
        <v>59</v>
      </c>
      <c r="O86" s="19"/>
      <c r="P86" s="18"/>
      <c r="T86" s="23"/>
      <c r="U86" s="18" t="s">
        <v>445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59</v>
      </c>
      <c r="M87" s="18" t="s">
        <v>136</v>
      </c>
      <c r="O87" s="19"/>
      <c r="P87" s="18"/>
      <c r="T87" s="23"/>
      <c r="U87" s="18" t="s">
        <v>445</v>
      </c>
      <c r="V87" s="19"/>
      <c r="W87" s="19"/>
      <c r="X87" s="19"/>
      <c r="Y87" s="19"/>
      <c r="Z87" s="19"/>
      <c r="AB87" s="18" t="s">
        <v>60</v>
      </c>
      <c r="AC87" s="18" t="s">
        <v>238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430</v>
      </c>
      <c r="BC87" s="18" t="s">
        <v>36</v>
      </c>
      <c r="BD87" s="18" t="s">
        <v>37</v>
      </c>
      <c r="BE87" s="18" t="s">
        <v>1128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59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238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430</v>
      </c>
      <c r="BC88" s="18" t="s">
        <v>36</v>
      </c>
      <c r="BD88" s="18" t="s">
        <v>37</v>
      </c>
      <c r="BE88" s="18" t="s">
        <v>1128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220</v>
      </c>
      <c r="C89" s="18" t="s">
        <v>151</v>
      </c>
      <c r="D89" s="18" t="s">
        <v>27</v>
      </c>
      <c r="E89" s="18" t="s">
        <v>239</v>
      </c>
      <c r="F89" s="22" t="str">
        <f>IF(ISBLANK(Table2[[#This Row],[unique_id]]), "", PROPER(SUBSTITUTE(Table2[[#This Row],[unique_id]], "_", " ")))</f>
        <v>Roof Weekly Rain</v>
      </c>
      <c r="G89" s="18" t="s">
        <v>240</v>
      </c>
      <c r="H89" s="18" t="s">
        <v>59</v>
      </c>
      <c r="I89" s="18" t="s">
        <v>59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59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430</v>
      </c>
      <c r="BC90" s="18" t="s">
        <v>36</v>
      </c>
      <c r="BD90" s="18" t="s">
        <v>37</v>
      </c>
      <c r="BE90" s="18" t="s">
        <v>1128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1358</v>
      </c>
      <c r="B91" s="18" t="s">
        <v>26</v>
      </c>
      <c r="C91" s="18" t="s">
        <v>39</v>
      </c>
      <c r="D91" s="18" t="s">
        <v>27</v>
      </c>
      <c r="E91" s="18" t="s">
        <v>81</v>
      </c>
      <c r="F91" s="22" t="str">
        <f>IF(ISBLANK(Table2[[#This Row],[unique_id]]), "", PROPER(SUBSTITUTE(Table2[[#This Row],[unique_id]], "_", " ")))</f>
        <v>Roof Yearly Rain</v>
      </c>
      <c r="G91" s="18" t="s">
        <v>82</v>
      </c>
      <c r="H91" s="18" t="s">
        <v>59</v>
      </c>
      <c r="I91" s="18" t="s">
        <v>59</v>
      </c>
      <c r="M91" s="18" t="s">
        <v>136</v>
      </c>
      <c r="O91" s="19"/>
      <c r="P91" s="18"/>
      <c r="T91" s="23"/>
      <c r="U91" s="18" t="s">
        <v>445</v>
      </c>
      <c r="V91" s="19"/>
      <c r="W91" s="19"/>
      <c r="X91" s="19"/>
      <c r="Y91" s="19"/>
      <c r="Z91" s="19"/>
      <c r="AB91" s="18" t="s">
        <v>60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190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1" s="18" t="str">
        <f>IF(ISBLANK(Table2[[#This Row],[index]]),  "", _xlfn.CONCAT(LOWER(Table2[[#This Row],[device_via_device]]), "/", Table2[[#This Row],[unique_id]]))</f>
        <v>weewx/roof_yearly_rain</v>
      </c>
      <c r="AR91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430</v>
      </c>
      <c r="BC91" s="18" t="s">
        <v>36</v>
      </c>
      <c r="BD91" s="18" t="s">
        <v>37</v>
      </c>
      <c r="BE91" s="18" t="s">
        <v>1128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1359</v>
      </c>
      <c r="B92" s="18" t="s">
        <v>26</v>
      </c>
      <c r="C92" s="18" t="s">
        <v>39</v>
      </c>
      <c r="D92" s="18" t="s">
        <v>27</v>
      </c>
      <c r="E92" s="18" t="s">
        <v>74</v>
      </c>
      <c r="F92" s="22" t="str">
        <f>IF(ISBLANK(Table2[[#This Row],[unique_id]]), "", PROPER(SUBSTITUTE(Table2[[#This Row],[unique_id]], "_", " ")))</f>
        <v>Roof Rain</v>
      </c>
      <c r="G92" s="18" t="s">
        <v>75</v>
      </c>
      <c r="H92" s="18" t="s">
        <v>59</v>
      </c>
      <c r="I92" s="18" t="s">
        <v>59</v>
      </c>
      <c r="O92" s="19"/>
      <c r="P92" s="18"/>
      <c r="T92" s="23"/>
      <c r="U92" s="18"/>
      <c r="V92" s="19"/>
      <c r="W92" s="19"/>
      <c r="X92" s="19"/>
      <c r="Y92" s="19"/>
      <c r="Z92" s="19"/>
      <c r="AB92" s="18" t="s">
        <v>76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77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2" s="18" t="str">
        <f>IF(ISBLANK(Table2[[#This Row],[index]]),  "", _xlfn.CONCAT(LOWER(Table2[[#This Row],[device_via_device]]), "/", Table2[[#This Row],[unique_id]]))</f>
        <v>weewx/roof_rain</v>
      </c>
      <c r="AR92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430</v>
      </c>
      <c r="BC92" s="18" t="s">
        <v>36</v>
      </c>
      <c r="BD92" s="18" t="s">
        <v>37</v>
      </c>
      <c r="BE92" s="18" t="s">
        <v>1128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1360</v>
      </c>
      <c r="B93" s="18" t="s">
        <v>26</v>
      </c>
      <c r="C93" s="18" t="s">
        <v>39</v>
      </c>
      <c r="D93" s="18" t="s">
        <v>27</v>
      </c>
      <c r="E93" s="18" t="s">
        <v>78</v>
      </c>
      <c r="F93" s="22" t="str">
        <f>IF(ISBLANK(Table2[[#This Row],[unique_id]]), "", PROPER(SUBSTITUTE(Table2[[#This Row],[unique_id]], "_", " ")))</f>
        <v>Roof Storm Rain</v>
      </c>
      <c r="G93" s="18" t="s">
        <v>79</v>
      </c>
      <c r="H93" s="18" t="s">
        <v>59</v>
      </c>
      <c r="I93" s="18" t="s">
        <v>59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31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80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3" s="18" t="str">
        <f>IF(ISBLANK(Table2[[#This Row],[index]]),  "", _xlfn.CONCAT(LOWER(Table2[[#This Row],[device_via_device]]), "/", Table2[[#This Row],[unique_id]]))</f>
        <v>weewx/roof_storm_rain</v>
      </c>
      <c r="AR93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430</v>
      </c>
      <c r="BC93" s="18" t="s">
        <v>36</v>
      </c>
      <c r="BD93" s="18" t="s">
        <v>37</v>
      </c>
      <c r="BE93" s="18" t="s">
        <v>1128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1361</v>
      </c>
      <c r="B94" s="18" t="s">
        <v>26</v>
      </c>
      <c r="C94" s="18" t="s">
        <v>449</v>
      </c>
      <c r="D94" s="18" t="s">
        <v>337</v>
      </c>
      <c r="E94" s="18" t="s">
        <v>447</v>
      </c>
      <c r="F94" s="22" t="str">
        <f>IF(ISBLANK(Table2[[#This Row],[unique_id]]), "", PROPER(SUBSTITUTE(Table2[[#This Row],[unique_id]], "_", " ")))</f>
        <v>Graph Break</v>
      </c>
      <c r="G94" s="18" t="s">
        <v>448</v>
      </c>
      <c r="H94" s="18" t="s">
        <v>59</v>
      </c>
      <c r="I94" s="18" t="s">
        <v>59</v>
      </c>
      <c r="O94" s="19"/>
      <c r="P94" s="18"/>
      <c r="T94" s="23"/>
      <c r="U94" s="18" t="s">
        <v>445</v>
      </c>
      <c r="V94" s="19"/>
      <c r="W94" s="19"/>
      <c r="X94" s="19"/>
      <c r="Y94" s="19"/>
      <c r="Z94" s="19"/>
      <c r="AB94" s="18"/>
      <c r="AG94" s="19"/>
      <c r="AH94" s="19"/>
      <c r="AT94" s="15"/>
      <c r="AU94" s="19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/>
      </c>
      <c r="BE94" s="19"/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1400</v>
      </c>
      <c r="B95" s="18" t="s">
        <v>26</v>
      </c>
      <c r="C95" s="18" t="s">
        <v>151</v>
      </c>
      <c r="D95" s="18" t="s">
        <v>313</v>
      </c>
      <c r="E95" s="18" t="s">
        <v>664</v>
      </c>
      <c r="F95" s="22" t="str">
        <f>IF(ISBLANK(Table2[[#This Row],[unique_id]]), "", PROPER(SUBSTITUTE(Table2[[#This Row],[unique_id]], "_", " ")))</f>
        <v>Home Security</v>
      </c>
      <c r="G95" s="18" t="s">
        <v>662</v>
      </c>
      <c r="H95" s="18" t="s">
        <v>314</v>
      </c>
      <c r="I95" s="18" t="s">
        <v>132</v>
      </c>
      <c r="J95" s="18" t="s">
        <v>663</v>
      </c>
      <c r="M95" s="18" t="s">
        <v>260</v>
      </c>
      <c r="O95" s="19"/>
      <c r="P95" s="18"/>
      <c r="T95" s="23"/>
      <c r="U95" s="18"/>
      <c r="V95" s="19"/>
      <c r="W95" s="19"/>
      <c r="X95" s="19"/>
      <c r="Y95" s="19"/>
      <c r="Z95" s="19"/>
      <c r="AB95" s="18"/>
      <c r="AE95" s="18" t="s">
        <v>677</v>
      </c>
      <c r="AG95" s="19"/>
      <c r="AH95" s="19"/>
      <c r="AT95" s="20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F95" s="18" t="s">
        <v>166</v>
      </c>
      <c r="BH95" s="18" t="s">
        <v>709</v>
      </c>
      <c r="BK95" s="24"/>
      <c r="BL95" s="21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1401</v>
      </c>
      <c r="B96" s="18" t="s">
        <v>26</v>
      </c>
      <c r="C96" s="18" t="s">
        <v>151</v>
      </c>
      <c r="D96" s="18" t="s">
        <v>313</v>
      </c>
      <c r="E96" s="18" t="s">
        <v>450</v>
      </c>
      <c r="F96" s="22" t="str">
        <f>IF(ISBLANK(Table2[[#This Row],[unique_id]]), "", PROPER(SUBSTITUTE(Table2[[#This Row],[unique_id]], "_", " ")))</f>
        <v>Home Movie</v>
      </c>
      <c r="G96" s="18" t="s">
        <v>455</v>
      </c>
      <c r="H96" s="18" t="s">
        <v>314</v>
      </c>
      <c r="I96" s="18" t="s">
        <v>132</v>
      </c>
      <c r="J96" s="18" t="s">
        <v>484</v>
      </c>
      <c r="M96" s="18" t="s">
        <v>260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443</v>
      </c>
      <c r="AG96" s="19"/>
      <c r="AH96" s="19"/>
      <c r="AT96" s="15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709</v>
      </c>
      <c r="BL96" s="18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1402</v>
      </c>
      <c r="B97" s="18" t="s">
        <v>26</v>
      </c>
      <c r="C97" s="18" t="s">
        <v>151</v>
      </c>
      <c r="D97" s="18" t="s">
        <v>313</v>
      </c>
      <c r="E97" s="18" t="s">
        <v>312</v>
      </c>
      <c r="F97" s="22" t="str">
        <f>IF(ISBLANK(Table2[[#This Row],[unique_id]]), "", PROPER(SUBSTITUTE(Table2[[#This Row],[unique_id]], "_", " ")))</f>
        <v>Home Sleep</v>
      </c>
      <c r="G97" s="18" t="s">
        <v>287</v>
      </c>
      <c r="H97" s="18" t="s">
        <v>314</v>
      </c>
      <c r="I97" s="18" t="s">
        <v>132</v>
      </c>
      <c r="J97" s="18" t="s">
        <v>486</v>
      </c>
      <c r="M97" s="18" t="s">
        <v>260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315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F97" s="18" t="s">
        <v>166</v>
      </c>
      <c r="BH97" s="18" t="s">
        <v>709</v>
      </c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1403</v>
      </c>
      <c r="B98" s="18" t="s">
        <v>26</v>
      </c>
      <c r="C98" s="18" t="s">
        <v>151</v>
      </c>
      <c r="D98" s="18" t="s">
        <v>313</v>
      </c>
      <c r="E98" s="18" t="s">
        <v>442</v>
      </c>
      <c r="F98" s="22" t="str">
        <f>IF(ISBLANK(Table2[[#This Row],[unique_id]]), "", PROPER(SUBSTITUTE(Table2[[#This Row],[unique_id]], "_", " ")))</f>
        <v>Home Reset</v>
      </c>
      <c r="G98" s="18" t="s">
        <v>456</v>
      </c>
      <c r="H98" s="18" t="s">
        <v>314</v>
      </c>
      <c r="I98" s="18" t="s">
        <v>132</v>
      </c>
      <c r="J98" s="18" t="s">
        <v>485</v>
      </c>
      <c r="M98" s="18" t="s">
        <v>260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444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709</v>
      </c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1404</v>
      </c>
      <c r="B99" s="18" t="s">
        <v>26</v>
      </c>
      <c r="C99" s="18" t="s">
        <v>681</v>
      </c>
      <c r="D99" s="18" t="s">
        <v>682</v>
      </c>
      <c r="E99" s="18" t="s">
        <v>683</v>
      </c>
      <c r="F99" s="22" t="str">
        <f>IF(ISBLANK(Table2[[#This Row],[unique_id]]), "", PROPER(SUBSTITUTE(Table2[[#This Row],[unique_id]], "_", " ")))</f>
        <v>Home Secure Back Door Off</v>
      </c>
      <c r="G99" s="18" t="s">
        <v>684</v>
      </c>
      <c r="H99" s="18" t="s">
        <v>314</v>
      </c>
      <c r="I99" s="18" t="s">
        <v>132</v>
      </c>
      <c r="K99" s="18" t="s">
        <v>685</v>
      </c>
      <c r="L99" s="18" t="s">
        <v>688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689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1405</v>
      </c>
      <c r="B100" s="18" t="s">
        <v>26</v>
      </c>
      <c r="C100" s="18" t="s">
        <v>681</v>
      </c>
      <c r="D100" s="18" t="s">
        <v>682</v>
      </c>
      <c r="E100" s="18" t="s">
        <v>690</v>
      </c>
      <c r="F100" s="22" t="str">
        <f>IF(ISBLANK(Table2[[#This Row],[unique_id]]), "", PROPER(SUBSTITUTE(Table2[[#This Row],[unique_id]], "_", " ")))</f>
        <v>Home Secure Front Door Off</v>
      </c>
      <c r="G100" s="18" t="s">
        <v>691</v>
      </c>
      <c r="H100" s="18" t="s">
        <v>314</v>
      </c>
      <c r="I100" s="18" t="s">
        <v>132</v>
      </c>
      <c r="K100" s="18" t="s">
        <v>692</v>
      </c>
      <c r="L100" s="18" t="s">
        <v>688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689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1406</v>
      </c>
      <c r="B101" s="18" t="s">
        <v>26</v>
      </c>
      <c r="C101" s="18" t="s">
        <v>681</v>
      </c>
      <c r="D101" s="18" t="s">
        <v>682</v>
      </c>
      <c r="E101" s="18" t="s">
        <v>695</v>
      </c>
      <c r="F101" s="22" t="str">
        <f>IF(ISBLANK(Table2[[#This Row],[unique_id]]), "", PROPER(SUBSTITUTE(Table2[[#This Row],[unique_id]], "_", " ")))</f>
        <v>Home Sleep On</v>
      </c>
      <c r="G101" s="18" t="s">
        <v>693</v>
      </c>
      <c r="H101" s="18" t="s">
        <v>314</v>
      </c>
      <c r="I101" s="18" t="s">
        <v>132</v>
      </c>
      <c r="K101" s="18" t="s">
        <v>697</v>
      </c>
      <c r="L101" s="18" t="s">
        <v>698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315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1407</v>
      </c>
      <c r="B102" s="18" t="s">
        <v>26</v>
      </c>
      <c r="C102" s="18" t="s">
        <v>681</v>
      </c>
      <c r="D102" s="18" t="s">
        <v>682</v>
      </c>
      <c r="E102" s="18" t="s">
        <v>696</v>
      </c>
      <c r="F102" s="22" t="str">
        <f>IF(ISBLANK(Table2[[#This Row],[unique_id]]), "", PROPER(SUBSTITUTE(Table2[[#This Row],[unique_id]], "_", " ")))</f>
        <v>Home Sleep Off</v>
      </c>
      <c r="G102" s="18" t="s">
        <v>694</v>
      </c>
      <c r="H102" s="18" t="s">
        <v>314</v>
      </c>
      <c r="I102" s="18" t="s">
        <v>132</v>
      </c>
      <c r="K102" s="18" t="s">
        <v>697</v>
      </c>
      <c r="L102" s="18" t="s">
        <v>688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699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1408</v>
      </c>
      <c r="B103" s="18" t="s">
        <v>26</v>
      </c>
      <c r="C103" s="18" t="s">
        <v>449</v>
      </c>
      <c r="D103" s="18" t="s">
        <v>337</v>
      </c>
      <c r="E103" s="18" t="s">
        <v>336</v>
      </c>
      <c r="F103" s="22" t="str">
        <f>IF(ISBLANK(Table2[[#This Row],[unique_id]]), "", PROPER(SUBSTITUTE(Table2[[#This Row],[unique_id]], "_", " ")))</f>
        <v>Column Break</v>
      </c>
      <c r="G103" s="18" t="s">
        <v>333</v>
      </c>
      <c r="H103" s="18" t="s">
        <v>314</v>
      </c>
      <c r="I103" s="18" t="s">
        <v>132</v>
      </c>
      <c r="M103" s="18" t="s">
        <v>334</v>
      </c>
      <c r="N103" s="18" t="s">
        <v>335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1500</v>
      </c>
      <c r="B104" s="18" t="s">
        <v>26</v>
      </c>
      <c r="C104" s="18" t="s">
        <v>133</v>
      </c>
      <c r="D104" s="18" t="s">
        <v>129</v>
      </c>
      <c r="E104" s="18" t="s">
        <v>418</v>
      </c>
      <c r="F104" s="22" t="str">
        <f>IF(ISBLANK(Table2[[#This Row],[unique_id]]), "", PROPER(SUBSTITUTE(Table2[[#This Row],[unique_id]], "_", " ")))</f>
        <v>Ada Fan</v>
      </c>
      <c r="G104" s="18" t="s">
        <v>130</v>
      </c>
      <c r="H104" s="18" t="s">
        <v>131</v>
      </c>
      <c r="I104" s="18" t="s">
        <v>132</v>
      </c>
      <c r="J104" s="18" t="s">
        <v>737</v>
      </c>
      <c r="M104" s="18" t="s">
        <v>136</v>
      </c>
      <c r="O104" s="19" t="s">
        <v>805</v>
      </c>
      <c r="P104" s="18" t="s">
        <v>166</v>
      </c>
      <c r="Q104" s="18" t="s">
        <v>777</v>
      </c>
      <c r="R104" s="18" t="str">
        <f>Table2[[#This Row],[entity_domain]]</f>
        <v>Fans</v>
      </c>
      <c r="S104" s="18" t="str">
        <f>_xlfn.CONCAT( Table2[[#This Row],[device_suggested_area]], " ",Table2[[#This Row],[powercalc_group_3]])</f>
        <v>Ada Fans</v>
      </c>
      <c r="T104" s="23" t="s">
        <v>772</v>
      </c>
      <c r="U104" s="18"/>
      <c r="V104" s="19"/>
      <c r="W104" s="19"/>
      <c r="X104" s="19"/>
      <c r="Y104" s="19"/>
      <c r="Z104" s="19"/>
      <c r="AB104" s="18"/>
      <c r="AE104" s="18" t="s">
        <v>246</v>
      </c>
      <c r="AG104" s="19"/>
      <c r="AH104" s="19"/>
      <c r="AT104" s="20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>Ada</v>
      </c>
      <c r="BB104" s="18" t="s">
        <v>482</v>
      </c>
      <c r="BC104" s="18" t="s">
        <v>375</v>
      </c>
      <c r="BD104" s="18" t="s">
        <v>133</v>
      </c>
      <c r="BE104" s="18" t="s">
        <v>374</v>
      </c>
      <c r="BF104" s="18" t="s">
        <v>130</v>
      </c>
      <c r="BJ104" s="18" t="s">
        <v>1422</v>
      </c>
      <c r="BK104" s="18" t="s">
        <v>376</v>
      </c>
      <c r="BL104" s="18" t="s">
        <v>1448</v>
      </c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5" spans="1:65" ht="16" customHeight="1">
      <c r="A105" s="18">
        <v>1501</v>
      </c>
      <c r="B105" s="18" t="s">
        <v>26</v>
      </c>
      <c r="C105" s="18" t="s">
        <v>133</v>
      </c>
      <c r="D105" s="18" t="s">
        <v>129</v>
      </c>
      <c r="E105" s="18" t="s">
        <v>419</v>
      </c>
      <c r="F105" s="22" t="str">
        <f>IF(ISBLANK(Table2[[#This Row],[unique_id]]), "", PROPER(SUBSTITUTE(Table2[[#This Row],[unique_id]], "_", " ")))</f>
        <v>Edwin Fan</v>
      </c>
      <c r="G105" s="18" t="s">
        <v>127</v>
      </c>
      <c r="H105" s="18" t="s">
        <v>131</v>
      </c>
      <c r="I105" s="18" t="s">
        <v>132</v>
      </c>
      <c r="J105" s="18" t="s">
        <v>737</v>
      </c>
      <c r="M105" s="18" t="s">
        <v>136</v>
      </c>
      <c r="O105" s="19" t="s">
        <v>805</v>
      </c>
      <c r="P105" s="18" t="s">
        <v>166</v>
      </c>
      <c r="Q105" s="18" t="s">
        <v>777</v>
      </c>
      <c r="R105" s="18" t="str">
        <f>Table2[[#This Row],[entity_domain]]</f>
        <v>Fans</v>
      </c>
      <c r="S105" s="18" t="str">
        <f>_xlfn.CONCAT( Table2[[#This Row],[device_suggested_area]], " ",Table2[[#This Row],[powercalc_group_3]])</f>
        <v>Edwin Fans</v>
      </c>
      <c r="T105" s="23" t="s">
        <v>772</v>
      </c>
      <c r="U105" s="18"/>
      <c r="V105" s="19"/>
      <c r="W105" s="19"/>
      <c r="X105" s="19"/>
      <c r="Y105" s="19"/>
      <c r="Z105" s="19"/>
      <c r="AB105" s="18"/>
      <c r="AE105" s="18" t="s">
        <v>246</v>
      </c>
      <c r="AG105" s="19"/>
      <c r="AH105" s="19"/>
      <c r="AT105" s="20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>Edwin</v>
      </c>
      <c r="BB105" s="18" t="s">
        <v>482</v>
      </c>
      <c r="BC105" s="18" t="s">
        <v>375</v>
      </c>
      <c r="BD105" s="18" t="s">
        <v>133</v>
      </c>
      <c r="BE105" s="18" t="s">
        <v>374</v>
      </c>
      <c r="BF105" s="18" t="s">
        <v>127</v>
      </c>
      <c r="BJ105" s="18" t="s">
        <v>1422</v>
      </c>
      <c r="BK105" s="18" t="s">
        <v>377</v>
      </c>
      <c r="BL105" s="18" t="s">
        <v>1449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6" spans="1:65" ht="16" customHeight="1">
      <c r="A106" s="18">
        <v>1502</v>
      </c>
      <c r="B106" s="18" t="s">
        <v>26</v>
      </c>
      <c r="C106" s="18" t="s">
        <v>133</v>
      </c>
      <c r="D106" s="18" t="s">
        <v>129</v>
      </c>
      <c r="E106" s="18" t="s">
        <v>420</v>
      </c>
      <c r="F106" s="22" t="str">
        <f>IF(ISBLANK(Table2[[#This Row],[unique_id]]), "", PROPER(SUBSTITUTE(Table2[[#This Row],[unique_id]], "_", " ")))</f>
        <v>Parents Fan</v>
      </c>
      <c r="G106" s="18" t="s">
        <v>193</v>
      </c>
      <c r="H106" s="18" t="s">
        <v>131</v>
      </c>
      <c r="I106" s="18" t="s">
        <v>132</v>
      </c>
      <c r="J106" s="18" t="s">
        <v>482</v>
      </c>
      <c r="M106" s="18" t="s">
        <v>136</v>
      </c>
      <c r="O106" s="19" t="s">
        <v>805</v>
      </c>
      <c r="P106" s="18" t="s">
        <v>166</v>
      </c>
      <c r="Q106" s="18" t="s">
        <v>777</v>
      </c>
      <c r="R106" s="18" t="str">
        <f>Table2[[#This Row],[entity_domain]]</f>
        <v>Fans</v>
      </c>
      <c r="S106" s="18" t="str">
        <f>_xlfn.CONCAT( Table2[[#This Row],[device_suggested_area]], " ",Table2[[#This Row],[powercalc_group_3]])</f>
        <v>Parents Fans</v>
      </c>
      <c r="T106" s="23" t="s">
        <v>772</v>
      </c>
      <c r="U106" s="18"/>
      <c r="V106" s="19"/>
      <c r="W106" s="19"/>
      <c r="X106" s="19"/>
      <c r="Y106" s="19"/>
      <c r="Z106" s="19"/>
      <c r="AB106" s="18"/>
      <c r="AE106" s="18" t="s">
        <v>246</v>
      </c>
      <c r="AG106" s="19"/>
      <c r="AH106" s="19"/>
      <c r="AT106" s="20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>Parents</v>
      </c>
      <c r="BB106" s="18" t="s">
        <v>482</v>
      </c>
      <c r="BC106" s="18" t="s">
        <v>375</v>
      </c>
      <c r="BD106" s="18" t="s">
        <v>133</v>
      </c>
      <c r="BE106" s="18" t="s">
        <v>374</v>
      </c>
      <c r="BF106" s="18" t="s">
        <v>193</v>
      </c>
      <c r="BJ106" s="18" t="s">
        <v>1422</v>
      </c>
      <c r="BK106" s="18" t="s">
        <v>380</v>
      </c>
      <c r="BL106" s="18" t="s">
        <v>1450</v>
      </c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7" spans="1:65" ht="16" customHeight="1">
      <c r="A107" s="18">
        <v>1503</v>
      </c>
      <c r="B107" s="28" t="s">
        <v>26</v>
      </c>
      <c r="C107" s="28" t="s">
        <v>825</v>
      </c>
      <c r="D107" s="28" t="s">
        <v>149</v>
      </c>
      <c r="E107" s="29" t="s">
        <v>951</v>
      </c>
      <c r="F107" s="30" t="str">
        <f>IF(ISBLANK(Table2[[#This Row],[unique_id]]), "", PROPER(SUBSTITUTE(Table2[[#This Row],[unique_id]], "_", " ")))</f>
        <v>Template Old Kitchen Fan Plug Proxy</v>
      </c>
      <c r="G107" s="28" t="s">
        <v>207</v>
      </c>
      <c r="H107" s="28" t="s">
        <v>131</v>
      </c>
      <c r="I107" s="28" t="s">
        <v>132</v>
      </c>
      <c r="J107" s="28"/>
      <c r="K107" s="28"/>
      <c r="L107" s="28"/>
      <c r="M107" s="28"/>
      <c r="N107" s="28"/>
      <c r="O107" s="31" t="s">
        <v>805</v>
      </c>
      <c r="P107" s="28"/>
      <c r="Q107" s="28"/>
      <c r="R107" s="28"/>
      <c r="S107" s="28"/>
      <c r="T107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7" s="28"/>
      <c r="V107" s="31"/>
      <c r="W107" s="31"/>
      <c r="X107" s="31"/>
      <c r="Y107" s="31"/>
      <c r="Z107" s="31"/>
      <c r="AA107" s="31"/>
      <c r="AB107" s="28"/>
      <c r="AC107" s="28"/>
      <c r="AD107" s="28"/>
      <c r="AE107" s="28"/>
      <c r="AF107" s="28"/>
      <c r="AG107" s="31"/>
      <c r="AH107" s="31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32"/>
      <c r="AU107" s="28" t="s">
        <v>134</v>
      </c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28"/>
      <c r="BA107" s="18" t="str">
        <f>IF(ISBLANK(Table2[[#This Row],[device_model]]), "", Table2[[#This Row],[device_suggested_area]])</f>
        <v>Kitchen</v>
      </c>
      <c r="BB107" s="28" t="s">
        <v>482</v>
      </c>
      <c r="BC107" s="28" t="s">
        <v>364</v>
      </c>
      <c r="BD107" s="28" t="s">
        <v>235</v>
      </c>
      <c r="BE107" s="28" t="s">
        <v>367</v>
      </c>
      <c r="BF107" s="28" t="s">
        <v>207</v>
      </c>
      <c r="BG107" s="28"/>
      <c r="BH107" s="28"/>
      <c r="BI107" s="28"/>
      <c r="BJ107" s="28"/>
      <c r="BK107" s="30"/>
      <c r="BL107" s="30"/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5" ht="16" customHeight="1">
      <c r="A108" s="18">
        <v>1504</v>
      </c>
      <c r="B108" s="28" t="s">
        <v>26</v>
      </c>
      <c r="C108" s="28" t="s">
        <v>235</v>
      </c>
      <c r="D108" s="28" t="s">
        <v>134</v>
      </c>
      <c r="E108" s="28" t="s">
        <v>949</v>
      </c>
      <c r="F108" s="30" t="str">
        <f>IF(ISBLANK(Table2[[#This Row],[unique_id]]), "", PROPER(SUBSTITUTE(Table2[[#This Row],[unique_id]], "_", " ")))</f>
        <v>Old Kitchen Fan Plug</v>
      </c>
      <c r="G108" s="28" t="s">
        <v>207</v>
      </c>
      <c r="H108" s="28" t="s">
        <v>131</v>
      </c>
      <c r="I108" s="28" t="s">
        <v>132</v>
      </c>
      <c r="J108" s="28"/>
      <c r="K108" s="28"/>
      <c r="L108" s="28"/>
      <c r="M108" s="28"/>
      <c r="N108" s="28"/>
      <c r="O108" s="31" t="s">
        <v>805</v>
      </c>
      <c r="P108" s="28"/>
      <c r="Q108" s="28"/>
      <c r="R108" s="28"/>
      <c r="S108" s="28"/>
      <c r="T108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8" s="28"/>
      <c r="V108" s="31"/>
      <c r="W108" s="31"/>
      <c r="X108" s="31"/>
      <c r="Y108" s="31"/>
      <c r="Z108" s="31"/>
      <c r="AA108" s="31"/>
      <c r="AB108" s="28"/>
      <c r="AC108" s="28"/>
      <c r="AD108" s="28"/>
      <c r="AE108" s="28" t="s">
        <v>246</v>
      </c>
      <c r="AF108" s="28"/>
      <c r="AG108" s="31"/>
      <c r="AH108" s="31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32"/>
      <c r="AU108" s="28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28"/>
      <c r="BA108" s="18" t="str">
        <f>IF(ISBLANK(Table2[[#This Row],[device_model]]), "", Table2[[#This Row],[device_suggested_area]])</f>
        <v>Kitchen</v>
      </c>
      <c r="BB108" s="28" t="s">
        <v>482</v>
      </c>
      <c r="BC108" s="28" t="s">
        <v>364</v>
      </c>
      <c r="BD108" s="28" t="s">
        <v>235</v>
      </c>
      <c r="BE108" s="28" t="s">
        <v>367</v>
      </c>
      <c r="BF108" s="28" t="s">
        <v>207</v>
      </c>
      <c r="BG108" s="28"/>
      <c r="BH108" s="28"/>
      <c r="BI108" s="28" t="s">
        <v>1017</v>
      </c>
      <c r="BJ108" s="28" t="s">
        <v>1422</v>
      </c>
      <c r="BK108" s="30" t="s">
        <v>368</v>
      </c>
      <c r="BL108" s="30" t="s">
        <v>1451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9" spans="1:65" ht="16" customHeight="1">
      <c r="A109" s="18">
        <v>1505</v>
      </c>
      <c r="B109" s="33" t="s">
        <v>26</v>
      </c>
      <c r="C109" s="33" t="s">
        <v>825</v>
      </c>
      <c r="D109" s="33" t="s">
        <v>149</v>
      </c>
      <c r="E109" s="34" t="s">
        <v>946</v>
      </c>
      <c r="F109" s="35" t="str">
        <f>IF(ISBLANK(Table2[[#This Row],[unique_id]]), "", PROPER(SUBSTITUTE(Table2[[#This Row],[unique_id]], "_", " ")))</f>
        <v>Template Kitchen Fan Plug Proxy</v>
      </c>
      <c r="G109" s="33" t="s">
        <v>207</v>
      </c>
      <c r="H109" s="33" t="s">
        <v>131</v>
      </c>
      <c r="I109" s="33" t="s">
        <v>132</v>
      </c>
      <c r="J109" s="33"/>
      <c r="K109" s="33"/>
      <c r="L109" s="33"/>
      <c r="M109" s="33"/>
      <c r="N109" s="33"/>
      <c r="O109" s="36" t="s">
        <v>805</v>
      </c>
      <c r="P109" s="33" t="s">
        <v>166</v>
      </c>
      <c r="Q109" s="33" t="s">
        <v>777</v>
      </c>
      <c r="R109" s="33" t="str">
        <f>Table2[[#This Row],[entity_domain]]</f>
        <v>Fans</v>
      </c>
      <c r="S109" s="33" t="str">
        <f>_xlfn.CONCAT( Table2[[#This Row],[device_suggested_area]], " ",Table2[[#This Row],[powercalc_group_3]])</f>
        <v>Kitchen Fans</v>
      </c>
      <c r="T109" s="34" t="s">
        <v>1133</v>
      </c>
      <c r="U109" s="33"/>
      <c r="V109" s="36"/>
      <c r="W109" s="36"/>
      <c r="X109" s="36"/>
      <c r="Y109" s="36"/>
      <c r="Z109" s="36"/>
      <c r="AA109" s="36"/>
      <c r="AB109" s="33"/>
      <c r="AC109" s="33"/>
      <c r="AD109" s="33"/>
      <c r="AE109" s="33"/>
      <c r="AF109" s="33"/>
      <c r="AG109" s="36"/>
      <c r="AH109" s="36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7"/>
      <c r="AU109" s="33" t="s">
        <v>129</v>
      </c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33"/>
      <c r="BA109" s="18" t="str">
        <f>IF(ISBLANK(Table2[[#This Row],[device_model]]), "", Table2[[#This Row],[device_suggested_area]])</f>
        <v>Kitchen</v>
      </c>
      <c r="BB109" s="33" t="s">
        <v>482</v>
      </c>
      <c r="BC109" s="33" t="s">
        <v>941</v>
      </c>
      <c r="BD109" s="33" t="s">
        <v>1178</v>
      </c>
      <c r="BE109" s="33" t="s">
        <v>913</v>
      </c>
      <c r="BF109" s="33" t="s">
        <v>207</v>
      </c>
      <c r="BG109" s="33"/>
      <c r="BH109" s="33"/>
      <c r="BI109" s="33"/>
      <c r="BJ109" s="33"/>
      <c r="BK109" s="33"/>
      <c r="BL109" s="33"/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5" ht="16" customHeight="1">
      <c r="A110" s="18">
        <v>1506</v>
      </c>
      <c r="B110" s="33" t="s">
        <v>26</v>
      </c>
      <c r="C110" s="33" t="s">
        <v>710</v>
      </c>
      <c r="D110" s="33" t="s">
        <v>129</v>
      </c>
      <c r="E110" s="33" t="s">
        <v>848</v>
      </c>
      <c r="F110" s="35" t="str">
        <f>IF(ISBLANK(Table2[[#This Row],[unique_id]]), "", PROPER(SUBSTITUTE(Table2[[#This Row],[unique_id]], "_", " ")))</f>
        <v>Kitchen Fan Plug</v>
      </c>
      <c r="G110" s="33" t="s">
        <v>207</v>
      </c>
      <c r="H110" s="33" t="s">
        <v>131</v>
      </c>
      <c r="I110" s="33" t="s">
        <v>132</v>
      </c>
      <c r="J110" s="33" t="s">
        <v>482</v>
      </c>
      <c r="K110" s="33"/>
      <c r="L110" s="33"/>
      <c r="M110" s="33" t="s">
        <v>136</v>
      </c>
      <c r="N110" s="33"/>
      <c r="O110" s="36" t="s">
        <v>805</v>
      </c>
      <c r="P110" s="33" t="s">
        <v>166</v>
      </c>
      <c r="Q110" s="33" t="s">
        <v>777</v>
      </c>
      <c r="R110" s="33" t="str">
        <f>Table2[[#This Row],[entity_domain]]</f>
        <v>Fans</v>
      </c>
      <c r="S110" s="33" t="str">
        <f>_xlfn.CONCAT( Table2[[#This Row],[device_suggested_area]], " ",Table2[[#This Row],[powercalc_group_3]])</f>
        <v>Kitchen Fans</v>
      </c>
      <c r="T11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0" s="33"/>
      <c r="V110" s="36"/>
      <c r="W110" s="36"/>
      <c r="X110" s="36"/>
      <c r="Y110" s="36"/>
      <c r="Z110" s="36"/>
      <c r="AA110" s="52" t="s">
        <v>1175</v>
      </c>
      <c r="AB110" s="33"/>
      <c r="AC110" s="33"/>
      <c r="AD110" s="33"/>
      <c r="AE110" s="33" t="s">
        <v>246</v>
      </c>
      <c r="AF110" s="33">
        <v>10</v>
      </c>
      <c r="AG110" s="36" t="s">
        <v>34</v>
      </c>
      <c r="AH110" s="36" t="s">
        <v>923</v>
      </c>
      <c r="AI110" s="33"/>
      <c r="AJ110" s="33" t="str">
        <f>_xlfn.CONCAT("homeassistant/", Table2[[#This Row],[entity_namespace]], "/tasmota/",Table2[[#This Row],[unique_id]], "/config")</f>
        <v>homeassistant/fan/tasmota/kitchen_fan_plug/config</v>
      </c>
      <c r="AK110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0" s="33" t="str">
        <f>_xlfn.CONCAT("tasmota/device/",Table2[[#This Row],[unique_id]], "/cmnd/POWER")</f>
        <v>tasmota/device/kitchen_fan_plug/cmnd/POWER</v>
      </c>
      <c r="AM110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3" t="s">
        <v>942</v>
      </c>
      <c r="AO110" s="33" t="s">
        <v>943</v>
      </c>
      <c r="AP110" s="33" t="s">
        <v>932</v>
      </c>
      <c r="AQ110" s="33" t="s">
        <v>933</v>
      </c>
      <c r="AR110" s="33" t="s">
        <v>1009</v>
      </c>
      <c r="AS110" s="33">
        <v>1</v>
      </c>
      <c r="AT110" s="38" t="str">
        <f>HYPERLINK(_xlfn.CONCAT("http://", Table2[[#This Row],[connection_ip]], "/?"))</f>
        <v>http://10.0.4.104/?</v>
      </c>
      <c r="AU110" s="33"/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33"/>
      <c r="BA110" s="18" t="str">
        <f>IF(ISBLANK(Table2[[#This Row],[device_model]]), "", Table2[[#This Row],[device_suggested_area]])</f>
        <v>Kitchen</v>
      </c>
      <c r="BB110" s="33" t="s">
        <v>482</v>
      </c>
      <c r="BC110" s="33" t="s">
        <v>941</v>
      </c>
      <c r="BD110" s="33" t="s">
        <v>1178</v>
      </c>
      <c r="BE110" s="33" t="s">
        <v>913</v>
      </c>
      <c r="BF110" s="33" t="s">
        <v>207</v>
      </c>
      <c r="BG110" s="33"/>
      <c r="BH110" s="33"/>
      <c r="BI110" s="33"/>
      <c r="BJ110" s="33" t="s">
        <v>1422</v>
      </c>
      <c r="BK110" s="33" t="s">
        <v>950</v>
      </c>
      <c r="BL110" s="33" t="s">
        <v>1452</v>
      </c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1" spans="1:65" ht="16" customHeight="1">
      <c r="A111" s="18">
        <v>1507</v>
      </c>
      <c r="B111" s="33" t="s">
        <v>26</v>
      </c>
      <c r="C111" s="33" t="s">
        <v>710</v>
      </c>
      <c r="D111" s="33" t="s">
        <v>27</v>
      </c>
      <c r="E111" s="33" t="s">
        <v>952</v>
      </c>
      <c r="F111" s="35" t="str">
        <f>IF(ISBLANK(Table2[[#This Row],[unique_id]]), "", PROPER(SUBSTITUTE(Table2[[#This Row],[unique_id]], "_", " ")))</f>
        <v>Kitchen Fan Plug Energy Power</v>
      </c>
      <c r="G111" s="33" t="s">
        <v>207</v>
      </c>
      <c r="H111" s="33" t="s">
        <v>131</v>
      </c>
      <c r="I111" s="33" t="s">
        <v>132</v>
      </c>
      <c r="J111" s="33"/>
      <c r="K111" s="33"/>
      <c r="L111" s="33"/>
      <c r="M111" s="33"/>
      <c r="N111" s="33"/>
      <c r="O111" s="36"/>
      <c r="P111" s="33"/>
      <c r="Q111" s="33"/>
      <c r="R111" s="33"/>
      <c r="S111" s="33"/>
      <c r="T111" s="34"/>
      <c r="U111" s="33"/>
      <c r="V111" s="36"/>
      <c r="W111" s="36"/>
      <c r="X111" s="36"/>
      <c r="Y111" s="36"/>
      <c r="Z111" s="36"/>
      <c r="AA111" s="36"/>
      <c r="AB111" s="33" t="s">
        <v>31</v>
      </c>
      <c r="AC111" s="33" t="s">
        <v>331</v>
      </c>
      <c r="AD111" s="33" t="s">
        <v>924</v>
      </c>
      <c r="AE111" s="33"/>
      <c r="AF111" s="33">
        <v>10</v>
      </c>
      <c r="AG111" s="36" t="s">
        <v>34</v>
      </c>
      <c r="AH111" s="36" t="s">
        <v>923</v>
      </c>
      <c r="AI111" s="33"/>
      <c r="AJ111" s="33" t="str">
        <f>_xlfn.CONCAT("homeassistant/", Table2[[#This Row],[entity_namespace]], "/tasmota/",Table2[[#This Row],[unique_id]], "/config")</f>
        <v>homeassistant/sensor/tasmota/kitchen_fan_plug_energy_power/config</v>
      </c>
      <c r="AK111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1" s="33"/>
      <c r="AM111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3" t="s">
        <v>942</v>
      </c>
      <c r="AO111" s="33" t="s">
        <v>943</v>
      </c>
      <c r="AP111" s="33" t="s">
        <v>932</v>
      </c>
      <c r="AQ111" s="33" t="s">
        <v>933</v>
      </c>
      <c r="AR111" s="33" t="s">
        <v>1172</v>
      </c>
      <c r="AS111" s="33">
        <v>1</v>
      </c>
      <c r="AT111" s="38"/>
      <c r="AU111" s="33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33"/>
      <c r="BA111" s="18" t="str">
        <f>IF(ISBLANK(Table2[[#This Row],[device_model]]), "", Table2[[#This Row],[device_suggested_area]])</f>
        <v>Kitchen</v>
      </c>
      <c r="BB111" s="33" t="s">
        <v>482</v>
      </c>
      <c r="BC111" s="33" t="s">
        <v>941</v>
      </c>
      <c r="BD111" s="33" t="s">
        <v>1178</v>
      </c>
      <c r="BE111" s="33" t="s">
        <v>913</v>
      </c>
      <c r="BF111" s="33" t="s">
        <v>207</v>
      </c>
      <c r="BG111" s="33"/>
      <c r="BH111" s="33"/>
      <c r="BI111" s="33"/>
      <c r="BJ111" s="33"/>
      <c r="BK111" s="33"/>
      <c r="BL111" s="33"/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>
      <c r="A112" s="18">
        <v>1508</v>
      </c>
      <c r="B112" s="33" t="s">
        <v>26</v>
      </c>
      <c r="C112" s="33" t="s">
        <v>710</v>
      </c>
      <c r="D112" s="33" t="s">
        <v>27</v>
      </c>
      <c r="E112" s="33" t="s">
        <v>953</v>
      </c>
      <c r="F112" s="35" t="str">
        <f>IF(ISBLANK(Table2[[#This Row],[unique_id]]), "", PROPER(SUBSTITUTE(Table2[[#This Row],[unique_id]], "_", " ")))</f>
        <v>Kitchen Fan Plug Energy Total</v>
      </c>
      <c r="G112" s="33" t="s">
        <v>207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/>
      <c r="P112" s="33"/>
      <c r="Q112" s="33"/>
      <c r="R112" s="33"/>
      <c r="S112" s="33"/>
      <c r="T112" s="34"/>
      <c r="U112" s="33"/>
      <c r="V112" s="36"/>
      <c r="W112" s="36"/>
      <c r="X112" s="36"/>
      <c r="Y112" s="36"/>
      <c r="Z112" s="36"/>
      <c r="AA112" s="36"/>
      <c r="AB112" s="33" t="s">
        <v>76</v>
      </c>
      <c r="AC112" s="33" t="s">
        <v>332</v>
      </c>
      <c r="AD112" s="33" t="s">
        <v>925</v>
      </c>
      <c r="AE112" s="33"/>
      <c r="AF112" s="33">
        <v>10</v>
      </c>
      <c r="AG112" s="36" t="s">
        <v>34</v>
      </c>
      <c r="AH112" s="36" t="s">
        <v>923</v>
      </c>
      <c r="AI112" s="33"/>
      <c r="AJ112" s="33" t="str">
        <f>_xlfn.CONCAT("homeassistant/", Table2[[#This Row],[entity_namespace]], "/tasmota/",Table2[[#This Row],[unique_id]], "/config")</f>
        <v>homeassistant/sensor/tasmota/kitchen_fan_plug_energy_total/config</v>
      </c>
      <c r="AK112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2" s="33"/>
      <c r="AM112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3" t="s">
        <v>942</v>
      </c>
      <c r="AO112" s="33" t="s">
        <v>943</v>
      </c>
      <c r="AP112" s="33" t="s">
        <v>932</v>
      </c>
      <c r="AQ112" s="33" t="s">
        <v>933</v>
      </c>
      <c r="AR112" s="33" t="s">
        <v>1173</v>
      </c>
      <c r="AS112" s="33">
        <v>1</v>
      </c>
      <c r="AT112" s="38"/>
      <c r="AU112" s="33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482</v>
      </c>
      <c r="BC112" s="33" t="s">
        <v>941</v>
      </c>
      <c r="BD112" s="33" t="s">
        <v>1178</v>
      </c>
      <c r="BE112" s="33" t="s">
        <v>913</v>
      </c>
      <c r="BF112" s="33" t="s">
        <v>207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59">
        <v>1509</v>
      </c>
      <c r="B113" s="18" t="s">
        <v>26</v>
      </c>
      <c r="C113" s="18" t="s">
        <v>133</v>
      </c>
      <c r="D113" s="18" t="s">
        <v>129</v>
      </c>
      <c r="E113" s="18" t="s">
        <v>421</v>
      </c>
      <c r="F113" s="22" t="str">
        <f>IF(ISBLANK(Table2[[#This Row],[unique_id]]), "", PROPER(SUBSTITUTE(Table2[[#This Row],[unique_id]], "_", " ")))</f>
        <v>Lounge Fan</v>
      </c>
      <c r="G113" s="18" t="s">
        <v>195</v>
      </c>
      <c r="H113" s="18" t="s">
        <v>131</v>
      </c>
      <c r="I113" s="18" t="s">
        <v>132</v>
      </c>
      <c r="J113" s="18" t="s">
        <v>482</v>
      </c>
      <c r="M113" s="18" t="s">
        <v>136</v>
      </c>
      <c r="O113" s="19" t="s">
        <v>805</v>
      </c>
      <c r="P113" s="18" t="s">
        <v>166</v>
      </c>
      <c r="Q113" s="18" t="s">
        <v>777</v>
      </c>
      <c r="R113" s="18" t="str">
        <f>Table2[[#This Row],[entity_domain]]</f>
        <v>Fans</v>
      </c>
      <c r="S113" s="18" t="str">
        <f>_xlfn.CONCAT( Table2[[#This Row],[device_suggested_area]], " ",Table2[[#This Row],[powercalc_group_3]])</f>
        <v>Lounge Fans</v>
      </c>
      <c r="T113" s="23" t="s">
        <v>772</v>
      </c>
      <c r="U113" s="18"/>
      <c r="V113" s="19"/>
      <c r="W113" s="19"/>
      <c r="X113" s="19"/>
      <c r="Y113" s="19"/>
      <c r="Z113" s="19"/>
      <c r="AB113" s="18"/>
      <c r="AE113" s="18" t="s">
        <v>246</v>
      </c>
      <c r="AG113" s="19"/>
      <c r="AH113" s="19"/>
      <c r="AT113" s="20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18" t="str">
        <f>IF(ISBLANK(Table2[[#This Row],[device_model]]), "", Table2[[#This Row],[device_suggested_area]])</f>
        <v>Lounge</v>
      </c>
      <c r="BB113" s="18" t="s">
        <v>482</v>
      </c>
      <c r="BC113" s="18" t="s">
        <v>375</v>
      </c>
      <c r="BD113" s="18" t="s">
        <v>133</v>
      </c>
      <c r="BE113" s="18" t="s">
        <v>374</v>
      </c>
      <c r="BF113" s="18" t="s">
        <v>195</v>
      </c>
      <c r="BJ113" s="18" t="s">
        <v>1422</v>
      </c>
      <c r="BK113" s="18" t="s">
        <v>381</v>
      </c>
      <c r="BL113" s="18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4" spans="1:65" ht="16" customHeight="1">
      <c r="A114" s="18">
        <v>1510</v>
      </c>
      <c r="B114" s="18" t="s">
        <v>26</v>
      </c>
      <c r="C114" s="18" t="s">
        <v>133</v>
      </c>
      <c r="D114" s="18" t="s">
        <v>129</v>
      </c>
      <c r="E114" s="18" t="s">
        <v>422</v>
      </c>
      <c r="F114" s="22" t="str">
        <f>IF(ISBLANK(Table2[[#This Row],[unique_id]]), "", PROPER(SUBSTITUTE(Table2[[#This Row],[unique_id]], "_", " ")))</f>
        <v>Deck Fan</v>
      </c>
      <c r="G114" s="18" t="s">
        <v>362</v>
      </c>
      <c r="H114" s="18" t="s">
        <v>131</v>
      </c>
      <c r="I114" s="18" t="s">
        <v>132</v>
      </c>
      <c r="J114" s="18" t="s">
        <v>738</v>
      </c>
      <c r="M114" s="18" t="s">
        <v>136</v>
      </c>
      <c r="O114" s="19"/>
      <c r="P114" s="18"/>
      <c r="T114" s="23"/>
      <c r="U114" s="18"/>
      <c r="V114" s="19"/>
      <c r="W114" s="19"/>
      <c r="X114" s="19"/>
      <c r="Y114" s="19"/>
      <c r="Z114" s="19"/>
      <c r="AB114" s="18"/>
      <c r="AE114" s="18" t="s">
        <v>246</v>
      </c>
      <c r="AG114" s="19"/>
      <c r="AH114" s="19"/>
      <c r="AT114" s="20"/>
      <c r="AU114" s="19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18" t="str">
        <f>IF(ISBLANK(Table2[[#This Row],[device_model]]), "", Table2[[#This Row],[device_suggested_area]])</f>
        <v/>
      </c>
      <c r="BE114" s="19"/>
      <c r="BF114" s="18" t="s">
        <v>362</v>
      </c>
      <c r="BL114" s="18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1511</v>
      </c>
      <c r="B115" s="18" t="s">
        <v>26</v>
      </c>
      <c r="C115" s="18" t="s">
        <v>133</v>
      </c>
      <c r="D115" s="18" t="s">
        <v>129</v>
      </c>
      <c r="E115" s="18" t="s">
        <v>423</v>
      </c>
      <c r="F115" s="22" t="str">
        <f>IF(ISBLANK(Table2[[#This Row],[unique_id]]), "", PROPER(SUBSTITUTE(Table2[[#This Row],[unique_id]], "_", " ")))</f>
        <v>Deck East Fan</v>
      </c>
      <c r="G115" s="18" t="s">
        <v>217</v>
      </c>
      <c r="H115" s="18" t="s">
        <v>131</v>
      </c>
      <c r="I115" s="18" t="s">
        <v>132</v>
      </c>
      <c r="O115" s="19" t="s">
        <v>805</v>
      </c>
      <c r="P115" s="18" t="s">
        <v>166</v>
      </c>
      <c r="Q115" s="18" t="s">
        <v>777</v>
      </c>
      <c r="R115" s="18" t="str">
        <f>Table2[[#This Row],[entity_domain]]</f>
        <v>Fans</v>
      </c>
      <c r="S115" s="18" t="str">
        <f>_xlfn.CONCAT( Table2[[#This Row],[device_suggested_area]], " ",Table2[[#This Row],[powercalc_group_3]])</f>
        <v>Deck Fans</v>
      </c>
      <c r="T115" s="23" t="s">
        <v>772</v>
      </c>
      <c r="U115" s="18"/>
      <c r="V115" s="19"/>
      <c r="W115" s="19"/>
      <c r="X115" s="19"/>
      <c r="Y115" s="19"/>
      <c r="Z115" s="19"/>
      <c r="AB115" s="18"/>
      <c r="AE115" s="18" t="s">
        <v>246</v>
      </c>
      <c r="AG115" s="19"/>
      <c r="AH115" s="19"/>
      <c r="AT115" s="20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18" t="str">
        <f>IF(ISBLANK(Table2[[#This Row],[device_model]]), "", Table2[[#This Row],[device_suggested_area]])</f>
        <v>Deck</v>
      </c>
      <c r="BB115" s="18" t="s">
        <v>1060</v>
      </c>
      <c r="BC115" s="18" t="s">
        <v>375</v>
      </c>
      <c r="BD115" s="18" t="s">
        <v>133</v>
      </c>
      <c r="BE115" s="18" t="s">
        <v>374</v>
      </c>
      <c r="BF115" s="18" t="s">
        <v>362</v>
      </c>
      <c r="BJ115" s="18" t="s">
        <v>1422</v>
      </c>
      <c r="BK115" s="18" t="s">
        <v>378</v>
      </c>
      <c r="BL115" s="18" t="s">
        <v>1454</v>
      </c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6" spans="1:65" ht="16" customHeight="1">
      <c r="A116" s="18">
        <v>1512</v>
      </c>
      <c r="B116" s="18" t="s">
        <v>26</v>
      </c>
      <c r="C116" s="18" t="s">
        <v>133</v>
      </c>
      <c r="D116" s="18" t="s">
        <v>129</v>
      </c>
      <c r="E116" s="18" t="s">
        <v>424</v>
      </c>
      <c r="F116" s="22" t="str">
        <f>IF(ISBLANK(Table2[[#This Row],[unique_id]]), "", PROPER(SUBSTITUTE(Table2[[#This Row],[unique_id]], "_", " ")))</f>
        <v>Deck West Fan</v>
      </c>
      <c r="G116" s="18" t="s">
        <v>216</v>
      </c>
      <c r="H116" s="18" t="s">
        <v>131</v>
      </c>
      <c r="I116" s="18" t="s">
        <v>132</v>
      </c>
      <c r="O116" s="19" t="s">
        <v>805</v>
      </c>
      <c r="P116" s="18" t="s">
        <v>166</v>
      </c>
      <c r="Q116" s="18" t="s">
        <v>777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Deck Fans</v>
      </c>
      <c r="T116" s="23" t="s">
        <v>772</v>
      </c>
      <c r="U116" s="18"/>
      <c r="V116" s="19"/>
      <c r="W116" s="19"/>
      <c r="X116" s="19"/>
      <c r="Y116" s="19"/>
      <c r="Z116" s="19"/>
      <c r="AB116" s="18"/>
      <c r="AE116" s="18" t="s">
        <v>246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Deck</v>
      </c>
      <c r="BB116" s="18" t="s">
        <v>1061</v>
      </c>
      <c r="BC116" s="18" t="s">
        <v>375</v>
      </c>
      <c r="BD116" s="18" t="s">
        <v>133</v>
      </c>
      <c r="BE116" s="18" t="s">
        <v>374</v>
      </c>
      <c r="BF116" s="18" t="s">
        <v>362</v>
      </c>
      <c r="BJ116" s="18" t="s">
        <v>1422</v>
      </c>
      <c r="BK116" s="18" t="s">
        <v>379</v>
      </c>
      <c r="BL116" s="21" t="s">
        <v>1455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7" spans="1:65" ht="16" customHeight="1">
      <c r="A117" s="18">
        <v>1550</v>
      </c>
      <c r="B117" s="18" t="s">
        <v>26</v>
      </c>
      <c r="C117" s="18" t="s">
        <v>825</v>
      </c>
      <c r="D117" s="18" t="s">
        <v>149</v>
      </c>
      <c r="E117" s="40" t="s">
        <v>824</v>
      </c>
      <c r="F117" s="22" t="str">
        <f>IF(ISBLANK(Table2[[#This Row],[unique_id]]), "", PROPER(SUBSTITUTE(Table2[[#This Row],[unique_id]], "_", " ")))</f>
        <v>Template Dining Air Purifier Proxy</v>
      </c>
      <c r="G117" s="18" t="s">
        <v>194</v>
      </c>
      <c r="H117" s="18" t="s">
        <v>460</v>
      </c>
      <c r="I117" s="18" t="s">
        <v>132</v>
      </c>
      <c r="O117" s="19" t="s">
        <v>805</v>
      </c>
      <c r="P117" s="18" t="s">
        <v>166</v>
      </c>
      <c r="Q117" s="18" t="s">
        <v>777</v>
      </c>
      <c r="R117" s="18" t="s">
        <v>131</v>
      </c>
      <c r="S117" s="18" t="str">
        <f>_xlfn.CONCAT( Table2[[#This Row],[device_suggested_area]], " ",Table2[[#This Row],[powercalc_group_3]])</f>
        <v>Dining Fans</v>
      </c>
      <c r="T117" s="23" t="s">
        <v>826</v>
      </c>
      <c r="U117" s="18"/>
      <c r="V117" s="19"/>
      <c r="W117" s="19"/>
      <c r="X117" s="19"/>
      <c r="Y117" s="26"/>
      <c r="Z117" s="26"/>
      <c r="AA117" s="26"/>
      <c r="AB117" s="18"/>
      <c r="AG117" s="19"/>
      <c r="AH117" s="19"/>
      <c r="AT117" s="27"/>
      <c r="AU117" s="18" t="s">
        <v>129</v>
      </c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18" t="str">
        <f>Table2[[#This Row],[device_suggested_area]]</f>
        <v>Dining</v>
      </c>
      <c r="BA117" s="18" t="str">
        <f>IF(ISBLANK(Table2[[#This Row],[device_model]]), "", Table2[[#This Row],[device_suggested_area]])</f>
        <v>Dining</v>
      </c>
      <c r="BB117" s="18" t="s">
        <v>481</v>
      </c>
      <c r="BC117" s="18" t="s">
        <v>476</v>
      </c>
      <c r="BD117" s="18" t="s">
        <v>459</v>
      </c>
      <c r="BE117" s="18" t="s">
        <v>475</v>
      </c>
      <c r="BF117" s="18" t="s">
        <v>194</v>
      </c>
      <c r="BH117" s="18" t="s">
        <v>702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1551</v>
      </c>
      <c r="B118" s="18" t="s">
        <v>26</v>
      </c>
      <c r="C118" s="18" t="s">
        <v>459</v>
      </c>
      <c r="D118" s="18" t="s">
        <v>129</v>
      </c>
      <c r="E118" s="40" t="s">
        <v>536</v>
      </c>
      <c r="F118" s="22" t="str">
        <f>IF(ISBLANK(Table2[[#This Row],[unique_id]]), "", PROPER(SUBSTITUTE(Table2[[#This Row],[unique_id]], "_", " ")))</f>
        <v>Dining Air Purifier</v>
      </c>
      <c r="G118" s="18" t="s">
        <v>194</v>
      </c>
      <c r="H118" s="18" t="s">
        <v>460</v>
      </c>
      <c r="I118" s="18" t="s">
        <v>132</v>
      </c>
      <c r="J118" s="18" t="s">
        <v>481</v>
      </c>
      <c r="M118" s="18" t="s">
        <v>136</v>
      </c>
      <c r="O118" s="19"/>
      <c r="P118" s="18"/>
      <c r="T118" s="23"/>
      <c r="U118" s="18"/>
      <c r="V118" s="19"/>
      <c r="W118" s="19" t="s">
        <v>498</v>
      </c>
      <c r="X118" s="19"/>
      <c r="Y118" s="26" t="s">
        <v>773</v>
      </c>
      <c r="Z118" s="26"/>
      <c r="AA118" s="26"/>
      <c r="AB118" s="18"/>
      <c r="AE118" s="18" t="s">
        <v>461</v>
      </c>
      <c r="AG118" s="19"/>
      <c r="AH118" s="19"/>
      <c r="AT11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18" t="str">
        <f>Table2[[#This Row],[device_suggested_area]]</f>
        <v>Dining</v>
      </c>
      <c r="BA118" s="18" t="str">
        <f>IF(ISBLANK(Table2[[#This Row],[device_model]]), "", Table2[[#This Row],[device_suggested_area]])</f>
        <v>Dining</v>
      </c>
      <c r="BB118" s="18" t="s">
        <v>481</v>
      </c>
      <c r="BC118" s="18" t="s">
        <v>476</v>
      </c>
      <c r="BD118" s="18" t="s">
        <v>459</v>
      </c>
      <c r="BE118" s="18" t="s">
        <v>475</v>
      </c>
      <c r="BF118" s="18" t="s">
        <v>194</v>
      </c>
      <c r="BH118" s="18" t="s">
        <v>702</v>
      </c>
      <c r="BK118" s="18" t="s">
        <v>537</v>
      </c>
      <c r="BL118" s="18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9" spans="1:65" ht="16" customHeight="1">
      <c r="A119" s="18">
        <v>1552</v>
      </c>
      <c r="B119" s="18" t="s">
        <v>26</v>
      </c>
      <c r="C119" s="18" t="s">
        <v>825</v>
      </c>
      <c r="D119" s="18" t="s">
        <v>149</v>
      </c>
      <c r="E119" s="40" t="s">
        <v>823</v>
      </c>
      <c r="F119" s="22" t="str">
        <f>IF(ISBLANK(Table2[[#This Row],[unique_id]]), "", PROPER(SUBSTITUTE(Table2[[#This Row],[unique_id]], "_", " ")))</f>
        <v>Template Lounge Air Purifier Proxy</v>
      </c>
      <c r="G119" s="18" t="s">
        <v>195</v>
      </c>
      <c r="H119" s="18" t="s">
        <v>460</v>
      </c>
      <c r="I119" s="18" t="s">
        <v>132</v>
      </c>
      <c r="O119" s="19" t="s">
        <v>805</v>
      </c>
      <c r="P119" s="18" t="s">
        <v>166</v>
      </c>
      <c r="Q119" s="18" t="s">
        <v>777</v>
      </c>
      <c r="R119" s="18" t="s">
        <v>131</v>
      </c>
      <c r="S119" s="18" t="str">
        <f>_xlfn.CONCAT( Table2[[#This Row],[device_suggested_area]], " ",Table2[[#This Row],[powercalc_group_3]])</f>
        <v>Lounge Fans</v>
      </c>
      <c r="T119" s="23" t="s">
        <v>826</v>
      </c>
      <c r="U119" s="18"/>
      <c r="V119" s="19"/>
      <c r="W119" s="19"/>
      <c r="X119" s="19"/>
      <c r="Y119" s="26"/>
      <c r="Z119" s="26"/>
      <c r="AA119" s="26"/>
      <c r="AB119" s="18"/>
      <c r="AG119" s="19"/>
      <c r="AH119" s="19"/>
      <c r="AT119" s="27"/>
      <c r="AU119" s="18" t="s">
        <v>129</v>
      </c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18" t="str">
        <f>Table2[[#This Row],[device_suggested_area]]</f>
        <v>Lounge</v>
      </c>
      <c r="BA119" s="18" t="str">
        <f>IF(ISBLANK(Table2[[#This Row],[device_model]]), "", Table2[[#This Row],[device_suggested_area]])</f>
        <v>Lounge</v>
      </c>
      <c r="BB119" s="18" t="s">
        <v>481</v>
      </c>
      <c r="BC119" s="18" t="s">
        <v>476</v>
      </c>
      <c r="BD119" s="18" t="s">
        <v>459</v>
      </c>
      <c r="BE119" s="18" t="s">
        <v>475</v>
      </c>
      <c r="BF119" s="18" t="s">
        <v>195</v>
      </c>
      <c r="BH119" s="18" t="s">
        <v>702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18">
        <v>1553</v>
      </c>
      <c r="B120" s="18" t="s">
        <v>26</v>
      </c>
      <c r="C120" s="18" t="s">
        <v>459</v>
      </c>
      <c r="D120" s="18" t="s">
        <v>129</v>
      </c>
      <c r="E120" s="40" t="s">
        <v>464</v>
      </c>
      <c r="F120" s="22" t="str">
        <f>IF(ISBLANK(Table2[[#This Row],[unique_id]]), "", PROPER(SUBSTITUTE(Table2[[#This Row],[unique_id]], "_", " ")))</f>
        <v>Lounge Air Purifier</v>
      </c>
      <c r="G120" s="18" t="s">
        <v>195</v>
      </c>
      <c r="H120" s="18" t="s">
        <v>460</v>
      </c>
      <c r="I120" s="18" t="s">
        <v>132</v>
      </c>
      <c r="J120" s="18" t="s">
        <v>481</v>
      </c>
      <c r="M120" s="18" t="s">
        <v>136</v>
      </c>
      <c r="O120" s="19"/>
      <c r="P120" s="18"/>
      <c r="T120" s="23"/>
      <c r="U120" s="18"/>
      <c r="V120" s="19"/>
      <c r="W120" s="19" t="s">
        <v>498</v>
      </c>
      <c r="X120" s="19"/>
      <c r="Y120" s="26" t="s">
        <v>773</v>
      </c>
      <c r="Z120" s="26"/>
      <c r="AA120" s="26"/>
      <c r="AB120" s="18"/>
      <c r="AE120" s="18" t="s">
        <v>461</v>
      </c>
      <c r="AG120" s="19"/>
      <c r="AH120" s="19"/>
      <c r="AT1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Lounge</v>
      </c>
      <c r="BA120" s="18" t="str">
        <f>IF(ISBLANK(Table2[[#This Row],[device_model]]), "", Table2[[#This Row],[device_suggested_area]])</f>
        <v>Lounge</v>
      </c>
      <c r="BB120" s="18" t="s">
        <v>481</v>
      </c>
      <c r="BC120" s="18" t="s">
        <v>476</v>
      </c>
      <c r="BD120" s="18" t="s">
        <v>459</v>
      </c>
      <c r="BE120" s="18" t="s">
        <v>475</v>
      </c>
      <c r="BF120" s="18" t="s">
        <v>195</v>
      </c>
      <c r="BH120" s="18" t="s">
        <v>702</v>
      </c>
      <c r="BK120" s="18" t="s">
        <v>488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1" spans="1:65" ht="16" customHeight="1">
      <c r="A121" s="18">
        <v>1554</v>
      </c>
      <c r="B121" s="18" t="s">
        <v>26</v>
      </c>
      <c r="C121" s="18" t="s">
        <v>825</v>
      </c>
      <c r="D121" s="18" t="s">
        <v>149</v>
      </c>
      <c r="E121" s="40" t="s">
        <v>1358</v>
      </c>
      <c r="F121" s="22" t="str">
        <f>IF(ISBLANK(Table2[[#This Row],[unique_id]]), "", PROPER(SUBSTITUTE(Table2[[#This Row],[unique_id]], "_", " ")))</f>
        <v>Template Parents Air Purifier Proxy</v>
      </c>
      <c r="G121" s="18" t="s">
        <v>193</v>
      </c>
      <c r="H121" s="18" t="s">
        <v>460</v>
      </c>
      <c r="I121" s="18" t="s">
        <v>132</v>
      </c>
      <c r="O121" s="19" t="s">
        <v>805</v>
      </c>
      <c r="P121" s="18" t="s">
        <v>166</v>
      </c>
      <c r="Q121" s="18" t="s">
        <v>777</v>
      </c>
      <c r="R121" s="18" t="s">
        <v>131</v>
      </c>
      <c r="S121" s="18" t="str">
        <f>_xlfn.CONCAT( Table2[[#This Row],[device_suggested_area]], " ",Table2[[#This Row],[powercalc_group_3]])</f>
        <v>Parents Fans</v>
      </c>
      <c r="T121" s="23" t="s">
        <v>826</v>
      </c>
      <c r="U121" s="18"/>
      <c r="V121" s="19"/>
      <c r="W121" s="19"/>
      <c r="X121" s="19"/>
      <c r="Y121" s="26"/>
      <c r="Z121" s="26"/>
      <c r="AA121" s="26"/>
      <c r="AB121" s="18"/>
      <c r="AG121" s="19"/>
      <c r="AH121" s="19"/>
      <c r="AT121" s="27"/>
      <c r="AU121" s="18" t="s">
        <v>129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Parents</v>
      </c>
      <c r="BA121" s="18" t="str">
        <f>IF(ISBLANK(Table2[[#This Row],[device_model]]), "", Table2[[#This Row],[device_suggested_area]])</f>
        <v>Parents</v>
      </c>
      <c r="BB121" s="18" t="s">
        <v>481</v>
      </c>
      <c r="BC121" s="18" t="s">
        <v>476</v>
      </c>
      <c r="BD121" s="18" t="s">
        <v>459</v>
      </c>
      <c r="BE121" s="18" t="s">
        <v>475</v>
      </c>
      <c r="BF121" s="18" t="s">
        <v>193</v>
      </c>
      <c r="BH121" s="18" t="s">
        <v>702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1555</v>
      </c>
      <c r="B122" s="18" t="s">
        <v>26</v>
      </c>
      <c r="C122" s="18" t="s">
        <v>459</v>
      </c>
      <c r="D122" s="18" t="s">
        <v>129</v>
      </c>
      <c r="E122" s="40" t="s">
        <v>1359</v>
      </c>
      <c r="F122" s="22" t="str">
        <f>IF(ISBLANK(Table2[[#This Row],[unique_id]]), "", PROPER(SUBSTITUTE(Table2[[#This Row],[unique_id]], "_", " ")))</f>
        <v>Parents Air Purifier</v>
      </c>
      <c r="G122" s="18" t="s">
        <v>193</v>
      </c>
      <c r="H122" s="18" t="s">
        <v>460</v>
      </c>
      <c r="I122" s="18" t="s">
        <v>132</v>
      </c>
      <c r="J122" s="18" t="s">
        <v>481</v>
      </c>
      <c r="M122" s="18" t="s">
        <v>136</v>
      </c>
      <c r="O122" s="19"/>
      <c r="P122" s="18"/>
      <c r="T122" s="23"/>
      <c r="U122" s="18"/>
      <c r="V122" s="19"/>
      <c r="W122" s="19" t="s">
        <v>498</v>
      </c>
      <c r="X122" s="19"/>
      <c r="Y122" s="26" t="s">
        <v>773</v>
      </c>
      <c r="Z122" s="26"/>
      <c r="AA122" s="26"/>
      <c r="AB122" s="18"/>
      <c r="AE122" s="18" t="s">
        <v>461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Parents</v>
      </c>
      <c r="BA122" s="18" t="str">
        <f>IF(ISBLANK(Table2[[#This Row],[device_model]]), "", Table2[[#This Row],[device_suggested_area]])</f>
        <v>Parents</v>
      </c>
      <c r="BB122" s="18" t="s">
        <v>481</v>
      </c>
      <c r="BC122" s="18" t="s">
        <v>476</v>
      </c>
      <c r="BD122" s="18" t="s">
        <v>459</v>
      </c>
      <c r="BE122" s="18" t="s">
        <v>475</v>
      </c>
      <c r="BF122" s="18" t="s">
        <v>193</v>
      </c>
      <c r="BH122" s="18" t="s">
        <v>702</v>
      </c>
      <c r="BK122" s="18" t="s">
        <v>1522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3" spans="1:65" ht="16" customHeight="1">
      <c r="A123" s="18">
        <v>1556</v>
      </c>
      <c r="B123" s="18" t="s">
        <v>26</v>
      </c>
      <c r="C123" s="18" t="s">
        <v>825</v>
      </c>
      <c r="D123" s="18" t="s">
        <v>149</v>
      </c>
      <c r="E123" s="40" t="s">
        <v>1357</v>
      </c>
      <c r="F123" s="22" t="str">
        <f>IF(ISBLANK(Table2[[#This Row],[unique_id]]), "", PROPER(SUBSTITUTE(Table2[[#This Row],[unique_id]], "_", " ")))</f>
        <v>Template Kitchen Air Purifier Proxy</v>
      </c>
      <c r="G123" s="18" t="s">
        <v>207</v>
      </c>
      <c r="H123" s="18" t="s">
        <v>460</v>
      </c>
      <c r="I123" s="18" t="s">
        <v>132</v>
      </c>
      <c r="O123" s="19" t="s">
        <v>805</v>
      </c>
      <c r="P123" s="18" t="s">
        <v>166</v>
      </c>
      <c r="Q123" s="18" t="s">
        <v>777</v>
      </c>
      <c r="R123" s="18" t="s">
        <v>131</v>
      </c>
      <c r="S123" s="18" t="str">
        <f>_xlfn.CONCAT( Table2[[#This Row],[device_suggested_area]], " ",Table2[[#This Row],[powercalc_group_3]])</f>
        <v>Kitchen Fans</v>
      </c>
      <c r="T123" s="23" t="s">
        <v>826</v>
      </c>
      <c r="U123" s="18"/>
      <c r="V123" s="19"/>
      <c r="W123" s="19"/>
      <c r="X123" s="19"/>
      <c r="Y123" s="26"/>
      <c r="Z123" s="26"/>
      <c r="AA123" s="26"/>
      <c r="AB123" s="18"/>
      <c r="AG123" s="19"/>
      <c r="AH123" s="19"/>
      <c r="AT123" s="27"/>
      <c r="AU123" s="18" t="s">
        <v>129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Kitchen</v>
      </c>
      <c r="BA123" s="18" t="str">
        <f>IF(ISBLANK(Table2[[#This Row],[device_model]]), "", Table2[[#This Row],[device_suggested_area]])</f>
        <v>Kitchen</v>
      </c>
      <c r="BB123" s="18" t="s">
        <v>481</v>
      </c>
      <c r="BC123" s="18" t="s">
        <v>476</v>
      </c>
      <c r="BD123" s="18" t="s">
        <v>459</v>
      </c>
      <c r="BE123" s="18" t="s">
        <v>475</v>
      </c>
      <c r="BF123" s="18" t="s">
        <v>207</v>
      </c>
      <c r="BH123" s="18" t="s">
        <v>702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5" ht="16" customHeight="1">
      <c r="A124" s="18">
        <v>1557</v>
      </c>
      <c r="B124" s="18" t="s">
        <v>26</v>
      </c>
      <c r="C124" s="18" t="s">
        <v>459</v>
      </c>
      <c r="D124" s="18" t="s">
        <v>129</v>
      </c>
      <c r="E124" s="40" t="s">
        <v>1356</v>
      </c>
      <c r="F124" s="22" t="str">
        <f>IF(ISBLANK(Table2[[#This Row],[unique_id]]), "", PROPER(SUBSTITUTE(Table2[[#This Row],[unique_id]], "_", " ")))</f>
        <v>Kitchen Air Purifier</v>
      </c>
      <c r="G124" s="18" t="s">
        <v>207</v>
      </c>
      <c r="H124" s="18" t="s">
        <v>460</v>
      </c>
      <c r="I124" s="18" t="s">
        <v>132</v>
      </c>
      <c r="J124" s="18" t="s">
        <v>481</v>
      </c>
      <c r="M124" s="18" t="s">
        <v>136</v>
      </c>
      <c r="O124" s="19"/>
      <c r="P124" s="18"/>
      <c r="T124" s="23"/>
      <c r="U124" s="18"/>
      <c r="V124" s="19"/>
      <c r="W124" s="19" t="s">
        <v>498</v>
      </c>
      <c r="X124" s="19"/>
      <c r="Y124" s="26" t="s">
        <v>773</v>
      </c>
      <c r="Z124" s="26"/>
      <c r="AA124" s="26"/>
      <c r="AB124" s="18"/>
      <c r="AE124" s="18" t="s">
        <v>461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Kitchen</v>
      </c>
      <c r="BA124" s="18" t="str">
        <f>IF(ISBLANK(Table2[[#This Row],[device_model]]), "", Table2[[#This Row],[device_suggested_area]])</f>
        <v>Kitchen</v>
      </c>
      <c r="BB124" s="18" t="s">
        <v>481</v>
      </c>
      <c r="BC124" s="18" t="s">
        <v>476</v>
      </c>
      <c r="BD124" s="18" t="s">
        <v>459</v>
      </c>
      <c r="BE124" s="18" t="s">
        <v>475</v>
      </c>
      <c r="BF124" s="18" t="s">
        <v>207</v>
      </c>
      <c r="BH124" s="18" t="s">
        <v>702</v>
      </c>
      <c r="BK124" s="18" t="s">
        <v>1360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5" spans="1:65" ht="16" customHeight="1">
      <c r="A125" s="18">
        <v>1558</v>
      </c>
      <c r="B125" s="76" t="s">
        <v>26</v>
      </c>
      <c r="C125" s="76" t="s">
        <v>1509</v>
      </c>
      <c r="D125" s="76"/>
      <c r="E125" s="84"/>
      <c r="F125" s="76" t="str">
        <f>IF(ISBLANK(Table2[[#This Row],[unique_id]]), "", PROPER(SUBSTITUTE(Table2[[#This Row],[unique_id]], "_", " ")))</f>
        <v/>
      </c>
      <c r="G125" s="76"/>
      <c r="H125" s="76"/>
      <c r="I125" s="76"/>
      <c r="J125" s="76"/>
      <c r="K125" s="76"/>
      <c r="L125" s="76"/>
      <c r="M125" s="76"/>
      <c r="N125" s="76"/>
      <c r="O125" s="78"/>
      <c r="P125" s="76"/>
      <c r="Q125" s="76"/>
      <c r="R125" s="76"/>
      <c r="S125" s="76"/>
      <c r="T125" s="79"/>
      <c r="U125" s="76"/>
      <c r="V125" s="78"/>
      <c r="W125" s="78"/>
      <c r="X125" s="78"/>
      <c r="Y125" s="78"/>
      <c r="Z125" s="78"/>
      <c r="AA125" s="78"/>
      <c r="AB125" s="76"/>
      <c r="AC125" s="76"/>
      <c r="AD125" s="76"/>
      <c r="AE125" s="76"/>
      <c r="AF125" s="76"/>
      <c r="AG125" s="78"/>
      <c r="AH125" s="78"/>
      <c r="AI125" s="76"/>
      <c r="AJ125" s="76" t="str">
        <f>IF(ISBLANK(AI125),  "", _xlfn.CONCAT("haas/entity/sensor/", LOWER(C125), "/", E125, "/config"))</f>
        <v/>
      </c>
      <c r="AK125" s="76" t="str">
        <f>IF(ISBLANK(AI125),  "", _xlfn.CONCAT(LOWER(C125), "/", E125))</f>
        <v/>
      </c>
      <c r="AL125" s="76"/>
      <c r="AM125" s="76"/>
      <c r="AN125" s="76"/>
      <c r="AO125" s="76"/>
      <c r="AP125" s="76"/>
      <c r="AQ125" s="76"/>
      <c r="AR125" s="76"/>
      <c r="AS125" s="76"/>
      <c r="AT125" s="80"/>
      <c r="AU125" s="80"/>
      <c r="AV125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76"/>
      <c r="AZ125" s="76" t="s">
        <v>1509</v>
      </c>
      <c r="BA125" s="76" t="str">
        <f>IF(ISBLANK(Table2[[#This Row],[device_model]]), "", Table2[[#This Row],[device_suggested_area]])</f>
        <v>Home</v>
      </c>
      <c r="BB125" s="76" t="s">
        <v>1513</v>
      </c>
      <c r="BC125" s="76" t="s">
        <v>1510</v>
      </c>
      <c r="BD125" s="76" t="s">
        <v>1509</v>
      </c>
      <c r="BE125" s="76" t="s">
        <v>1511</v>
      </c>
      <c r="BF125" s="76" t="s">
        <v>166</v>
      </c>
      <c r="BG125" s="76"/>
      <c r="BH125" s="76"/>
      <c r="BI125" s="76"/>
      <c r="BJ125" s="76" t="s">
        <v>1421</v>
      </c>
      <c r="BK125" s="83" t="s">
        <v>1512</v>
      </c>
      <c r="BL125" s="76"/>
      <c r="BM12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6" spans="1:65" ht="16" customHeight="1">
      <c r="A126" s="18">
        <v>1559</v>
      </c>
      <c r="B126" s="18" t="s">
        <v>26</v>
      </c>
      <c r="C126" s="18" t="s">
        <v>449</v>
      </c>
      <c r="D126" s="18" t="s">
        <v>337</v>
      </c>
      <c r="E126" s="18" t="s">
        <v>336</v>
      </c>
      <c r="F126" s="22" t="str">
        <f>IF(ISBLANK(Table2[[#This Row],[unique_id]]), "", PROPER(SUBSTITUTE(Table2[[#This Row],[unique_id]], "_", " ")))</f>
        <v>Column Break</v>
      </c>
      <c r="G126" s="18" t="s">
        <v>333</v>
      </c>
      <c r="H126" s="18" t="s">
        <v>460</v>
      </c>
      <c r="I126" s="18" t="s">
        <v>132</v>
      </c>
      <c r="M126" s="18" t="s">
        <v>334</v>
      </c>
      <c r="N126" s="18" t="s">
        <v>335</v>
      </c>
      <c r="O126" s="19"/>
      <c r="P126" s="18"/>
      <c r="T126" s="23"/>
      <c r="U126" s="18"/>
      <c r="V126" s="19"/>
      <c r="W126" s="19"/>
      <c r="X126" s="19"/>
      <c r="Y126" s="19"/>
      <c r="Z126" s="19"/>
      <c r="AB126" s="18"/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L126" s="21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s="76" customFormat="1" ht="16" customHeight="1">
      <c r="A127" s="18">
        <v>1600</v>
      </c>
      <c r="B127" s="18" t="s">
        <v>26</v>
      </c>
      <c r="C127" s="18" t="s">
        <v>133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Ada Fan</v>
      </c>
      <c r="G127" s="18" t="s">
        <v>140</v>
      </c>
      <c r="H127" s="18" t="s">
        <v>139</v>
      </c>
      <c r="I127" s="18" t="s">
        <v>132</v>
      </c>
      <c r="J127" s="18" t="s">
        <v>739</v>
      </c>
      <c r="K127" s="18"/>
      <c r="L127" s="18"/>
      <c r="M127" s="18" t="s">
        <v>136</v>
      </c>
      <c r="N127" s="18"/>
      <c r="O127" s="19" t="s">
        <v>805</v>
      </c>
      <c r="P127" s="18" t="s">
        <v>166</v>
      </c>
      <c r="Q127" s="18" t="s">
        <v>777</v>
      </c>
      <c r="R127" s="18" t="str">
        <f>Table2[[#This Row],[entity_domain]]</f>
        <v>Lights</v>
      </c>
      <c r="S127" s="18" t="str">
        <f>_xlfn.CONCAT( Table2[[#This Row],[device_suggested_area]], " ",Table2[[#This Row],[powercalc_group_3]])</f>
        <v>Ada Lights</v>
      </c>
      <c r="T127" s="23" t="s">
        <v>790</v>
      </c>
      <c r="U127" s="18"/>
      <c r="V127" s="19"/>
      <c r="W127" s="19"/>
      <c r="X127" s="19"/>
      <c r="Y127" s="19"/>
      <c r="Z127" s="19"/>
      <c r="AA127" s="19"/>
      <c r="AB127" s="18"/>
      <c r="AC127" s="18"/>
      <c r="AD127" s="18"/>
      <c r="AE127" s="18" t="s">
        <v>295</v>
      </c>
      <c r="AF127" s="18"/>
      <c r="AG127" s="19"/>
      <c r="AH127" s="19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20"/>
      <c r="AU127" s="19"/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/>
      <c r="BA127" s="18" t="str">
        <f>IF(ISBLANK(Table2[[#This Row],[device_model]]), "", Table2[[#This Row],[device_suggested_area]])</f>
        <v/>
      </c>
      <c r="BB127" s="18"/>
      <c r="BC127" s="18"/>
      <c r="BD127" s="18"/>
      <c r="BE127" s="19"/>
      <c r="BF127" s="18" t="s">
        <v>130</v>
      </c>
      <c r="BG127" s="18"/>
      <c r="BH127" s="18"/>
      <c r="BI127" s="18"/>
      <c r="BJ127" s="18"/>
      <c r="BK127" s="18"/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1601</v>
      </c>
      <c r="B128" s="18" t="s">
        <v>26</v>
      </c>
      <c r="C128" s="18" t="s">
        <v>382</v>
      </c>
      <c r="D128" s="18" t="s">
        <v>137</v>
      </c>
      <c r="E128" s="18" t="s">
        <v>310</v>
      </c>
      <c r="F128" s="22" t="str">
        <f>IF(ISBLANK(Table2[[#This Row],[unique_id]]), "", PROPER(SUBSTITUTE(Table2[[#This Row],[unique_id]], "_", " ")))</f>
        <v>Ada Lamp</v>
      </c>
      <c r="G128" s="18" t="s">
        <v>196</v>
      </c>
      <c r="H128" s="18" t="s">
        <v>139</v>
      </c>
      <c r="I128" s="18" t="s">
        <v>132</v>
      </c>
      <c r="J128" s="18" t="s">
        <v>532</v>
      </c>
      <c r="K128" s="18" t="s">
        <v>911</v>
      </c>
      <c r="M128" s="18" t="s">
        <v>136</v>
      </c>
      <c r="O128" s="19"/>
      <c r="P128" s="18"/>
      <c r="T128" s="23"/>
      <c r="U128" s="18"/>
      <c r="V128" s="19"/>
      <c r="W128" s="19" t="s">
        <v>499</v>
      </c>
      <c r="X128" s="25">
        <v>100</v>
      </c>
      <c r="Y128" s="26" t="s">
        <v>775</v>
      </c>
      <c r="Z128" s="26" t="s">
        <v>1011</v>
      </c>
      <c r="AA128" s="26"/>
      <c r="AB128" s="18"/>
      <c r="AE128" s="18" t="s">
        <v>295</v>
      </c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Ada</v>
      </c>
      <c r="BA128" s="18" t="str">
        <f>IF(ISBLANK(Table2[[#This Row],[device_model]]), "", Table2[[#This Row],[device_suggested_area]])</f>
        <v>Ada</v>
      </c>
      <c r="BB128" s="18" t="s">
        <v>532</v>
      </c>
      <c r="BC128" s="18" t="s">
        <v>574</v>
      </c>
      <c r="BD128" s="18" t="s">
        <v>382</v>
      </c>
      <c r="BE128" s="18" t="s">
        <v>571</v>
      </c>
      <c r="BF128" s="18" t="s">
        <v>130</v>
      </c>
      <c r="BH128" s="18" t="s">
        <v>702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5" ht="16" customHeight="1">
      <c r="A129" s="18">
        <v>1602</v>
      </c>
      <c r="B129" s="18" t="s">
        <v>26</v>
      </c>
      <c r="C129" s="18" t="s">
        <v>382</v>
      </c>
      <c r="D129" s="18" t="s">
        <v>137</v>
      </c>
      <c r="E129" s="18" t="s">
        <v>954</v>
      </c>
      <c r="F129" s="22" t="str">
        <f>IF(ISBLANK(Table2[[#This Row],[unique_id]]), "", PROPER(SUBSTITUTE(Table2[[#This Row],[unique_id]], "_", " ")))</f>
        <v>Ada Lamp Bulb 1</v>
      </c>
      <c r="H129" s="18" t="s">
        <v>139</v>
      </c>
      <c r="O129" s="19" t="s">
        <v>805</v>
      </c>
      <c r="P129" s="18" t="s">
        <v>166</v>
      </c>
      <c r="Q129" s="18" t="s">
        <v>777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Ada Lights</v>
      </c>
      <c r="T129" s="23"/>
      <c r="U129" s="18"/>
      <c r="V129" s="19"/>
      <c r="W129" s="19" t="s">
        <v>498</v>
      </c>
      <c r="X129" s="25">
        <v>100</v>
      </c>
      <c r="Y129" s="26" t="s">
        <v>773</v>
      </c>
      <c r="Z129" s="26" t="s">
        <v>1011</v>
      </c>
      <c r="AA129" s="26"/>
      <c r="AB129" s="18"/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Ada</v>
      </c>
      <c r="BA129" s="18" t="str">
        <f>IF(ISBLANK(Table2[[#This Row],[device_model]]), "", Table2[[#This Row],[device_suggested_area]])</f>
        <v>Ada</v>
      </c>
      <c r="BB129" s="18" t="s">
        <v>1037</v>
      </c>
      <c r="BC129" s="18" t="s">
        <v>574</v>
      </c>
      <c r="BD129" s="18" t="s">
        <v>382</v>
      </c>
      <c r="BE129" s="18" t="s">
        <v>571</v>
      </c>
      <c r="BF129" s="18" t="s">
        <v>130</v>
      </c>
      <c r="BH129" s="18" t="s">
        <v>702</v>
      </c>
      <c r="BK129" s="18" t="s">
        <v>505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0" spans="1:65" ht="16" customHeight="1">
      <c r="A130" s="18">
        <v>1603</v>
      </c>
      <c r="B130" s="18" t="s">
        <v>26</v>
      </c>
      <c r="C130" s="18" t="s">
        <v>382</v>
      </c>
      <c r="D130" s="18" t="s">
        <v>137</v>
      </c>
      <c r="E130" s="18" t="s">
        <v>311</v>
      </c>
      <c r="F130" s="22" t="str">
        <f>IF(ISBLANK(Table2[[#This Row],[unique_id]]), "", PROPER(SUBSTITUTE(Table2[[#This Row],[unique_id]], "_", " ")))</f>
        <v>Edwin Lamp</v>
      </c>
      <c r="G130" s="18" t="s">
        <v>206</v>
      </c>
      <c r="H130" s="18" t="s">
        <v>139</v>
      </c>
      <c r="I130" s="18" t="s">
        <v>132</v>
      </c>
      <c r="J130" s="18" t="s">
        <v>532</v>
      </c>
      <c r="K130" s="18" t="s">
        <v>911</v>
      </c>
      <c r="M130" s="18" t="s">
        <v>136</v>
      </c>
      <c r="O130" s="19"/>
      <c r="P130" s="18"/>
      <c r="T130" s="23"/>
      <c r="U130" s="18"/>
      <c r="V130" s="19"/>
      <c r="W130" s="19" t="s">
        <v>499</v>
      </c>
      <c r="X130" s="25">
        <v>101</v>
      </c>
      <c r="Y130" s="26" t="s">
        <v>775</v>
      </c>
      <c r="Z130" s="26" t="s">
        <v>1011</v>
      </c>
      <c r="AA130" s="26"/>
      <c r="AB130" s="18"/>
      <c r="AE130" s="18" t="s">
        <v>295</v>
      </c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Edwin</v>
      </c>
      <c r="BA130" s="18" t="str">
        <f>IF(ISBLANK(Table2[[#This Row],[device_model]]), "", Table2[[#This Row],[device_suggested_area]])</f>
        <v>Edwin</v>
      </c>
      <c r="BB130" s="18" t="s">
        <v>532</v>
      </c>
      <c r="BC130" s="18" t="s">
        <v>574</v>
      </c>
      <c r="BD130" s="18" t="s">
        <v>382</v>
      </c>
      <c r="BE130" s="18" t="s">
        <v>571</v>
      </c>
      <c r="BF130" s="18" t="s">
        <v>127</v>
      </c>
      <c r="BH130" s="18" t="s">
        <v>702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>
      <c r="A131" s="18">
        <v>1604</v>
      </c>
      <c r="B131" s="18" t="s">
        <v>26</v>
      </c>
      <c r="C131" s="18" t="s">
        <v>382</v>
      </c>
      <c r="D131" s="18" t="s">
        <v>137</v>
      </c>
      <c r="E131" s="18" t="s">
        <v>955</v>
      </c>
      <c r="F131" s="22" t="str">
        <f>IF(ISBLANK(Table2[[#This Row],[unique_id]]), "", PROPER(SUBSTITUTE(Table2[[#This Row],[unique_id]], "_", " ")))</f>
        <v>Edwin Lamp Bulb 1</v>
      </c>
      <c r="H131" s="18" t="s">
        <v>139</v>
      </c>
      <c r="O131" s="19" t="s">
        <v>805</v>
      </c>
      <c r="P131" s="18" t="s">
        <v>166</v>
      </c>
      <c r="Q131" s="18" t="s">
        <v>777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Edwin Lights</v>
      </c>
      <c r="T131" s="23"/>
      <c r="U131" s="18"/>
      <c r="V131" s="19"/>
      <c r="W131" s="19" t="s">
        <v>498</v>
      </c>
      <c r="X131" s="25">
        <v>101</v>
      </c>
      <c r="Y131" s="26" t="s">
        <v>773</v>
      </c>
      <c r="Z131" s="26" t="s">
        <v>1011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Edwin</v>
      </c>
      <c r="BA131" s="18" t="str">
        <f>IF(ISBLANK(Table2[[#This Row],[device_model]]), "", Table2[[#This Row],[device_suggested_area]])</f>
        <v>Edwin</v>
      </c>
      <c r="BB131" s="18" t="s">
        <v>1037</v>
      </c>
      <c r="BC131" s="18" t="s">
        <v>574</v>
      </c>
      <c r="BD131" s="18" t="s">
        <v>382</v>
      </c>
      <c r="BE131" s="18" t="s">
        <v>571</v>
      </c>
      <c r="BF131" s="18" t="s">
        <v>127</v>
      </c>
      <c r="BH131" s="18" t="s">
        <v>702</v>
      </c>
      <c r="BK131" s="18" t="s">
        <v>530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2" spans="1:65" ht="16" customHeight="1">
      <c r="A132" s="18">
        <v>1605</v>
      </c>
      <c r="B132" s="18" t="s">
        <v>26</v>
      </c>
      <c r="C132" s="18" t="s">
        <v>133</v>
      </c>
      <c r="D132" s="18" t="s">
        <v>137</v>
      </c>
      <c r="E132" s="18" t="s">
        <v>419</v>
      </c>
      <c r="F132" s="22" t="str">
        <f>IF(ISBLANK(Table2[[#This Row],[unique_id]]), "", PROPER(SUBSTITUTE(Table2[[#This Row],[unique_id]], "_", " ")))</f>
        <v>Edwin Fan</v>
      </c>
      <c r="G132" s="18" t="s">
        <v>191</v>
      </c>
      <c r="H132" s="18" t="s">
        <v>139</v>
      </c>
      <c r="I132" s="18" t="s">
        <v>132</v>
      </c>
      <c r="J132" s="18" t="s">
        <v>739</v>
      </c>
      <c r="M132" s="18" t="s">
        <v>136</v>
      </c>
      <c r="O132" s="19" t="s">
        <v>805</v>
      </c>
      <c r="P132" s="18" t="s">
        <v>166</v>
      </c>
      <c r="Q132" s="18" t="s">
        <v>777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Edwin Lights</v>
      </c>
      <c r="T132" s="23" t="s">
        <v>791</v>
      </c>
      <c r="U132" s="18"/>
      <c r="V132" s="19"/>
      <c r="W132" s="19"/>
      <c r="X132" s="19"/>
      <c r="Y132" s="19"/>
      <c r="Z132" s="19"/>
      <c r="AB132" s="18"/>
      <c r="AE132" s="18" t="s">
        <v>295</v>
      </c>
      <c r="AG132" s="19"/>
      <c r="AH132" s="19"/>
      <c r="AT132" s="20"/>
      <c r="AU132" s="19"/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18" t="str">
        <f>IF(ISBLANK(Table2[[#This Row],[device_model]]), "", Table2[[#This Row],[device_suggested_area]])</f>
        <v/>
      </c>
      <c r="BE132" s="19"/>
      <c r="BF132" s="18" t="s">
        <v>127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1606</v>
      </c>
      <c r="B133" s="18" t="s">
        <v>26</v>
      </c>
      <c r="C133" s="18" t="s">
        <v>382</v>
      </c>
      <c r="D133" s="18" t="s">
        <v>137</v>
      </c>
      <c r="E133" s="18" t="s">
        <v>417</v>
      </c>
      <c r="F133" s="22" t="str">
        <f>IF(ISBLANK(Table2[[#This Row],[unique_id]]), "", PROPER(SUBSTITUTE(Table2[[#This Row],[unique_id]], "_", " ")))</f>
        <v>Edwin Night Light</v>
      </c>
      <c r="G133" s="18" t="s">
        <v>416</v>
      </c>
      <c r="H133" s="18" t="s">
        <v>139</v>
      </c>
      <c r="I133" s="18" t="s">
        <v>132</v>
      </c>
      <c r="J133" s="18" t="s">
        <v>533</v>
      </c>
      <c r="K133" s="18" t="s">
        <v>908</v>
      </c>
      <c r="M133" s="18" t="s">
        <v>136</v>
      </c>
      <c r="O133" s="19"/>
      <c r="P133" s="18"/>
      <c r="T133" s="23"/>
      <c r="U133" s="18"/>
      <c r="V133" s="19"/>
      <c r="W133" s="19" t="s">
        <v>499</v>
      </c>
      <c r="X133" s="25">
        <v>102</v>
      </c>
      <c r="Y133" s="26" t="s">
        <v>775</v>
      </c>
      <c r="Z133" s="26" t="s">
        <v>1012</v>
      </c>
      <c r="AA133" s="26"/>
      <c r="AB133" s="18"/>
      <c r="AE133" s="18" t="s">
        <v>295</v>
      </c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Edwin</v>
      </c>
      <c r="BA133" s="18" t="str">
        <f>IF(ISBLANK(Table2[[#This Row],[device_model]]), "", Table2[[#This Row],[device_suggested_area]])</f>
        <v>Edwin</v>
      </c>
      <c r="BB133" s="18" t="s">
        <v>533</v>
      </c>
      <c r="BC133" s="18" t="s">
        <v>496</v>
      </c>
      <c r="BD133" s="18" t="s">
        <v>382</v>
      </c>
      <c r="BE133" s="18" t="s">
        <v>497</v>
      </c>
      <c r="BF133" s="18" t="s">
        <v>127</v>
      </c>
      <c r="BH133" s="18" t="s">
        <v>702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5" ht="16" customHeight="1">
      <c r="A134" s="18">
        <v>1607</v>
      </c>
      <c r="B134" s="18" t="s">
        <v>26</v>
      </c>
      <c r="C134" s="18" t="s">
        <v>382</v>
      </c>
      <c r="D134" s="18" t="s">
        <v>137</v>
      </c>
      <c r="E134" s="18" t="s">
        <v>956</v>
      </c>
      <c r="F134" s="22" t="str">
        <f>IF(ISBLANK(Table2[[#This Row],[unique_id]]), "", PROPER(SUBSTITUTE(Table2[[#This Row],[unique_id]], "_", " ")))</f>
        <v>Edwin Night Light Bulb 1</v>
      </c>
      <c r="H134" s="18" t="s">
        <v>139</v>
      </c>
      <c r="O134" s="19" t="s">
        <v>805</v>
      </c>
      <c r="P134" s="18" t="s">
        <v>166</v>
      </c>
      <c r="Q134" s="18" t="s">
        <v>777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Edwin Lights</v>
      </c>
      <c r="T134" s="23"/>
      <c r="U134" s="18"/>
      <c r="V134" s="19"/>
      <c r="W134" s="19" t="s">
        <v>498</v>
      </c>
      <c r="X134" s="25">
        <v>102</v>
      </c>
      <c r="Y134" s="26" t="s">
        <v>773</v>
      </c>
      <c r="Z134" s="26" t="s">
        <v>1012</v>
      </c>
      <c r="AA134" s="26"/>
      <c r="AB134" s="18"/>
      <c r="AG134" s="19"/>
      <c r="AH134" s="19"/>
      <c r="AT13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Edwin</v>
      </c>
      <c r="BA134" s="18" t="str">
        <f>IF(ISBLANK(Table2[[#This Row],[device_model]]), "", Table2[[#This Row],[device_suggested_area]])</f>
        <v>Edwin</v>
      </c>
      <c r="BB134" s="18" t="s">
        <v>1038</v>
      </c>
      <c r="BC134" s="18" t="s">
        <v>496</v>
      </c>
      <c r="BD134" s="18" t="s">
        <v>382</v>
      </c>
      <c r="BE134" s="18" t="s">
        <v>497</v>
      </c>
      <c r="BF134" s="18" t="s">
        <v>127</v>
      </c>
      <c r="BH134" s="18" t="s">
        <v>702</v>
      </c>
      <c r="BK134" s="18" t="s">
        <v>506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5" spans="1:65" ht="16" customHeight="1">
      <c r="A135" s="18">
        <v>1608</v>
      </c>
      <c r="B135" s="18" t="s">
        <v>26</v>
      </c>
      <c r="C135" s="18" t="s">
        <v>382</v>
      </c>
      <c r="D135" s="18" t="s">
        <v>137</v>
      </c>
      <c r="E135" s="18" t="s">
        <v>299</v>
      </c>
      <c r="F135" s="22" t="str">
        <f>IF(ISBLANK(Table2[[#This Row],[unique_id]]), "", PROPER(SUBSTITUTE(Table2[[#This Row],[unique_id]], "_", " ")))</f>
        <v>Hallway Main</v>
      </c>
      <c r="G135" s="18" t="s">
        <v>201</v>
      </c>
      <c r="H135" s="18" t="s">
        <v>139</v>
      </c>
      <c r="I135" s="18" t="s">
        <v>132</v>
      </c>
      <c r="J135" s="18" t="s">
        <v>741</v>
      </c>
      <c r="K135" s="18" t="s">
        <v>944</v>
      </c>
      <c r="M135" s="18" t="s">
        <v>136</v>
      </c>
      <c r="O135" s="19"/>
      <c r="P135" s="18"/>
      <c r="T135" s="23"/>
      <c r="U135" s="18"/>
      <c r="V135" s="19"/>
      <c r="W135" s="19" t="s">
        <v>499</v>
      </c>
      <c r="X135" s="25">
        <v>103</v>
      </c>
      <c r="Y135" s="26" t="s">
        <v>775</v>
      </c>
      <c r="Z135" s="26" t="s">
        <v>1013</v>
      </c>
      <c r="AA135" s="26"/>
      <c r="AB135" s="18"/>
      <c r="AE135" s="18" t="s">
        <v>295</v>
      </c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1039</v>
      </c>
      <c r="BC135" s="18" t="s">
        <v>496</v>
      </c>
      <c r="BD135" s="18" t="s">
        <v>382</v>
      </c>
      <c r="BE135" s="18" t="s">
        <v>497</v>
      </c>
      <c r="BF135" s="18" t="s">
        <v>411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18">
        <v>1609</v>
      </c>
      <c r="B136" s="18" t="s">
        <v>26</v>
      </c>
      <c r="C136" s="18" t="s">
        <v>382</v>
      </c>
      <c r="D136" s="18" t="s">
        <v>137</v>
      </c>
      <c r="E136" s="18" t="s">
        <v>957</v>
      </c>
      <c r="F136" s="22" t="str">
        <f>IF(ISBLANK(Table2[[#This Row],[unique_id]]), "", PROPER(SUBSTITUTE(Table2[[#This Row],[unique_id]], "_", " ")))</f>
        <v>Hallway Main Bulb 1</v>
      </c>
      <c r="H136" s="18" t="s">
        <v>139</v>
      </c>
      <c r="O136" s="19" t="s">
        <v>805</v>
      </c>
      <c r="P136" s="18" t="s">
        <v>166</v>
      </c>
      <c r="Q136" s="18" t="s">
        <v>777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498</v>
      </c>
      <c r="X136" s="25">
        <v>103</v>
      </c>
      <c r="Y136" s="26" t="s">
        <v>773</v>
      </c>
      <c r="Z136" s="26" t="s">
        <v>1013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1040</v>
      </c>
      <c r="BC136" s="18" t="s">
        <v>496</v>
      </c>
      <c r="BD136" s="18" t="s">
        <v>382</v>
      </c>
      <c r="BE136" s="18" t="s">
        <v>497</v>
      </c>
      <c r="BF136" s="18" t="s">
        <v>411</v>
      </c>
      <c r="BK136" s="18" t="s">
        <v>507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7" spans="1:65" ht="16" customHeight="1">
      <c r="A137" s="18">
        <v>1610</v>
      </c>
      <c r="B137" s="18" t="s">
        <v>26</v>
      </c>
      <c r="C137" s="18" t="s">
        <v>382</v>
      </c>
      <c r="D137" s="18" t="s">
        <v>137</v>
      </c>
      <c r="E137" s="18" t="s">
        <v>958</v>
      </c>
      <c r="F137" s="22" t="str">
        <f>IF(ISBLANK(Table2[[#This Row],[unique_id]]), "", PROPER(SUBSTITUTE(Table2[[#This Row],[unique_id]], "_", " ")))</f>
        <v>Hallway Main Bulb 2</v>
      </c>
      <c r="H137" s="18" t="s">
        <v>139</v>
      </c>
      <c r="O137" s="19" t="s">
        <v>805</v>
      </c>
      <c r="P137" s="18" t="s">
        <v>166</v>
      </c>
      <c r="Q137" s="18" t="s">
        <v>777</v>
      </c>
      <c r="R137" s="18" t="str">
        <f>Table2[[#This Row],[entity_domain]]</f>
        <v>Lights</v>
      </c>
      <c r="S137" s="18" t="str">
        <f>_xlfn.CONCAT( Table2[[#This Row],[device_suggested_area]], " ",Table2[[#This Row],[powercalc_group_3]])</f>
        <v>Hallway Lights</v>
      </c>
      <c r="T137" s="23"/>
      <c r="U137" s="18"/>
      <c r="V137" s="19"/>
      <c r="W137" s="19" t="s">
        <v>498</v>
      </c>
      <c r="X137" s="25">
        <v>103</v>
      </c>
      <c r="Y137" s="26" t="s">
        <v>773</v>
      </c>
      <c r="Z137" s="26" t="s">
        <v>1013</v>
      </c>
      <c r="AA137" s="26"/>
      <c r="AB137" s="18"/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Hallway</v>
      </c>
      <c r="BA137" s="18" t="str">
        <f>IF(ISBLANK(Table2[[#This Row],[device_model]]), "", Table2[[#This Row],[device_suggested_area]])</f>
        <v>Hallway</v>
      </c>
      <c r="BB137" s="18" t="s">
        <v>1041</v>
      </c>
      <c r="BC137" s="18" t="s">
        <v>496</v>
      </c>
      <c r="BD137" s="18" t="s">
        <v>382</v>
      </c>
      <c r="BE137" s="18" t="s">
        <v>497</v>
      </c>
      <c r="BF137" s="18" t="s">
        <v>411</v>
      </c>
      <c r="BK137" s="18" t="s">
        <v>508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8" spans="1:65" ht="16" customHeight="1">
      <c r="A138" s="18">
        <v>1611</v>
      </c>
      <c r="B138" s="18" t="s">
        <v>26</v>
      </c>
      <c r="C138" s="18" t="s">
        <v>382</v>
      </c>
      <c r="D138" s="18" t="s">
        <v>137</v>
      </c>
      <c r="E138" s="18" t="s">
        <v>959</v>
      </c>
      <c r="F138" s="22" t="str">
        <f>IF(ISBLANK(Table2[[#This Row],[unique_id]]), "", PROPER(SUBSTITUTE(Table2[[#This Row],[unique_id]], "_", " ")))</f>
        <v>Hallway Main Bulb 3</v>
      </c>
      <c r="H138" s="18" t="s">
        <v>139</v>
      </c>
      <c r="O138" s="19" t="s">
        <v>805</v>
      </c>
      <c r="P138" s="18" t="s">
        <v>166</v>
      </c>
      <c r="Q138" s="18" t="s">
        <v>777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Hallway Lights</v>
      </c>
      <c r="T138" s="23"/>
      <c r="U138" s="18"/>
      <c r="V138" s="19"/>
      <c r="W138" s="19" t="s">
        <v>498</v>
      </c>
      <c r="X138" s="25">
        <v>103</v>
      </c>
      <c r="Y138" s="26" t="s">
        <v>773</v>
      </c>
      <c r="Z138" s="26" t="s">
        <v>1013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Hallway</v>
      </c>
      <c r="BA138" s="18" t="str">
        <f>IF(ISBLANK(Table2[[#This Row],[device_model]]), "", Table2[[#This Row],[device_suggested_area]])</f>
        <v>Hallway</v>
      </c>
      <c r="BB138" s="18" t="s">
        <v>1042</v>
      </c>
      <c r="BC138" s="18" t="s">
        <v>496</v>
      </c>
      <c r="BD138" s="18" t="s">
        <v>382</v>
      </c>
      <c r="BE138" s="18" t="s">
        <v>497</v>
      </c>
      <c r="BF138" s="18" t="s">
        <v>411</v>
      </c>
      <c r="BK138" s="18" t="s">
        <v>509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9" spans="1:65" ht="16" customHeight="1">
      <c r="A139" s="18">
        <v>1612</v>
      </c>
      <c r="B139" s="18" t="s">
        <v>26</v>
      </c>
      <c r="C139" s="18" t="s">
        <v>382</v>
      </c>
      <c r="D139" s="18" t="s">
        <v>137</v>
      </c>
      <c r="E139" s="18" t="s">
        <v>960</v>
      </c>
      <c r="F139" s="22" t="str">
        <f>IF(ISBLANK(Table2[[#This Row],[unique_id]]), "", PROPER(SUBSTITUTE(Table2[[#This Row],[unique_id]], "_", " ")))</f>
        <v>Hallway Main Bulb 4</v>
      </c>
      <c r="H139" s="18" t="s">
        <v>139</v>
      </c>
      <c r="O139" s="19" t="s">
        <v>805</v>
      </c>
      <c r="P139" s="18" t="s">
        <v>166</v>
      </c>
      <c r="Q139" s="18" t="s">
        <v>777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Hallway Lights</v>
      </c>
      <c r="T139" s="23"/>
      <c r="U139" s="18"/>
      <c r="V139" s="19"/>
      <c r="W139" s="19" t="s">
        <v>498</v>
      </c>
      <c r="X139" s="25">
        <v>103</v>
      </c>
      <c r="Y139" s="26" t="s">
        <v>773</v>
      </c>
      <c r="Z139" s="26" t="s">
        <v>1013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Hallway</v>
      </c>
      <c r="BA139" s="18" t="str">
        <f>IF(ISBLANK(Table2[[#This Row],[device_model]]), "", Table2[[#This Row],[device_suggested_area]])</f>
        <v>Hallway</v>
      </c>
      <c r="BB139" s="18" t="s">
        <v>1043</v>
      </c>
      <c r="BC139" s="18" t="s">
        <v>496</v>
      </c>
      <c r="BD139" s="18" t="s">
        <v>382</v>
      </c>
      <c r="BE139" s="18" t="s">
        <v>497</v>
      </c>
      <c r="BF139" s="18" t="s">
        <v>411</v>
      </c>
      <c r="BK139" s="18" t="s">
        <v>510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0" spans="1:65" ht="16" customHeight="1">
      <c r="A140" s="18">
        <v>1613</v>
      </c>
      <c r="B140" s="18" t="s">
        <v>26</v>
      </c>
      <c r="C140" s="18" t="s">
        <v>459</v>
      </c>
      <c r="D140" s="18" t="s">
        <v>137</v>
      </c>
      <c r="E140" s="18" t="s">
        <v>879</v>
      </c>
      <c r="F140" s="22" t="str">
        <f>IF(ISBLANK(Table2[[#This Row],[unique_id]]), "", PROPER(SUBSTITUTE(Table2[[#This Row],[unique_id]], "_", " ")))</f>
        <v>Hallway Sconces</v>
      </c>
      <c r="G140" s="18" t="s">
        <v>881</v>
      </c>
      <c r="H140" s="18" t="s">
        <v>139</v>
      </c>
      <c r="I140" s="18" t="s">
        <v>132</v>
      </c>
      <c r="J140" s="18" t="s">
        <v>871</v>
      </c>
      <c r="K140" s="18" t="s">
        <v>944</v>
      </c>
      <c r="M140" s="18" t="s">
        <v>136</v>
      </c>
      <c r="O140" s="19"/>
      <c r="P140" s="18"/>
      <c r="T140" s="23"/>
      <c r="U140" s="18"/>
      <c r="V140" s="19"/>
      <c r="W140" s="19" t="s">
        <v>499</v>
      </c>
      <c r="X140" s="25">
        <v>120</v>
      </c>
      <c r="Y140" s="26" t="s">
        <v>775</v>
      </c>
      <c r="Z140" s="19" t="s">
        <v>1014</v>
      </c>
      <c r="AB140" s="18"/>
      <c r="AE140" s="18" t="s">
        <v>295</v>
      </c>
      <c r="AG140" s="19"/>
      <c r="AH140" s="19"/>
      <c r="AT140" s="20"/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Hallway</v>
      </c>
      <c r="BA140" s="18" t="str">
        <f>IF(ISBLANK(Table2[[#This Row],[device_model]]), "", Table2[[#This Row],[device_suggested_area]])</f>
        <v>Hallway</v>
      </c>
      <c r="BB140" s="18" t="s">
        <v>871</v>
      </c>
      <c r="BC140" s="18" t="s">
        <v>874</v>
      </c>
      <c r="BD140" s="18" t="s">
        <v>459</v>
      </c>
      <c r="BE140" s="18" t="s">
        <v>872</v>
      </c>
      <c r="BF140" s="18" t="s">
        <v>411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5" ht="16" customHeight="1">
      <c r="A141" s="18">
        <v>1614</v>
      </c>
      <c r="B141" s="18" t="s">
        <v>26</v>
      </c>
      <c r="C141" s="18" t="s">
        <v>459</v>
      </c>
      <c r="D141" s="18" t="s">
        <v>137</v>
      </c>
      <c r="E141" s="18" t="s">
        <v>880</v>
      </c>
      <c r="F141" s="22" t="str">
        <f>IF(ISBLANK(Table2[[#This Row],[unique_id]]), "", PROPER(SUBSTITUTE(Table2[[#This Row],[unique_id]], "_", " ")))</f>
        <v>Hallway Sconces Bulb 1</v>
      </c>
      <c r="H141" s="18" t="s">
        <v>139</v>
      </c>
      <c r="O141" s="19" t="s">
        <v>805</v>
      </c>
      <c r="P141" s="18" t="s">
        <v>166</v>
      </c>
      <c r="Q141" s="18" t="s">
        <v>777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Hallway Lights</v>
      </c>
      <c r="T141" s="23"/>
      <c r="U141" s="18"/>
      <c r="V141" s="19"/>
      <c r="W141" s="19" t="s">
        <v>498</v>
      </c>
      <c r="X141" s="25">
        <v>120</v>
      </c>
      <c r="Y141" s="26" t="s">
        <v>773</v>
      </c>
      <c r="Z141" s="19" t="s">
        <v>1014</v>
      </c>
      <c r="AB141" s="18"/>
      <c r="AG141" s="19"/>
      <c r="AH141" s="19"/>
      <c r="AT141" s="20"/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Hallway</v>
      </c>
      <c r="BA141" s="18" t="str">
        <f>IF(ISBLANK(Table2[[#This Row],[device_model]]), "", Table2[[#This Row],[device_suggested_area]])</f>
        <v>Hallway</v>
      </c>
      <c r="BB141" s="18" t="s">
        <v>1026</v>
      </c>
      <c r="BC141" s="18" t="s">
        <v>874</v>
      </c>
      <c r="BD141" s="18" t="s">
        <v>459</v>
      </c>
      <c r="BE141" s="18" t="s">
        <v>872</v>
      </c>
      <c r="BF141" s="18" t="s">
        <v>411</v>
      </c>
      <c r="BK141" s="18" t="s">
        <v>882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2" spans="1:65" ht="16" customHeight="1">
      <c r="A142" s="18">
        <v>1615</v>
      </c>
      <c r="B142" s="18" t="s">
        <v>26</v>
      </c>
      <c r="C142" s="18" t="s">
        <v>459</v>
      </c>
      <c r="D142" s="18" t="s">
        <v>137</v>
      </c>
      <c r="E142" s="18" t="s">
        <v>1335</v>
      </c>
      <c r="F142" s="22" t="str">
        <f>IF(ISBLANK(Table2[[#This Row],[unique_id]]), "", PROPER(SUBSTITUTE(Table2[[#This Row],[unique_id]], "_", " ")))</f>
        <v>Hallway Sconces Bulb 2</v>
      </c>
      <c r="H142" s="18" t="s">
        <v>139</v>
      </c>
      <c r="O142" s="19" t="s">
        <v>805</v>
      </c>
      <c r="P142" s="18" t="s">
        <v>166</v>
      </c>
      <c r="Q142" s="18" t="s">
        <v>777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Hallway Lights</v>
      </c>
      <c r="T142" s="23"/>
      <c r="U142" s="18"/>
      <c r="V142" s="19"/>
      <c r="W142" s="19" t="s">
        <v>498</v>
      </c>
      <c r="X142" s="25">
        <v>120</v>
      </c>
      <c r="Y142" s="26" t="s">
        <v>773</v>
      </c>
      <c r="Z142" s="19" t="s">
        <v>1014</v>
      </c>
      <c r="AB142" s="18"/>
      <c r="AG142" s="19"/>
      <c r="AH142" s="19"/>
      <c r="AT142" s="20"/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Hallway</v>
      </c>
      <c r="BA142" s="18" t="str">
        <f>IF(ISBLANK(Table2[[#This Row],[device_model]]), "", Table2[[#This Row],[device_suggested_area]])</f>
        <v>Hallway</v>
      </c>
      <c r="BB142" s="18" t="s">
        <v>1027</v>
      </c>
      <c r="BC142" s="18" t="s">
        <v>874</v>
      </c>
      <c r="BD142" s="18" t="s">
        <v>459</v>
      </c>
      <c r="BE142" s="18" t="s">
        <v>872</v>
      </c>
      <c r="BF142" s="18" t="s">
        <v>411</v>
      </c>
      <c r="BK142" s="18" t="s">
        <v>883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3" spans="1:65" ht="16" customHeight="1">
      <c r="A143" s="18">
        <v>1616</v>
      </c>
      <c r="B143" s="18" t="s">
        <v>26</v>
      </c>
      <c r="C143" s="18" t="s">
        <v>382</v>
      </c>
      <c r="D143" s="18" t="s">
        <v>137</v>
      </c>
      <c r="E143" s="18" t="s">
        <v>300</v>
      </c>
      <c r="F143" s="22" t="str">
        <f>IF(ISBLANK(Table2[[#This Row],[unique_id]]), "", PROPER(SUBSTITUTE(Table2[[#This Row],[unique_id]], "_", " ")))</f>
        <v>Dining Main</v>
      </c>
      <c r="G143" s="18" t="s">
        <v>138</v>
      </c>
      <c r="H143" s="18" t="s">
        <v>139</v>
      </c>
      <c r="I143" s="18" t="s">
        <v>132</v>
      </c>
      <c r="J143" s="18" t="s">
        <v>741</v>
      </c>
      <c r="K143" s="18" t="s">
        <v>907</v>
      </c>
      <c r="M143" s="18" t="s">
        <v>136</v>
      </c>
      <c r="O143" s="19"/>
      <c r="P143" s="18"/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1011</v>
      </c>
      <c r="AA143" s="26"/>
      <c r="AB143" s="18"/>
      <c r="AE143" s="18" t="s">
        <v>295</v>
      </c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1039</v>
      </c>
      <c r="BC143" s="18" t="s">
        <v>496</v>
      </c>
      <c r="BD143" s="18" t="s">
        <v>382</v>
      </c>
      <c r="BE143" s="18" t="s">
        <v>497</v>
      </c>
      <c r="BF143" s="18" t="s">
        <v>194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5" ht="16" customHeight="1">
      <c r="A144" s="18">
        <v>1617</v>
      </c>
      <c r="B144" s="18" t="s">
        <v>26</v>
      </c>
      <c r="C144" s="18" t="s">
        <v>382</v>
      </c>
      <c r="D144" s="18" t="s">
        <v>137</v>
      </c>
      <c r="E144" s="18" t="s">
        <v>961</v>
      </c>
      <c r="F144" s="22" t="str">
        <f>IF(ISBLANK(Table2[[#This Row],[unique_id]]), "", PROPER(SUBSTITUTE(Table2[[#This Row],[unique_id]], "_", " ")))</f>
        <v>Dining Main Bulb 1</v>
      </c>
      <c r="H144" s="18" t="s">
        <v>139</v>
      </c>
      <c r="O144" s="19" t="s">
        <v>805</v>
      </c>
      <c r="P144" s="18" t="s">
        <v>166</v>
      </c>
      <c r="Q144" s="18" t="s">
        <v>777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Dining Lights</v>
      </c>
      <c r="T144" s="23"/>
      <c r="U144" s="18"/>
      <c r="V144" s="19"/>
      <c r="W144" s="19" t="s">
        <v>498</v>
      </c>
      <c r="X144" s="25">
        <v>104</v>
      </c>
      <c r="Y144" s="26" t="s">
        <v>773</v>
      </c>
      <c r="Z144" s="26" t="s">
        <v>1011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Dining</v>
      </c>
      <c r="BA144" s="18" t="str">
        <f>IF(ISBLANK(Table2[[#This Row],[device_model]]), "", Table2[[#This Row],[device_suggested_area]])</f>
        <v>Dining</v>
      </c>
      <c r="BB144" s="18" t="s">
        <v>1040</v>
      </c>
      <c r="BC144" s="18" t="s">
        <v>496</v>
      </c>
      <c r="BD144" s="18" t="s">
        <v>382</v>
      </c>
      <c r="BE144" s="18" t="s">
        <v>497</v>
      </c>
      <c r="BF144" s="18" t="s">
        <v>194</v>
      </c>
      <c r="BK144" s="18" t="s">
        <v>511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5" spans="1:65" ht="16" customHeight="1">
      <c r="A145" s="18">
        <v>1618</v>
      </c>
      <c r="B145" s="18" t="s">
        <v>26</v>
      </c>
      <c r="C145" s="18" t="s">
        <v>382</v>
      </c>
      <c r="D145" s="18" t="s">
        <v>137</v>
      </c>
      <c r="E145" s="18" t="s">
        <v>962</v>
      </c>
      <c r="F145" s="22" t="str">
        <f>IF(ISBLANK(Table2[[#This Row],[unique_id]]), "", PROPER(SUBSTITUTE(Table2[[#This Row],[unique_id]], "_", " ")))</f>
        <v>Dining Main Bulb 2</v>
      </c>
      <c r="H145" s="18" t="s">
        <v>139</v>
      </c>
      <c r="O145" s="19" t="s">
        <v>805</v>
      </c>
      <c r="P145" s="18" t="s">
        <v>166</v>
      </c>
      <c r="Q145" s="18" t="s">
        <v>777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Dining Lights</v>
      </c>
      <c r="T145" s="23"/>
      <c r="U145" s="18"/>
      <c r="V145" s="19"/>
      <c r="W145" s="19" t="s">
        <v>498</v>
      </c>
      <c r="X145" s="25">
        <v>104</v>
      </c>
      <c r="Y145" s="26" t="s">
        <v>773</v>
      </c>
      <c r="Z145" s="26" t="s">
        <v>1011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Dining</v>
      </c>
      <c r="BA145" s="18" t="str">
        <f>IF(ISBLANK(Table2[[#This Row],[device_model]]), "", Table2[[#This Row],[device_suggested_area]])</f>
        <v>Dining</v>
      </c>
      <c r="BB145" s="18" t="s">
        <v>1041</v>
      </c>
      <c r="BC145" s="18" t="s">
        <v>496</v>
      </c>
      <c r="BD145" s="18" t="s">
        <v>382</v>
      </c>
      <c r="BE145" s="18" t="s">
        <v>497</v>
      </c>
      <c r="BF145" s="18" t="s">
        <v>194</v>
      </c>
      <c r="BK145" s="18" t="s">
        <v>512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6" spans="1:65" ht="16" customHeight="1">
      <c r="A146" s="18">
        <v>1619</v>
      </c>
      <c r="B146" s="18" t="s">
        <v>26</v>
      </c>
      <c r="C146" s="18" t="s">
        <v>382</v>
      </c>
      <c r="D146" s="18" t="s">
        <v>137</v>
      </c>
      <c r="E146" s="18" t="s">
        <v>963</v>
      </c>
      <c r="F146" s="22" t="str">
        <f>IF(ISBLANK(Table2[[#This Row],[unique_id]]), "", PROPER(SUBSTITUTE(Table2[[#This Row],[unique_id]], "_", " ")))</f>
        <v>Dining Main Bulb 3</v>
      </c>
      <c r="H146" s="18" t="s">
        <v>139</v>
      </c>
      <c r="O146" s="19" t="s">
        <v>805</v>
      </c>
      <c r="P146" s="18" t="s">
        <v>166</v>
      </c>
      <c r="Q146" s="18" t="s">
        <v>777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Dining Lights</v>
      </c>
      <c r="T146" s="23"/>
      <c r="U146" s="18"/>
      <c r="V146" s="19"/>
      <c r="W146" s="19" t="s">
        <v>498</v>
      </c>
      <c r="X146" s="25">
        <v>104</v>
      </c>
      <c r="Y146" s="26" t="s">
        <v>773</v>
      </c>
      <c r="Z146" s="26" t="s">
        <v>1011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Dining</v>
      </c>
      <c r="BA146" s="18" t="str">
        <f>IF(ISBLANK(Table2[[#This Row],[device_model]]), "", Table2[[#This Row],[device_suggested_area]])</f>
        <v>Dining</v>
      </c>
      <c r="BB146" s="18" t="s">
        <v>1042</v>
      </c>
      <c r="BC146" s="18" t="s">
        <v>496</v>
      </c>
      <c r="BD146" s="18" t="s">
        <v>382</v>
      </c>
      <c r="BE146" s="18" t="s">
        <v>497</v>
      </c>
      <c r="BF146" s="18" t="s">
        <v>194</v>
      </c>
      <c r="BK146" s="18" t="s">
        <v>513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7" spans="1:65" ht="16" customHeight="1">
      <c r="A147" s="18">
        <v>1620</v>
      </c>
      <c r="B147" s="18" t="s">
        <v>26</v>
      </c>
      <c r="C147" s="18" t="s">
        <v>382</v>
      </c>
      <c r="D147" s="18" t="s">
        <v>137</v>
      </c>
      <c r="E147" s="18" t="s">
        <v>964</v>
      </c>
      <c r="F147" s="22" t="str">
        <f>IF(ISBLANK(Table2[[#This Row],[unique_id]]), "", PROPER(SUBSTITUTE(Table2[[#This Row],[unique_id]], "_", " ")))</f>
        <v>Dining Main Bulb 4</v>
      </c>
      <c r="H147" s="18" t="s">
        <v>139</v>
      </c>
      <c r="O147" s="19" t="s">
        <v>805</v>
      </c>
      <c r="P147" s="18" t="s">
        <v>166</v>
      </c>
      <c r="Q147" s="18" t="s">
        <v>777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Dining Lights</v>
      </c>
      <c r="T147" s="23"/>
      <c r="U147" s="18"/>
      <c r="V147" s="19"/>
      <c r="W147" s="19" t="s">
        <v>498</v>
      </c>
      <c r="X147" s="25">
        <v>104</v>
      </c>
      <c r="Y147" s="26" t="s">
        <v>773</v>
      </c>
      <c r="Z147" s="26" t="s">
        <v>1011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Dining</v>
      </c>
      <c r="BA147" s="18" t="str">
        <f>IF(ISBLANK(Table2[[#This Row],[device_model]]), "", Table2[[#This Row],[device_suggested_area]])</f>
        <v>Dining</v>
      </c>
      <c r="BB147" s="18" t="s">
        <v>1043</v>
      </c>
      <c r="BC147" s="18" t="s">
        <v>496</v>
      </c>
      <c r="BD147" s="18" t="s">
        <v>382</v>
      </c>
      <c r="BE147" s="18" t="s">
        <v>497</v>
      </c>
      <c r="BF147" s="18" t="s">
        <v>194</v>
      </c>
      <c r="BK147" s="18" t="s">
        <v>514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8" spans="1:65" ht="16" customHeight="1">
      <c r="A148" s="18">
        <v>1621</v>
      </c>
      <c r="B148" s="18" t="s">
        <v>26</v>
      </c>
      <c r="C148" s="18" t="s">
        <v>382</v>
      </c>
      <c r="D148" s="18" t="s">
        <v>137</v>
      </c>
      <c r="E148" s="18" t="s">
        <v>965</v>
      </c>
      <c r="F148" s="22" t="str">
        <f>IF(ISBLANK(Table2[[#This Row],[unique_id]]), "", PROPER(SUBSTITUTE(Table2[[#This Row],[unique_id]], "_", " ")))</f>
        <v>Dining Main Bulb 5</v>
      </c>
      <c r="H148" s="18" t="s">
        <v>139</v>
      </c>
      <c r="O148" s="19" t="s">
        <v>805</v>
      </c>
      <c r="P148" s="18" t="s">
        <v>166</v>
      </c>
      <c r="Q148" s="18" t="s">
        <v>777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Dining Lights</v>
      </c>
      <c r="T148" s="23"/>
      <c r="U148" s="18"/>
      <c r="V148" s="19"/>
      <c r="W148" s="19" t="s">
        <v>498</v>
      </c>
      <c r="X148" s="25">
        <v>104</v>
      </c>
      <c r="Y148" s="26" t="s">
        <v>773</v>
      </c>
      <c r="Z148" s="26" t="s">
        <v>1011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Dining</v>
      </c>
      <c r="BA148" s="18" t="str">
        <f>IF(ISBLANK(Table2[[#This Row],[device_model]]), "", Table2[[#This Row],[device_suggested_area]])</f>
        <v>Dining</v>
      </c>
      <c r="BB148" s="18" t="s">
        <v>1044</v>
      </c>
      <c r="BC148" s="18" t="s">
        <v>496</v>
      </c>
      <c r="BD148" s="18" t="s">
        <v>382</v>
      </c>
      <c r="BE148" s="18" t="s">
        <v>497</v>
      </c>
      <c r="BF148" s="18" t="s">
        <v>194</v>
      </c>
      <c r="BK148" s="18" t="s">
        <v>515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9" spans="1:65" ht="16" customHeight="1">
      <c r="A149" s="18">
        <v>1622</v>
      </c>
      <c r="B149" s="18" t="s">
        <v>26</v>
      </c>
      <c r="C149" s="18" t="s">
        <v>382</v>
      </c>
      <c r="D149" s="18" t="s">
        <v>137</v>
      </c>
      <c r="E149" s="18" t="s">
        <v>966</v>
      </c>
      <c r="F149" s="22" t="str">
        <f>IF(ISBLANK(Table2[[#This Row],[unique_id]]), "", PROPER(SUBSTITUTE(Table2[[#This Row],[unique_id]], "_", " ")))</f>
        <v>Dining Main Bulb 6</v>
      </c>
      <c r="H149" s="18" t="s">
        <v>139</v>
      </c>
      <c r="O149" s="19" t="s">
        <v>805</v>
      </c>
      <c r="P149" s="18" t="s">
        <v>166</v>
      </c>
      <c r="Q149" s="18" t="s">
        <v>777</v>
      </c>
      <c r="R149" s="18" t="str">
        <f>Table2[[#This Row],[entity_domain]]</f>
        <v>Lights</v>
      </c>
      <c r="S149" s="18" t="str">
        <f>_xlfn.CONCAT( Table2[[#This Row],[device_suggested_area]], " ",Table2[[#This Row],[powercalc_group_3]])</f>
        <v>Dining Lights</v>
      </c>
      <c r="T149" s="23"/>
      <c r="U149" s="18"/>
      <c r="V149" s="19"/>
      <c r="W149" s="19" t="s">
        <v>498</v>
      </c>
      <c r="X149" s="25">
        <v>104</v>
      </c>
      <c r="Y149" s="26" t="s">
        <v>773</v>
      </c>
      <c r="Z149" s="26" t="s">
        <v>1011</v>
      </c>
      <c r="AA149" s="26"/>
      <c r="AB149" s="18"/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Dining</v>
      </c>
      <c r="BA149" s="18" t="str">
        <f>IF(ISBLANK(Table2[[#This Row],[device_model]]), "", Table2[[#This Row],[device_suggested_area]])</f>
        <v>Dining</v>
      </c>
      <c r="BB149" s="18" t="s">
        <v>1045</v>
      </c>
      <c r="BC149" s="18" t="s">
        <v>496</v>
      </c>
      <c r="BD149" s="18" t="s">
        <v>382</v>
      </c>
      <c r="BE149" s="18" t="s">
        <v>497</v>
      </c>
      <c r="BF149" s="18" t="s">
        <v>194</v>
      </c>
      <c r="BK149" s="18" t="s">
        <v>516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0" spans="1:65" ht="16" customHeight="1">
      <c r="A150" s="18">
        <v>1623</v>
      </c>
      <c r="B150" s="18" t="s">
        <v>26</v>
      </c>
      <c r="C150" s="18" t="s">
        <v>382</v>
      </c>
      <c r="D150" s="18" t="s">
        <v>137</v>
      </c>
      <c r="E150" s="18" t="s">
        <v>301</v>
      </c>
      <c r="F150" s="22" t="str">
        <f>IF(ISBLANK(Table2[[#This Row],[unique_id]]), "", PROPER(SUBSTITUTE(Table2[[#This Row],[unique_id]], "_", " ")))</f>
        <v>Lounge Main</v>
      </c>
      <c r="G150" s="18" t="s">
        <v>208</v>
      </c>
      <c r="H150" s="18" t="s">
        <v>139</v>
      </c>
      <c r="I150" s="18" t="s">
        <v>132</v>
      </c>
      <c r="J150" s="18" t="s">
        <v>741</v>
      </c>
      <c r="K150" s="18" t="s">
        <v>907</v>
      </c>
      <c r="M150" s="18" t="s">
        <v>136</v>
      </c>
      <c r="O150" s="19"/>
      <c r="P150" s="18"/>
      <c r="T150" s="23"/>
      <c r="U150" s="18"/>
      <c r="V150" s="19"/>
      <c r="W150" s="19" t="s">
        <v>499</v>
      </c>
      <c r="X150" s="25">
        <v>105</v>
      </c>
      <c r="Y150" s="26" t="s">
        <v>775</v>
      </c>
      <c r="Z150" s="26" t="s">
        <v>1011</v>
      </c>
      <c r="AA150" s="26"/>
      <c r="AB150" s="18"/>
      <c r="AE150" s="18" t="s">
        <v>295</v>
      </c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1039</v>
      </c>
      <c r="BC150" s="18" t="s">
        <v>496</v>
      </c>
      <c r="BD150" s="18" t="s">
        <v>382</v>
      </c>
      <c r="BE150" s="18" t="s">
        <v>497</v>
      </c>
      <c r="BF150" s="18" t="s">
        <v>195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5" ht="16" customHeight="1">
      <c r="A151" s="18">
        <v>1624</v>
      </c>
      <c r="B151" s="18" t="s">
        <v>26</v>
      </c>
      <c r="C151" s="18" t="s">
        <v>382</v>
      </c>
      <c r="D151" s="18" t="s">
        <v>137</v>
      </c>
      <c r="E151" s="18" t="s">
        <v>967</v>
      </c>
      <c r="F151" s="22" t="str">
        <f>IF(ISBLANK(Table2[[#This Row],[unique_id]]), "", PROPER(SUBSTITUTE(Table2[[#This Row],[unique_id]], "_", " ")))</f>
        <v>Lounge Main Bulb 1</v>
      </c>
      <c r="H151" s="18" t="s">
        <v>139</v>
      </c>
      <c r="O151" s="19" t="s">
        <v>805</v>
      </c>
      <c r="P151" s="18" t="s">
        <v>166</v>
      </c>
      <c r="Q151" s="18" t="s">
        <v>777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Lounge Lights</v>
      </c>
      <c r="T151" s="23"/>
      <c r="U151" s="18"/>
      <c r="V151" s="19"/>
      <c r="W151" s="19" t="s">
        <v>498</v>
      </c>
      <c r="X151" s="25">
        <v>105</v>
      </c>
      <c r="Y151" s="26" t="s">
        <v>773</v>
      </c>
      <c r="Z151" s="26" t="s">
        <v>1011</v>
      </c>
      <c r="AA151" s="26"/>
      <c r="AB151" s="18"/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Lounge</v>
      </c>
      <c r="BA151" s="18" t="str">
        <f>IF(ISBLANK(Table2[[#This Row],[device_model]]), "", Table2[[#This Row],[device_suggested_area]])</f>
        <v>Lounge</v>
      </c>
      <c r="BB151" s="18" t="s">
        <v>1040</v>
      </c>
      <c r="BC151" s="18" t="s">
        <v>496</v>
      </c>
      <c r="BD151" s="18" t="s">
        <v>382</v>
      </c>
      <c r="BE151" s="18" t="s">
        <v>497</v>
      </c>
      <c r="BF151" s="18" t="s">
        <v>195</v>
      </c>
      <c r="BK151" s="18" t="s">
        <v>517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2" spans="1:65" ht="16" customHeight="1">
      <c r="A152" s="18">
        <v>1625</v>
      </c>
      <c r="B152" s="18" t="s">
        <v>26</v>
      </c>
      <c r="C152" s="18" t="s">
        <v>382</v>
      </c>
      <c r="D152" s="18" t="s">
        <v>137</v>
      </c>
      <c r="E152" s="18" t="s">
        <v>968</v>
      </c>
      <c r="F152" s="22" t="str">
        <f>IF(ISBLANK(Table2[[#This Row],[unique_id]]), "", PROPER(SUBSTITUTE(Table2[[#This Row],[unique_id]], "_", " ")))</f>
        <v>Lounge Main Bulb 2</v>
      </c>
      <c r="H152" s="18" t="s">
        <v>139</v>
      </c>
      <c r="O152" s="19" t="s">
        <v>805</v>
      </c>
      <c r="P152" s="18" t="s">
        <v>166</v>
      </c>
      <c r="Q152" s="18" t="s">
        <v>777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Lounge Lights</v>
      </c>
      <c r="T152" s="23"/>
      <c r="U152" s="18"/>
      <c r="V152" s="19"/>
      <c r="W152" s="19" t="s">
        <v>498</v>
      </c>
      <c r="X152" s="25">
        <v>105</v>
      </c>
      <c r="Y152" s="26" t="s">
        <v>773</v>
      </c>
      <c r="Z152" s="26" t="s">
        <v>1011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Lounge</v>
      </c>
      <c r="BA152" s="18" t="str">
        <f>IF(ISBLANK(Table2[[#This Row],[device_model]]), "", Table2[[#This Row],[device_suggested_area]])</f>
        <v>Lounge</v>
      </c>
      <c r="BB152" s="18" t="s">
        <v>1041</v>
      </c>
      <c r="BC152" s="18" t="s">
        <v>496</v>
      </c>
      <c r="BD152" s="18" t="s">
        <v>382</v>
      </c>
      <c r="BE152" s="18" t="s">
        <v>497</v>
      </c>
      <c r="BF152" s="18" t="s">
        <v>195</v>
      </c>
      <c r="BK152" s="18" t="s">
        <v>518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3" spans="1:65" ht="16" customHeight="1">
      <c r="A153" s="18">
        <v>1626</v>
      </c>
      <c r="B153" s="18" t="s">
        <v>26</v>
      </c>
      <c r="C153" s="18" t="s">
        <v>382</v>
      </c>
      <c r="D153" s="18" t="s">
        <v>137</v>
      </c>
      <c r="E153" s="18" t="s">
        <v>969</v>
      </c>
      <c r="F153" s="22" t="str">
        <f>IF(ISBLANK(Table2[[#This Row],[unique_id]]), "", PROPER(SUBSTITUTE(Table2[[#This Row],[unique_id]], "_", " ")))</f>
        <v>Lounge Main Bulb 3</v>
      </c>
      <c r="H153" s="18" t="s">
        <v>139</v>
      </c>
      <c r="O153" s="19" t="s">
        <v>805</v>
      </c>
      <c r="P153" s="18" t="s">
        <v>166</v>
      </c>
      <c r="Q153" s="18" t="s">
        <v>777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Lounge Lights</v>
      </c>
      <c r="T153" s="23"/>
      <c r="U153" s="18"/>
      <c r="V153" s="19"/>
      <c r="W153" s="19" t="s">
        <v>498</v>
      </c>
      <c r="X153" s="25">
        <v>105</v>
      </c>
      <c r="Y153" s="26" t="s">
        <v>773</v>
      </c>
      <c r="Z153" s="26" t="s">
        <v>1011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Lounge</v>
      </c>
      <c r="BA153" s="18" t="str">
        <f>IF(ISBLANK(Table2[[#This Row],[device_model]]), "", Table2[[#This Row],[device_suggested_area]])</f>
        <v>Lounge</v>
      </c>
      <c r="BB153" s="18" t="s">
        <v>1042</v>
      </c>
      <c r="BC153" s="18" t="s">
        <v>496</v>
      </c>
      <c r="BD153" s="18" t="s">
        <v>382</v>
      </c>
      <c r="BE153" s="18" t="s">
        <v>497</v>
      </c>
      <c r="BF153" s="18" t="s">
        <v>195</v>
      </c>
      <c r="BK153" s="18" t="s">
        <v>519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4" spans="1:65" ht="16" customHeight="1">
      <c r="A154" s="18">
        <v>1627</v>
      </c>
      <c r="B154" s="18" t="s">
        <v>26</v>
      </c>
      <c r="C154" s="18" t="s">
        <v>133</v>
      </c>
      <c r="D154" s="18" t="s">
        <v>137</v>
      </c>
      <c r="E154" s="18" t="s">
        <v>421</v>
      </c>
      <c r="F154" s="22" t="str">
        <f>IF(ISBLANK(Table2[[#This Row],[unique_id]]), "", PROPER(SUBSTITUTE(Table2[[#This Row],[unique_id]], "_", " ")))</f>
        <v>Lounge Fan</v>
      </c>
      <c r="G154" s="18" t="s">
        <v>192</v>
      </c>
      <c r="H154" s="18" t="s">
        <v>139</v>
      </c>
      <c r="I154" s="18" t="s">
        <v>132</v>
      </c>
      <c r="J154" s="18" t="s">
        <v>742</v>
      </c>
      <c r="M154" s="18" t="s">
        <v>136</v>
      </c>
      <c r="O154" s="19" t="s">
        <v>805</v>
      </c>
      <c r="P154" s="18" t="s">
        <v>166</v>
      </c>
      <c r="Q154" s="18" t="s">
        <v>777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Lounge Lights</v>
      </c>
      <c r="T154" s="23" t="s">
        <v>792</v>
      </c>
      <c r="U154" s="18"/>
      <c r="V154" s="19"/>
      <c r="W154" s="19"/>
      <c r="X154" s="19"/>
      <c r="Y154" s="19"/>
      <c r="Z154" s="19"/>
      <c r="AB154" s="18"/>
      <c r="AE154" s="18" t="s">
        <v>295</v>
      </c>
      <c r="AG154" s="19"/>
      <c r="AH154" s="19"/>
      <c r="AT154" s="20"/>
      <c r="AU154" s="19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4" s="18" t="str">
        <f>IF(ISBLANK(Table2[[#This Row],[device_model]]), "", Table2[[#This Row],[device_suggested_area]])</f>
        <v/>
      </c>
      <c r="BE154" s="19"/>
      <c r="BF154" s="18" t="s">
        <v>195</v>
      </c>
      <c r="BH154" s="18" t="s">
        <v>702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>
      <c r="A155" s="18">
        <v>1628</v>
      </c>
      <c r="B155" s="18" t="s">
        <v>26</v>
      </c>
      <c r="C155" s="18" t="s">
        <v>382</v>
      </c>
      <c r="D155" s="18" t="s">
        <v>137</v>
      </c>
      <c r="E155" s="18" t="s">
        <v>564</v>
      </c>
      <c r="F155" s="22" t="str">
        <f>IF(ISBLANK(Table2[[#This Row],[unique_id]]), "", PROPER(SUBSTITUTE(Table2[[#This Row],[unique_id]], "_", " ")))</f>
        <v>Lounge Lamp</v>
      </c>
      <c r="G155" s="18" t="s">
        <v>565</v>
      </c>
      <c r="H155" s="18" t="s">
        <v>139</v>
      </c>
      <c r="I155" s="18" t="s">
        <v>132</v>
      </c>
      <c r="J155" s="18" t="s">
        <v>532</v>
      </c>
      <c r="K155" s="18" t="s">
        <v>911</v>
      </c>
      <c r="M155" s="18" t="s">
        <v>136</v>
      </c>
      <c r="O155" s="19"/>
      <c r="P155" s="18"/>
      <c r="T155" s="23"/>
      <c r="U155" s="18"/>
      <c r="V155" s="19"/>
      <c r="W155" s="19" t="s">
        <v>499</v>
      </c>
      <c r="X155" s="25">
        <v>114</v>
      </c>
      <c r="Y155" s="26" t="s">
        <v>775</v>
      </c>
      <c r="Z155" s="26" t="s">
        <v>1011</v>
      </c>
      <c r="AA155" s="26"/>
      <c r="AB155" s="18"/>
      <c r="AE155" s="18" t="s">
        <v>295</v>
      </c>
      <c r="AG155" s="19"/>
      <c r="AH155" s="19"/>
      <c r="AT15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Lounge</v>
      </c>
      <c r="BA155" s="18" t="str">
        <f>IF(ISBLANK(Table2[[#This Row],[device_model]]), "", Table2[[#This Row],[device_suggested_area]])</f>
        <v>Lounge</v>
      </c>
      <c r="BB155" s="18" t="s">
        <v>532</v>
      </c>
      <c r="BC155" s="18" t="s">
        <v>496</v>
      </c>
      <c r="BD155" s="18" t="s">
        <v>382</v>
      </c>
      <c r="BE155" s="18" t="s">
        <v>497</v>
      </c>
      <c r="BF155" s="18" t="s">
        <v>195</v>
      </c>
      <c r="BH155" s="18" t="s">
        <v>702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1629</v>
      </c>
      <c r="B156" s="18" t="s">
        <v>26</v>
      </c>
      <c r="C156" s="18" t="s">
        <v>382</v>
      </c>
      <c r="D156" s="18" t="s">
        <v>137</v>
      </c>
      <c r="E156" s="18" t="s">
        <v>970</v>
      </c>
      <c r="F156" s="22" t="str">
        <f>IF(ISBLANK(Table2[[#This Row],[unique_id]]), "", PROPER(SUBSTITUTE(Table2[[#This Row],[unique_id]], "_", " ")))</f>
        <v>Lounge Lamp Bulb 1</v>
      </c>
      <c r="H156" s="18" t="s">
        <v>139</v>
      </c>
      <c r="O156" s="19" t="s">
        <v>805</v>
      </c>
      <c r="P156" s="18" t="s">
        <v>166</v>
      </c>
      <c r="Q156" s="18" t="s">
        <v>777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Lounge Lights</v>
      </c>
      <c r="T156" s="23"/>
      <c r="U156" s="18"/>
      <c r="V156" s="19"/>
      <c r="W156" s="19" t="s">
        <v>498</v>
      </c>
      <c r="X156" s="25">
        <v>114</v>
      </c>
      <c r="Y156" s="26" t="s">
        <v>773</v>
      </c>
      <c r="Z156" s="26" t="s">
        <v>1012</v>
      </c>
      <c r="AA156" s="26"/>
      <c r="AB156" s="18"/>
      <c r="AG156" s="19"/>
      <c r="AH156" s="19"/>
      <c r="AT15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Lounge</v>
      </c>
      <c r="BA156" s="18" t="str">
        <f>IF(ISBLANK(Table2[[#This Row],[device_model]]), "", Table2[[#This Row],[device_suggested_area]])</f>
        <v>Lounge</v>
      </c>
      <c r="BB156" s="18" t="s">
        <v>1037</v>
      </c>
      <c r="BC156" s="18" t="s">
        <v>496</v>
      </c>
      <c r="BD156" s="18" t="s">
        <v>382</v>
      </c>
      <c r="BE156" s="18" t="s">
        <v>497</v>
      </c>
      <c r="BF156" s="18" t="s">
        <v>195</v>
      </c>
      <c r="BH156" s="18" t="s">
        <v>702</v>
      </c>
      <c r="BK156" s="18" t="s">
        <v>566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7" spans="1:65" ht="16" customHeight="1">
      <c r="A157" s="18">
        <v>1630</v>
      </c>
      <c r="B157" s="18" t="s">
        <v>26</v>
      </c>
      <c r="C157" s="18" t="s">
        <v>382</v>
      </c>
      <c r="D157" s="18" t="s">
        <v>137</v>
      </c>
      <c r="E157" s="18" t="s">
        <v>302</v>
      </c>
      <c r="F157" s="22" t="str">
        <f>IF(ISBLANK(Table2[[#This Row],[unique_id]]), "", PROPER(SUBSTITUTE(Table2[[#This Row],[unique_id]], "_", " ")))</f>
        <v>Parents Main</v>
      </c>
      <c r="G157" s="18" t="s">
        <v>197</v>
      </c>
      <c r="H157" s="18" t="s">
        <v>139</v>
      </c>
      <c r="I157" s="18" t="s">
        <v>132</v>
      </c>
      <c r="J157" s="21" t="s">
        <v>741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499</v>
      </c>
      <c r="X157" s="25">
        <v>106</v>
      </c>
      <c r="Y157" s="26" t="s">
        <v>775</v>
      </c>
      <c r="Z157" s="26" t="s">
        <v>1013</v>
      </c>
      <c r="AA157" s="26"/>
      <c r="AB157" s="18"/>
      <c r="AE157" s="18" t="s">
        <v>295</v>
      </c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1039</v>
      </c>
      <c r="BC157" s="18" t="s">
        <v>496</v>
      </c>
      <c r="BD157" s="18" t="s">
        <v>382</v>
      </c>
      <c r="BE157" s="18" t="s">
        <v>497</v>
      </c>
      <c r="BF157" s="18" t="s">
        <v>193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1631</v>
      </c>
      <c r="B158" s="18" t="s">
        <v>26</v>
      </c>
      <c r="C158" s="18" t="s">
        <v>382</v>
      </c>
      <c r="D158" s="18" t="s">
        <v>137</v>
      </c>
      <c r="E158" s="18" t="s">
        <v>971</v>
      </c>
      <c r="F158" s="22" t="str">
        <f>IF(ISBLANK(Table2[[#This Row],[unique_id]]), "", PROPER(SUBSTITUTE(Table2[[#This Row],[unique_id]], "_", " ")))</f>
        <v>Parents Main Bulb 1</v>
      </c>
      <c r="H158" s="18" t="s">
        <v>139</v>
      </c>
      <c r="O158" s="19" t="s">
        <v>805</v>
      </c>
      <c r="P158" s="18" t="s">
        <v>166</v>
      </c>
      <c r="Q158" s="18" t="s">
        <v>777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498</v>
      </c>
      <c r="X158" s="25">
        <v>106</v>
      </c>
      <c r="Y158" s="26" t="s">
        <v>773</v>
      </c>
      <c r="Z158" s="26" t="s">
        <v>1013</v>
      </c>
      <c r="AA158" s="26"/>
      <c r="AB158" s="18"/>
      <c r="AG158" s="19"/>
      <c r="AH158" s="19"/>
      <c r="AT15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1040</v>
      </c>
      <c r="BC158" s="18" t="s">
        <v>496</v>
      </c>
      <c r="BD158" s="18" t="s">
        <v>382</v>
      </c>
      <c r="BE158" s="18" t="s">
        <v>497</v>
      </c>
      <c r="BF158" s="18" t="s">
        <v>193</v>
      </c>
      <c r="BK158" s="18" t="s">
        <v>495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9" spans="1:65" ht="16" customHeight="1">
      <c r="A159" s="18">
        <v>1632</v>
      </c>
      <c r="B159" s="18" t="s">
        <v>26</v>
      </c>
      <c r="C159" s="18" t="s">
        <v>382</v>
      </c>
      <c r="D159" s="18" t="s">
        <v>137</v>
      </c>
      <c r="E159" s="18" t="s">
        <v>972</v>
      </c>
      <c r="F159" s="22" t="str">
        <f>IF(ISBLANK(Table2[[#This Row],[unique_id]]), "", PROPER(SUBSTITUTE(Table2[[#This Row],[unique_id]], "_", " ")))</f>
        <v>Parents Main Bulb 2</v>
      </c>
      <c r="H159" s="18" t="s">
        <v>139</v>
      </c>
      <c r="O159" s="19" t="s">
        <v>805</v>
      </c>
      <c r="P159" s="18" t="s">
        <v>166</v>
      </c>
      <c r="Q159" s="18" t="s">
        <v>777</v>
      </c>
      <c r="R159" s="18" t="str">
        <f>Table2[[#This Row],[entity_domain]]</f>
        <v>Lights</v>
      </c>
      <c r="S159" s="18" t="str">
        <f>_xlfn.CONCAT( Table2[[#This Row],[device_suggested_area]], " ",Table2[[#This Row],[powercalc_group_3]])</f>
        <v>Parents Lights</v>
      </c>
      <c r="T159" s="23"/>
      <c r="U159" s="18"/>
      <c r="V159" s="19"/>
      <c r="W159" s="19" t="s">
        <v>498</v>
      </c>
      <c r="X159" s="25">
        <v>106</v>
      </c>
      <c r="Y159" s="26" t="s">
        <v>773</v>
      </c>
      <c r="Z159" s="26" t="s">
        <v>1013</v>
      </c>
      <c r="AA159" s="26"/>
      <c r="AB159" s="18"/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Parents</v>
      </c>
      <c r="BA159" s="18" t="str">
        <f>IF(ISBLANK(Table2[[#This Row],[device_model]]), "", Table2[[#This Row],[device_suggested_area]])</f>
        <v>Parents</v>
      </c>
      <c r="BB159" s="18" t="s">
        <v>1041</v>
      </c>
      <c r="BC159" s="18" t="s">
        <v>496</v>
      </c>
      <c r="BD159" s="18" t="s">
        <v>382</v>
      </c>
      <c r="BE159" s="18" t="s">
        <v>497</v>
      </c>
      <c r="BF159" s="18" t="s">
        <v>193</v>
      </c>
      <c r="BK159" s="18" t="s">
        <v>502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0" spans="1:65" ht="16" customHeight="1">
      <c r="A160" s="18">
        <v>1633</v>
      </c>
      <c r="B160" s="18" t="s">
        <v>26</v>
      </c>
      <c r="C160" s="18" t="s">
        <v>382</v>
      </c>
      <c r="D160" s="18" t="s">
        <v>137</v>
      </c>
      <c r="E160" s="18" t="s">
        <v>973</v>
      </c>
      <c r="F160" s="22" t="str">
        <f>IF(ISBLANK(Table2[[#This Row],[unique_id]]), "", PROPER(SUBSTITUTE(Table2[[#This Row],[unique_id]], "_", " ")))</f>
        <v>Parents Main Bulb 3</v>
      </c>
      <c r="H160" s="18" t="s">
        <v>139</v>
      </c>
      <c r="O160" s="19" t="s">
        <v>805</v>
      </c>
      <c r="P160" s="18" t="s">
        <v>166</v>
      </c>
      <c r="Q160" s="18" t="s">
        <v>777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Parents Lights</v>
      </c>
      <c r="T160" s="23"/>
      <c r="U160" s="18"/>
      <c r="V160" s="19"/>
      <c r="W160" s="19" t="s">
        <v>498</v>
      </c>
      <c r="X160" s="25">
        <v>106</v>
      </c>
      <c r="Y160" s="26" t="s">
        <v>773</v>
      </c>
      <c r="Z160" s="26" t="s">
        <v>1013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Parents</v>
      </c>
      <c r="BA160" s="18" t="str">
        <f>IF(ISBLANK(Table2[[#This Row],[device_model]]), "", Table2[[#This Row],[device_suggested_area]])</f>
        <v>Parents</v>
      </c>
      <c r="BB160" s="18" t="s">
        <v>1042</v>
      </c>
      <c r="BC160" s="18" t="s">
        <v>496</v>
      </c>
      <c r="BD160" s="18" t="s">
        <v>382</v>
      </c>
      <c r="BE160" s="18" t="s">
        <v>497</v>
      </c>
      <c r="BF160" s="18" t="s">
        <v>193</v>
      </c>
      <c r="BK160" s="18" t="s">
        <v>503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1" spans="1:65" ht="16" customHeight="1">
      <c r="A161" s="18">
        <v>1634</v>
      </c>
      <c r="B161" s="18" t="s">
        <v>26</v>
      </c>
      <c r="C161" s="18" t="s">
        <v>459</v>
      </c>
      <c r="D161" s="18" t="s">
        <v>137</v>
      </c>
      <c r="E161" s="18" t="s">
        <v>892</v>
      </c>
      <c r="F161" s="22" t="str">
        <f>IF(ISBLANK(Table2[[#This Row],[unique_id]]), "", PROPER(SUBSTITUTE(Table2[[#This Row],[unique_id]], "_", " ")))</f>
        <v>Parents Jane Bedside</v>
      </c>
      <c r="G161" s="18" t="s">
        <v>890</v>
      </c>
      <c r="H161" s="18" t="s">
        <v>139</v>
      </c>
      <c r="I161" s="18" t="s">
        <v>132</v>
      </c>
      <c r="J161" s="18" t="s">
        <v>905</v>
      </c>
      <c r="K161" s="18" t="s">
        <v>909</v>
      </c>
      <c r="M161" s="18" t="s">
        <v>136</v>
      </c>
      <c r="O161" s="19"/>
      <c r="P161" s="18"/>
      <c r="T161" s="23"/>
      <c r="U161" s="18"/>
      <c r="V161" s="19"/>
      <c r="W161" s="19" t="s">
        <v>499</v>
      </c>
      <c r="X161" s="25">
        <v>119</v>
      </c>
      <c r="Y161" s="26" t="s">
        <v>775</v>
      </c>
      <c r="Z161" s="19" t="s">
        <v>1014</v>
      </c>
      <c r="AB161" s="18"/>
      <c r="AE161" s="18" t="s">
        <v>295</v>
      </c>
      <c r="AG161" s="19"/>
      <c r="AH161" s="19"/>
      <c r="AT161" s="20"/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Parents</v>
      </c>
      <c r="BA161" s="18" t="str">
        <f>IF(ISBLANK(Table2[[#This Row],[device_model]]), "", Table2[[#This Row],[device_suggested_area]])</f>
        <v>Parents</v>
      </c>
      <c r="BB161" s="18" t="s">
        <v>890</v>
      </c>
      <c r="BC161" s="18" t="s">
        <v>874</v>
      </c>
      <c r="BD161" s="18" t="s">
        <v>459</v>
      </c>
      <c r="BE161" s="18" t="s">
        <v>872</v>
      </c>
      <c r="BF161" s="18" t="s">
        <v>193</v>
      </c>
      <c r="BH161" s="18" t="s">
        <v>702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1635</v>
      </c>
      <c r="B162" s="18" t="s">
        <v>26</v>
      </c>
      <c r="C162" s="18" t="s">
        <v>459</v>
      </c>
      <c r="D162" s="18" t="s">
        <v>137</v>
      </c>
      <c r="E162" s="18" t="s">
        <v>893</v>
      </c>
      <c r="F162" s="22" t="str">
        <f>IF(ISBLANK(Table2[[#This Row],[unique_id]]), "", PROPER(SUBSTITUTE(Table2[[#This Row],[unique_id]], "_", " ")))</f>
        <v>Parents Jane Bedside Bulb 1</v>
      </c>
      <c r="H162" s="18" t="s">
        <v>139</v>
      </c>
      <c r="O162" s="19" t="s">
        <v>805</v>
      </c>
      <c r="P162" s="18" t="s">
        <v>166</v>
      </c>
      <c r="Q162" s="18" t="s">
        <v>777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Parents Lights</v>
      </c>
      <c r="T162" s="23"/>
      <c r="U162" s="18"/>
      <c r="V162" s="19"/>
      <c r="W162" s="19" t="s">
        <v>498</v>
      </c>
      <c r="X162" s="25">
        <v>119</v>
      </c>
      <c r="Y162" s="26" t="s">
        <v>773</v>
      </c>
      <c r="Z162" s="19" t="s">
        <v>1014</v>
      </c>
      <c r="AB162" s="18"/>
      <c r="AG162" s="19"/>
      <c r="AH162" s="19"/>
      <c r="AT162" s="20"/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Parents</v>
      </c>
      <c r="BA162" s="18" t="str">
        <f>IF(ISBLANK(Table2[[#This Row],[device_model]]), "", Table2[[#This Row],[device_suggested_area]])</f>
        <v>Parents</v>
      </c>
      <c r="BB162" s="18" t="s">
        <v>1028</v>
      </c>
      <c r="BC162" s="18" t="s">
        <v>874</v>
      </c>
      <c r="BD162" s="18" t="s">
        <v>459</v>
      </c>
      <c r="BE162" s="18" t="s">
        <v>872</v>
      </c>
      <c r="BF162" s="18" t="s">
        <v>193</v>
      </c>
      <c r="BH162" s="18" t="s">
        <v>702</v>
      </c>
      <c r="BK162" s="18" t="s">
        <v>878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3" spans="1:65" ht="16" customHeight="1">
      <c r="A163" s="18">
        <v>1636</v>
      </c>
      <c r="B163" s="18" t="s">
        <v>26</v>
      </c>
      <c r="C163" s="18" t="s">
        <v>459</v>
      </c>
      <c r="D163" s="18" t="s">
        <v>137</v>
      </c>
      <c r="E163" s="18" t="s">
        <v>894</v>
      </c>
      <c r="F163" s="22" t="str">
        <f>IF(ISBLANK(Table2[[#This Row],[unique_id]]), "", PROPER(SUBSTITUTE(Table2[[#This Row],[unique_id]], "_", " ")))</f>
        <v>Parents Graham Bedside</v>
      </c>
      <c r="G163" s="18" t="s">
        <v>891</v>
      </c>
      <c r="H163" s="18" t="s">
        <v>139</v>
      </c>
      <c r="I163" s="18" t="s">
        <v>132</v>
      </c>
      <c r="J163" s="18" t="s">
        <v>906</v>
      </c>
      <c r="K163" s="18" t="s">
        <v>909</v>
      </c>
      <c r="M163" s="18" t="s">
        <v>136</v>
      </c>
      <c r="O163" s="19"/>
      <c r="P163" s="18"/>
      <c r="T163" s="23"/>
      <c r="U163" s="18"/>
      <c r="V163" s="19"/>
      <c r="W163" s="19" t="s">
        <v>499</v>
      </c>
      <c r="X163" s="25">
        <v>122</v>
      </c>
      <c r="Y163" s="26" t="s">
        <v>775</v>
      </c>
      <c r="Z163" s="19" t="s">
        <v>1014</v>
      </c>
      <c r="AB163" s="18"/>
      <c r="AE163" s="18" t="s">
        <v>295</v>
      </c>
      <c r="AG163" s="19"/>
      <c r="AH163" s="19"/>
      <c r="AT163" s="20"/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Parents</v>
      </c>
      <c r="BA163" s="18" t="str">
        <f>IF(ISBLANK(Table2[[#This Row],[device_model]]), "", Table2[[#This Row],[device_suggested_area]])</f>
        <v>Parents</v>
      </c>
      <c r="BB163" s="18" t="s">
        <v>891</v>
      </c>
      <c r="BC163" s="18" t="s">
        <v>874</v>
      </c>
      <c r="BD163" s="18" t="s">
        <v>459</v>
      </c>
      <c r="BE163" s="18" t="s">
        <v>872</v>
      </c>
      <c r="BF163" s="18" t="s">
        <v>193</v>
      </c>
      <c r="BH163" s="18" t="s">
        <v>702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5" ht="16" customHeight="1">
      <c r="A164" s="18">
        <v>1637</v>
      </c>
      <c r="B164" s="18" t="s">
        <v>26</v>
      </c>
      <c r="C164" s="18" t="s">
        <v>459</v>
      </c>
      <c r="D164" s="18" t="s">
        <v>137</v>
      </c>
      <c r="E164" s="18" t="s">
        <v>895</v>
      </c>
      <c r="F164" s="22" t="str">
        <f>IF(ISBLANK(Table2[[#This Row],[unique_id]]), "", PROPER(SUBSTITUTE(Table2[[#This Row],[unique_id]], "_", " ")))</f>
        <v>Parents Graham Bedside Bulb 1</v>
      </c>
      <c r="H164" s="18" t="s">
        <v>139</v>
      </c>
      <c r="O164" s="19" t="s">
        <v>805</v>
      </c>
      <c r="P164" s="18" t="s">
        <v>166</v>
      </c>
      <c r="Q164" s="18" t="s">
        <v>777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Parents Lights</v>
      </c>
      <c r="T164" s="23"/>
      <c r="U164" s="18"/>
      <c r="V164" s="19"/>
      <c r="W164" s="19" t="s">
        <v>498</v>
      </c>
      <c r="X164" s="25">
        <v>122</v>
      </c>
      <c r="Y164" s="26" t="s">
        <v>773</v>
      </c>
      <c r="Z164" s="19" t="s">
        <v>1014</v>
      </c>
      <c r="AB164" s="18"/>
      <c r="AG164" s="19"/>
      <c r="AH164" s="19"/>
      <c r="AT164" s="20"/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Parents</v>
      </c>
      <c r="BA164" s="18" t="str">
        <f>IF(ISBLANK(Table2[[#This Row],[device_model]]), "", Table2[[#This Row],[device_suggested_area]])</f>
        <v>Parents</v>
      </c>
      <c r="BB164" s="18" t="s">
        <v>1029</v>
      </c>
      <c r="BC164" s="18" t="s">
        <v>874</v>
      </c>
      <c r="BD164" s="18" t="s">
        <v>459</v>
      </c>
      <c r="BE164" s="18" t="s">
        <v>872</v>
      </c>
      <c r="BF164" s="18" t="s">
        <v>193</v>
      </c>
      <c r="BH164" s="18" t="s">
        <v>702</v>
      </c>
      <c r="BK164" s="18" t="s">
        <v>877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5" spans="1:65" ht="16" customHeight="1">
      <c r="A165" s="18">
        <v>1638</v>
      </c>
      <c r="B165" s="18" t="s">
        <v>26</v>
      </c>
      <c r="C165" s="18" t="s">
        <v>382</v>
      </c>
      <c r="D165" s="18" t="s">
        <v>137</v>
      </c>
      <c r="E165" s="18" t="s">
        <v>758</v>
      </c>
      <c r="F165" s="22" t="str">
        <f>IF(ISBLANK(Table2[[#This Row],[unique_id]]), "", PROPER(SUBSTITUTE(Table2[[#This Row],[unique_id]], "_", " ")))</f>
        <v>Study Lamp</v>
      </c>
      <c r="G165" s="18" t="s">
        <v>759</v>
      </c>
      <c r="H165" s="18" t="s">
        <v>139</v>
      </c>
      <c r="I165" s="18" t="s">
        <v>132</v>
      </c>
      <c r="J165" s="18" t="s">
        <v>532</v>
      </c>
      <c r="K165" s="18" t="s">
        <v>911</v>
      </c>
      <c r="M165" s="18" t="s">
        <v>136</v>
      </c>
      <c r="O165" s="19"/>
      <c r="P165" s="18"/>
      <c r="T165" s="23"/>
      <c r="U165" s="18"/>
      <c r="V165" s="19"/>
      <c r="W165" s="19" t="s">
        <v>499</v>
      </c>
      <c r="X165" s="25">
        <v>117</v>
      </c>
      <c r="Y165" s="26" t="s">
        <v>775</v>
      </c>
      <c r="Z165" s="26" t="s">
        <v>1011</v>
      </c>
      <c r="AA165" s="26"/>
      <c r="AB165" s="18"/>
      <c r="AE165" s="18" t="s">
        <v>295</v>
      </c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Study</v>
      </c>
      <c r="BA165" s="18" t="str">
        <f>IF(ISBLANK(Table2[[#This Row],[device_model]]), "", Table2[[#This Row],[device_suggested_area]])</f>
        <v>Study</v>
      </c>
      <c r="BB165" s="18" t="s">
        <v>532</v>
      </c>
      <c r="BC165" s="18" t="s">
        <v>496</v>
      </c>
      <c r="BD165" s="18" t="s">
        <v>382</v>
      </c>
      <c r="BE165" s="18" t="s">
        <v>497</v>
      </c>
      <c r="BF165" s="18" t="s">
        <v>361</v>
      </c>
      <c r="BH165" s="18" t="s">
        <v>702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5" ht="16" customHeight="1">
      <c r="A166" s="18">
        <v>1639</v>
      </c>
      <c r="B166" s="18" t="s">
        <v>26</v>
      </c>
      <c r="C166" s="18" t="s">
        <v>382</v>
      </c>
      <c r="D166" s="18" t="s">
        <v>137</v>
      </c>
      <c r="E166" s="18" t="s">
        <v>974</v>
      </c>
      <c r="F166" s="22" t="str">
        <f>IF(ISBLANK(Table2[[#This Row],[unique_id]]), "", PROPER(SUBSTITUTE(Table2[[#This Row],[unique_id]], "_", " ")))</f>
        <v>Study Lamp Bulb 1</v>
      </c>
      <c r="H166" s="18" t="s">
        <v>139</v>
      </c>
      <c r="O166" s="19" t="s">
        <v>805</v>
      </c>
      <c r="P166" s="18" t="s">
        <v>166</v>
      </c>
      <c r="Q166" s="18" t="s">
        <v>777</v>
      </c>
      <c r="R166" s="18" t="str">
        <f>Table2[[#This Row],[entity_domain]]</f>
        <v>Lights</v>
      </c>
      <c r="S166" s="18" t="str">
        <f>_xlfn.CONCAT( Table2[[#This Row],[device_suggested_area]], " ",Table2[[#This Row],[powercalc_group_3]])</f>
        <v>Study Lights</v>
      </c>
      <c r="T166" s="23"/>
      <c r="U166" s="18"/>
      <c r="V166" s="19"/>
      <c r="W166" s="19" t="s">
        <v>498</v>
      </c>
      <c r="X166" s="25">
        <v>117</v>
      </c>
      <c r="Y166" s="26" t="s">
        <v>773</v>
      </c>
      <c r="Z166" s="26" t="s">
        <v>1011</v>
      </c>
      <c r="AA166" s="26"/>
      <c r="AB166" s="18"/>
      <c r="AG166" s="19"/>
      <c r="AH166" s="19"/>
      <c r="AT16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18" t="str">
        <f>Table2[[#This Row],[device_suggested_area]]</f>
        <v>Study</v>
      </c>
      <c r="BA166" s="18" t="str">
        <f>IF(ISBLANK(Table2[[#This Row],[device_model]]), "", Table2[[#This Row],[device_suggested_area]])</f>
        <v>Study</v>
      </c>
      <c r="BB166" s="18" t="s">
        <v>1037</v>
      </c>
      <c r="BC166" s="18" t="s">
        <v>496</v>
      </c>
      <c r="BD166" s="18" t="s">
        <v>382</v>
      </c>
      <c r="BE166" s="18" t="s">
        <v>497</v>
      </c>
      <c r="BF166" s="18" t="s">
        <v>361</v>
      </c>
      <c r="BH166" s="18" t="s">
        <v>702</v>
      </c>
      <c r="BK166" s="18" t="s">
        <v>760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7" spans="1:65" ht="16" customHeight="1">
      <c r="A167" s="18">
        <v>1640</v>
      </c>
      <c r="B167" s="18" t="s">
        <v>26</v>
      </c>
      <c r="C167" s="18" t="s">
        <v>382</v>
      </c>
      <c r="D167" s="18" t="s">
        <v>137</v>
      </c>
      <c r="E167" s="18" t="s">
        <v>303</v>
      </c>
      <c r="F167" s="22" t="str">
        <f>IF(ISBLANK(Table2[[#This Row],[unique_id]]), "", PROPER(SUBSTITUTE(Table2[[#This Row],[unique_id]], "_", " ")))</f>
        <v>Kitchen Main</v>
      </c>
      <c r="G167" s="18" t="s">
        <v>203</v>
      </c>
      <c r="H167" s="18" t="s">
        <v>139</v>
      </c>
      <c r="I167" s="18" t="s">
        <v>132</v>
      </c>
      <c r="J167" s="21" t="s">
        <v>741</v>
      </c>
      <c r="K167" s="18" t="s">
        <v>907</v>
      </c>
      <c r="M167" s="18" t="s">
        <v>136</v>
      </c>
      <c r="O167" s="19"/>
      <c r="P167" s="18"/>
      <c r="T167" s="23"/>
      <c r="U167" s="18"/>
      <c r="V167" s="19"/>
      <c r="W167" s="19" t="s">
        <v>499</v>
      </c>
      <c r="X167" s="25">
        <v>107</v>
      </c>
      <c r="Y167" s="26" t="s">
        <v>775</v>
      </c>
      <c r="Z167" s="26" t="s">
        <v>1011</v>
      </c>
      <c r="AA167" s="26"/>
      <c r="AB167" s="18"/>
      <c r="AE167" s="18" t="s">
        <v>295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Kitchen</v>
      </c>
      <c r="BA167" s="18" t="str">
        <f>IF(ISBLANK(Table2[[#This Row],[device_model]]), "", Table2[[#This Row],[device_suggested_area]])</f>
        <v>Kitchen</v>
      </c>
      <c r="BB167" s="18" t="s">
        <v>1039</v>
      </c>
      <c r="BC167" s="18" t="s">
        <v>574</v>
      </c>
      <c r="BD167" s="18" t="s">
        <v>382</v>
      </c>
      <c r="BE167" s="18" t="s">
        <v>571</v>
      </c>
      <c r="BF167" s="18" t="s">
        <v>207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1641</v>
      </c>
      <c r="B168" s="18" t="s">
        <v>26</v>
      </c>
      <c r="C168" s="18" t="s">
        <v>382</v>
      </c>
      <c r="D168" s="18" t="s">
        <v>137</v>
      </c>
      <c r="E168" s="18" t="s">
        <v>975</v>
      </c>
      <c r="F168" s="22" t="str">
        <f>IF(ISBLANK(Table2[[#This Row],[unique_id]]), "", PROPER(SUBSTITUTE(Table2[[#This Row],[unique_id]], "_", " ")))</f>
        <v>Kitchen Main Bulb 1</v>
      </c>
      <c r="H168" s="18" t="s">
        <v>139</v>
      </c>
      <c r="O168" s="19" t="s">
        <v>805</v>
      </c>
      <c r="P168" s="18" t="s">
        <v>166</v>
      </c>
      <c r="Q168" s="18" t="s">
        <v>777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Kitchen Lights</v>
      </c>
      <c r="T168" s="23"/>
      <c r="U168" s="18"/>
      <c r="V168" s="19"/>
      <c r="W168" s="19" t="s">
        <v>498</v>
      </c>
      <c r="X168" s="25">
        <v>107</v>
      </c>
      <c r="Y168" s="26" t="s">
        <v>773</v>
      </c>
      <c r="Z168" s="26" t="s">
        <v>1011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Kitchen</v>
      </c>
      <c r="BA168" s="18" t="str">
        <f>IF(ISBLANK(Table2[[#This Row],[device_model]]), "", Table2[[#This Row],[device_suggested_area]])</f>
        <v>Kitchen</v>
      </c>
      <c r="BB168" s="18" t="s">
        <v>1040</v>
      </c>
      <c r="BC168" s="18" t="s">
        <v>574</v>
      </c>
      <c r="BD168" s="18" t="s">
        <v>382</v>
      </c>
      <c r="BE168" s="18" t="s">
        <v>571</v>
      </c>
      <c r="BF168" s="18" t="s">
        <v>207</v>
      </c>
      <c r="BK168" s="18" t="s">
        <v>520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9" spans="1:65" ht="16" customHeight="1">
      <c r="A169" s="18">
        <v>1642</v>
      </c>
      <c r="B169" s="18" t="s">
        <v>26</v>
      </c>
      <c r="C169" s="18" t="s">
        <v>382</v>
      </c>
      <c r="D169" s="18" t="s">
        <v>137</v>
      </c>
      <c r="E169" s="18" t="s">
        <v>976</v>
      </c>
      <c r="F169" s="22" t="str">
        <f>IF(ISBLANK(Table2[[#This Row],[unique_id]]), "", PROPER(SUBSTITUTE(Table2[[#This Row],[unique_id]], "_", " ")))</f>
        <v>Kitchen Main Bulb 2</v>
      </c>
      <c r="H169" s="18" t="s">
        <v>139</v>
      </c>
      <c r="O169" s="19" t="s">
        <v>805</v>
      </c>
      <c r="P169" s="18" t="s">
        <v>166</v>
      </c>
      <c r="Q169" s="18" t="s">
        <v>777</v>
      </c>
      <c r="R169" s="18" t="str">
        <f>Table2[[#This Row],[entity_domain]]</f>
        <v>Lights</v>
      </c>
      <c r="S169" s="18" t="str">
        <f>_xlfn.CONCAT( Table2[[#This Row],[device_suggested_area]], " ",Table2[[#This Row],[powercalc_group_3]])</f>
        <v>Kitchen Lights</v>
      </c>
      <c r="T169" s="23"/>
      <c r="U169" s="18"/>
      <c r="V169" s="19"/>
      <c r="W169" s="19" t="s">
        <v>498</v>
      </c>
      <c r="X169" s="25">
        <v>107</v>
      </c>
      <c r="Y169" s="26" t="s">
        <v>773</v>
      </c>
      <c r="Z169" s="26" t="s">
        <v>1011</v>
      </c>
      <c r="AA169" s="26"/>
      <c r="AB169" s="18"/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Kitchen</v>
      </c>
      <c r="BA169" s="18" t="str">
        <f>IF(ISBLANK(Table2[[#This Row],[device_model]]), "", Table2[[#This Row],[device_suggested_area]])</f>
        <v>Kitchen</v>
      </c>
      <c r="BB169" s="18" t="s">
        <v>1041</v>
      </c>
      <c r="BC169" s="18" t="s">
        <v>574</v>
      </c>
      <c r="BD169" s="18" t="s">
        <v>382</v>
      </c>
      <c r="BE169" s="18" t="s">
        <v>571</v>
      </c>
      <c r="BF169" s="18" t="s">
        <v>207</v>
      </c>
      <c r="BK169" s="18" t="s">
        <v>521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0" spans="1:65" ht="16" customHeight="1">
      <c r="A170" s="18">
        <v>1643</v>
      </c>
      <c r="B170" s="18" t="s">
        <v>26</v>
      </c>
      <c r="C170" s="18" t="s">
        <v>382</v>
      </c>
      <c r="D170" s="18" t="s">
        <v>137</v>
      </c>
      <c r="E170" s="18" t="s">
        <v>977</v>
      </c>
      <c r="F170" s="22" t="str">
        <f>IF(ISBLANK(Table2[[#This Row],[unique_id]]), "", PROPER(SUBSTITUTE(Table2[[#This Row],[unique_id]], "_", " ")))</f>
        <v>Kitchen Main Bulb 3</v>
      </c>
      <c r="H170" s="18" t="s">
        <v>139</v>
      </c>
      <c r="O170" s="19" t="s">
        <v>805</v>
      </c>
      <c r="P170" s="18" t="s">
        <v>166</v>
      </c>
      <c r="Q170" s="18" t="s">
        <v>777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Kitchen Lights</v>
      </c>
      <c r="T170" s="23"/>
      <c r="U170" s="18"/>
      <c r="V170" s="19"/>
      <c r="W170" s="19" t="s">
        <v>498</v>
      </c>
      <c r="X170" s="25">
        <v>107</v>
      </c>
      <c r="Y170" s="26" t="s">
        <v>773</v>
      </c>
      <c r="Z170" s="26" t="s">
        <v>1011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Kitchen</v>
      </c>
      <c r="BA170" s="18" t="str">
        <f>IF(ISBLANK(Table2[[#This Row],[device_model]]), "", Table2[[#This Row],[device_suggested_area]])</f>
        <v>Kitchen</v>
      </c>
      <c r="BB170" s="18" t="s">
        <v>1042</v>
      </c>
      <c r="BC170" s="18" t="s">
        <v>574</v>
      </c>
      <c r="BD170" s="18" t="s">
        <v>382</v>
      </c>
      <c r="BE170" s="18" t="s">
        <v>571</v>
      </c>
      <c r="BF170" s="18" t="s">
        <v>207</v>
      </c>
      <c r="BK170" s="18" t="s">
        <v>522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1" spans="1:65" ht="16" customHeight="1">
      <c r="A171" s="18">
        <v>1644</v>
      </c>
      <c r="B171" s="18" t="s">
        <v>26</v>
      </c>
      <c r="C171" s="18" t="s">
        <v>382</v>
      </c>
      <c r="D171" s="18" t="s">
        <v>137</v>
      </c>
      <c r="E171" s="18" t="s">
        <v>978</v>
      </c>
      <c r="F171" s="22" t="str">
        <f>IF(ISBLANK(Table2[[#This Row],[unique_id]]), "", PROPER(SUBSTITUTE(Table2[[#This Row],[unique_id]], "_", " ")))</f>
        <v>Kitchen Main Bulb 4</v>
      </c>
      <c r="H171" s="18" t="s">
        <v>139</v>
      </c>
      <c r="O171" s="19" t="s">
        <v>805</v>
      </c>
      <c r="P171" s="18" t="s">
        <v>166</v>
      </c>
      <c r="Q171" s="18" t="s">
        <v>777</v>
      </c>
      <c r="R171" s="18" t="str">
        <f>Table2[[#This Row],[entity_domain]]</f>
        <v>Lights</v>
      </c>
      <c r="S171" s="18" t="str">
        <f>_xlfn.CONCAT( Table2[[#This Row],[device_suggested_area]], " ",Table2[[#This Row],[powercalc_group_3]])</f>
        <v>Kitchen Lights</v>
      </c>
      <c r="T171" s="23"/>
      <c r="U171" s="18"/>
      <c r="V171" s="19"/>
      <c r="W171" s="19" t="s">
        <v>498</v>
      </c>
      <c r="X171" s="25">
        <v>107</v>
      </c>
      <c r="Y171" s="26" t="s">
        <v>773</v>
      </c>
      <c r="Z171" s="26" t="s">
        <v>1011</v>
      </c>
      <c r="AA171" s="26"/>
      <c r="AB171" s="18"/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Kitchen</v>
      </c>
      <c r="BA171" s="18" t="str">
        <f>IF(ISBLANK(Table2[[#This Row],[device_model]]), "", Table2[[#This Row],[device_suggested_area]])</f>
        <v>Kitchen</v>
      </c>
      <c r="BB171" s="18" t="s">
        <v>1043</v>
      </c>
      <c r="BC171" s="18" t="s">
        <v>574</v>
      </c>
      <c r="BD171" s="18" t="s">
        <v>382</v>
      </c>
      <c r="BE171" s="18" t="s">
        <v>571</v>
      </c>
      <c r="BF171" s="18" t="s">
        <v>207</v>
      </c>
      <c r="BK171" s="18" t="s">
        <v>523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2" spans="1:65" ht="16" customHeight="1">
      <c r="A172" s="18">
        <v>1645</v>
      </c>
      <c r="B172" s="33" t="s">
        <v>26</v>
      </c>
      <c r="C172" s="33" t="s">
        <v>710</v>
      </c>
      <c r="D172" s="33" t="s">
        <v>137</v>
      </c>
      <c r="E172" s="33" t="s">
        <v>1348</v>
      </c>
      <c r="F172" s="35" t="str">
        <f>IF(ISBLANK(Table2[[#This Row],[unique_id]]), "", PROPER(SUBSTITUTE(Table2[[#This Row],[unique_id]], "_", " ")))</f>
        <v>Kitchen Bench Lights Plug</v>
      </c>
      <c r="G172" s="33" t="s">
        <v>1349</v>
      </c>
      <c r="H172" s="33" t="s">
        <v>139</v>
      </c>
      <c r="I172" s="33" t="s">
        <v>132</v>
      </c>
      <c r="J172" s="33" t="s">
        <v>1351</v>
      </c>
      <c r="K172" s="33"/>
      <c r="L172" s="33"/>
      <c r="M172" s="33" t="s">
        <v>136</v>
      </c>
      <c r="N172" s="33"/>
      <c r="O172" s="36" t="s">
        <v>805</v>
      </c>
      <c r="P172" s="33" t="s">
        <v>166</v>
      </c>
      <c r="Q172" s="33" t="s">
        <v>777</v>
      </c>
      <c r="R172" s="33" t="str">
        <f>Table2[[#This Row],[entity_domain]]</f>
        <v>Lights</v>
      </c>
      <c r="S172" s="33" t="str">
        <f>_xlfn.CONCAT( Table2[[#This Row],[device_suggested_area]], " ",Table2[[#This Row],[powercalc_group_3]])</f>
        <v>Kitchen Lights</v>
      </c>
      <c r="T172" s="34" t="s">
        <v>1019</v>
      </c>
      <c r="U172" s="33"/>
      <c r="V172" s="36"/>
      <c r="W172" s="36"/>
      <c r="X172" s="36"/>
      <c r="Y172" s="36"/>
      <c r="Z172" s="36"/>
      <c r="AA172" s="36" t="s">
        <v>1174</v>
      </c>
      <c r="AB172" s="33"/>
      <c r="AC172" s="33"/>
      <c r="AD172" s="33"/>
      <c r="AE172" s="33" t="s">
        <v>295</v>
      </c>
      <c r="AF172" s="33">
        <v>10</v>
      </c>
      <c r="AG172" s="36" t="s">
        <v>34</v>
      </c>
      <c r="AH172" s="36" t="s">
        <v>923</v>
      </c>
      <c r="AI172" s="33"/>
      <c r="AJ172" s="33" t="str">
        <f>_xlfn.CONCAT("homeassistant/", Table2[[#This Row],[entity_namespace]], "/tasmota/",Table2[[#This Row],[unique_id]], "/config")</f>
        <v>homeassistant/light/tasmota/kitchen_bench_lights_plug/config</v>
      </c>
      <c r="AK172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2" s="33" t="str">
        <f>_xlfn.CONCAT("tasmota/device/",Table2[[#This Row],[unique_id]], "/cmnd/POWER")</f>
        <v>tasmota/device/kitchen_bench_lights_plug/cmnd/POWER</v>
      </c>
      <c r="AM172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2" s="33" t="s">
        <v>942</v>
      </c>
      <c r="AO172" s="33" t="s">
        <v>943</v>
      </c>
      <c r="AP172" s="33" t="s">
        <v>932</v>
      </c>
      <c r="AQ172" s="33" t="s">
        <v>933</v>
      </c>
      <c r="AR172" s="33" t="s">
        <v>1009</v>
      </c>
      <c r="AS172" s="33">
        <v>1</v>
      </c>
      <c r="AT172" s="38" t="str">
        <f>HYPERLINK(_xlfn.CONCAT("http://", Table2[[#This Row],[connection_ip]], "/?"))</f>
        <v>http://10.0.4.103/?</v>
      </c>
      <c r="AU172" s="33"/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3"/>
      <c r="BA172" s="18" t="str">
        <f>IF(ISBLANK(Table2[[#This Row],[device_model]]), "", Table2[[#This Row],[device_suggested_area]])</f>
        <v>Kitchen</v>
      </c>
      <c r="BB172" s="33" t="s">
        <v>1350</v>
      </c>
      <c r="BC172" s="33" t="s">
        <v>784</v>
      </c>
      <c r="BD172" s="33" t="s">
        <v>1178</v>
      </c>
      <c r="BE172" s="33" t="s">
        <v>913</v>
      </c>
      <c r="BF172" s="33" t="s">
        <v>207</v>
      </c>
      <c r="BG172" s="33"/>
      <c r="BH172" s="33"/>
      <c r="BI172" s="33"/>
      <c r="BJ172" s="33" t="s">
        <v>1422</v>
      </c>
      <c r="BK172" s="33" t="s">
        <v>945</v>
      </c>
      <c r="BL172" s="33" t="s">
        <v>1456</v>
      </c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3" spans="1:65" ht="16" customHeight="1">
      <c r="A173" s="18">
        <v>1646</v>
      </c>
      <c r="B173" s="18" t="s">
        <v>26</v>
      </c>
      <c r="C173" s="18" t="s">
        <v>382</v>
      </c>
      <c r="D173" s="18" t="s">
        <v>137</v>
      </c>
      <c r="E173" s="18" t="s">
        <v>304</v>
      </c>
      <c r="F173" s="22" t="str">
        <f>IF(ISBLANK(Table2[[#This Row],[unique_id]]), "", PROPER(SUBSTITUTE(Table2[[#This Row],[unique_id]], "_", " ")))</f>
        <v>Laundry Main</v>
      </c>
      <c r="G173" s="18" t="s">
        <v>205</v>
      </c>
      <c r="H173" s="18" t="s">
        <v>139</v>
      </c>
      <c r="I173" s="18" t="s">
        <v>132</v>
      </c>
      <c r="J173" s="18" t="s">
        <v>740</v>
      </c>
      <c r="K173" s="18" t="s">
        <v>907</v>
      </c>
      <c r="M173" s="18" t="s">
        <v>136</v>
      </c>
      <c r="O173" s="19"/>
      <c r="P173" s="18"/>
      <c r="T173" s="23"/>
      <c r="U173" s="18"/>
      <c r="V173" s="19"/>
      <c r="W173" s="19" t="s">
        <v>499</v>
      </c>
      <c r="X173" s="25">
        <v>108</v>
      </c>
      <c r="Y173" s="26" t="s">
        <v>775</v>
      </c>
      <c r="Z173" s="26" t="s">
        <v>1011</v>
      </c>
      <c r="AA173" s="26"/>
      <c r="AB173" s="18"/>
      <c r="AE173" s="18" t="s">
        <v>295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Laundry</v>
      </c>
      <c r="BA173" s="18" t="str">
        <f>IF(ISBLANK(Table2[[#This Row],[device_model]]), "", Table2[[#This Row],[device_suggested_area]])</f>
        <v>Laundry</v>
      </c>
      <c r="BB173" s="18" t="s">
        <v>1039</v>
      </c>
      <c r="BC173" s="18" t="s">
        <v>496</v>
      </c>
      <c r="BD173" s="18" t="s">
        <v>382</v>
      </c>
      <c r="BE173" s="18" t="s">
        <v>497</v>
      </c>
      <c r="BF173" s="18" t="s">
        <v>215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1647</v>
      </c>
      <c r="B174" s="18" t="s">
        <v>26</v>
      </c>
      <c r="C174" s="18" t="s">
        <v>382</v>
      </c>
      <c r="D174" s="18" t="s">
        <v>137</v>
      </c>
      <c r="E174" s="18" t="s">
        <v>979</v>
      </c>
      <c r="F174" s="22" t="str">
        <f>IF(ISBLANK(Table2[[#This Row],[unique_id]]), "", PROPER(SUBSTITUTE(Table2[[#This Row],[unique_id]], "_", " ")))</f>
        <v>Laundry Main Bulb 1</v>
      </c>
      <c r="H174" s="18" t="s">
        <v>139</v>
      </c>
      <c r="O174" s="19" t="s">
        <v>805</v>
      </c>
      <c r="P174" s="18" t="s">
        <v>166</v>
      </c>
      <c r="Q174" s="18" t="s">
        <v>777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Laundry Lights</v>
      </c>
      <c r="T174" s="23"/>
      <c r="U174" s="18"/>
      <c r="V174" s="19"/>
      <c r="W174" s="19" t="s">
        <v>498</v>
      </c>
      <c r="X174" s="25">
        <v>108</v>
      </c>
      <c r="Y174" s="26" t="s">
        <v>773</v>
      </c>
      <c r="Z174" s="26" t="s">
        <v>1011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Laundry</v>
      </c>
      <c r="BA174" s="18" t="str">
        <f>IF(ISBLANK(Table2[[#This Row],[device_model]]), "", Table2[[#This Row],[device_suggested_area]])</f>
        <v>Laundry</v>
      </c>
      <c r="BB174" s="18" t="s">
        <v>1040</v>
      </c>
      <c r="BC174" s="18" t="s">
        <v>496</v>
      </c>
      <c r="BD174" s="18" t="s">
        <v>382</v>
      </c>
      <c r="BE174" s="18" t="s">
        <v>497</v>
      </c>
      <c r="BF174" s="18" t="s">
        <v>215</v>
      </c>
      <c r="BK174" s="18" t="s">
        <v>524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5" spans="1:65" ht="16" customHeight="1">
      <c r="A175" s="18">
        <v>1648</v>
      </c>
      <c r="B175" s="18" t="s">
        <v>26</v>
      </c>
      <c r="C175" s="18" t="s">
        <v>382</v>
      </c>
      <c r="D175" s="18" t="s">
        <v>137</v>
      </c>
      <c r="E175" s="18" t="s">
        <v>305</v>
      </c>
      <c r="F175" s="22" t="str">
        <f>IF(ISBLANK(Table2[[#This Row],[unique_id]]), "", PROPER(SUBSTITUTE(Table2[[#This Row],[unique_id]], "_", " ")))</f>
        <v>Pantry Main</v>
      </c>
      <c r="G175" s="18" t="s">
        <v>204</v>
      </c>
      <c r="H175" s="18" t="s">
        <v>139</v>
      </c>
      <c r="I175" s="18" t="s">
        <v>132</v>
      </c>
      <c r="J175" s="18" t="s">
        <v>740</v>
      </c>
      <c r="K175" s="18" t="s">
        <v>907</v>
      </c>
      <c r="M175" s="18" t="s">
        <v>136</v>
      </c>
      <c r="O175" s="19"/>
      <c r="P175" s="18"/>
      <c r="T175" s="23"/>
      <c r="U175" s="18"/>
      <c r="V175" s="19"/>
      <c r="W175" s="19" t="s">
        <v>499</v>
      </c>
      <c r="X175" s="25">
        <v>109</v>
      </c>
      <c r="Y175" s="26" t="s">
        <v>775</v>
      </c>
      <c r="Z175" s="26" t="s">
        <v>1011</v>
      </c>
      <c r="AA175" s="26"/>
      <c r="AB175" s="18"/>
      <c r="AE175" s="18" t="s">
        <v>295</v>
      </c>
      <c r="AG175" s="19"/>
      <c r="AH175" s="19"/>
      <c r="AT17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Pantry</v>
      </c>
      <c r="BA175" s="18" t="str">
        <f>IF(ISBLANK(Table2[[#This Row],[device_model]]), "", Table2[[#This Row],[device_suggested_area]])</f>
        <v>Pantry</v>
      </c>
      <c r="BB175" s="18" t="s">
        <v>1039</v>
      </c>
      <c r="BC175" s="18" t="s">
        <v>496</v>
      </c>
      <c r="BD175" s="18" t="s">
        <v>382</v>
      </c>
      <c r="BE175" s="18" t="s">
        <v>497</v>
      </c>
      <c r="BF175" s="18" t="s">
        <v>213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1649</v>
      </c>
      <c r="B176" s="18" t="s">
        <v>26</v>
      </c>
      <c r="C176" s="18" t="s">
        <v>382</v>
      </c>
      <c r="D176" s="18" t="s">
        <v>137</v>
      </c>
      <c r="E176" s="18" t="s">
        <v>980</v>
      </c>
      <c r="F176" s="22" t="str">
        <f>IF(ISBLANK(Table2[[#This Row],[unique_id]]), "", PROPER(SUBSTITUTE(Table2[[#This Row],[unique_id]], "_", " ")))</f>
        <v>Pantry Main Bulb 1</v>
      </c>
      <c r="H176" s="18" t="s">
        <v>139</v>
      </c>
      <c r="O176" s="19" t="s">
        <v>805</v>
      </c>
      <c r="P176" s="18" t="s">
        <v>166</v>
      </c>
      <c r="Q176" s="18" t="s">
        <v>777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Pantry Lights</v>
      </c>
      <c r="T176" s="23"/>
      <c r="U176" s="18"/>
      <c r="V176" s="19"/>
      <c r="W176" s="19" t="s">
        <v>498</v>
      </c>
      <c r="X176" s="25">
        <v>109</v>
      </c>
      <c r="Y176" s="26" t="s">
        <v>773</v>
      </c>
      <c r="Z176" s="26" t="s">
        <v>1011</v>
      </c>
      <c r="AA176" s="26"/>
      <c r="AB176" s="18"/>
      <c r="AG176" s="19"/>
      <c r="AH176" s="19"/>
      <c r="AT1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Pantry</v>
      </c>
      <c r="BA176" s="18" t="str">
        <f>IF(ISBLANK(Table2[[#This Row],[device_model]]), "", Table2[[#This Row],[device_suggested_area]])</f>
        <v>Pantry</v>
      </c>
      <c r="BB176" s="18" t="s">
        <v>1040</v>
      </c>
      <c r="BC176" s="18" t="s">
        <v>496</v>
      </c>
      <c r="BD176" s="18" t="s">
        <v>382</v>
      </c>
      <c r="BE176" s="18" t="s">
        <v>497</v>
      </c>
      <c r="BF176" s="18" t="s">
        <v>213</v>
      </c>
      <c r="BK176" s="18" t="s">
        <v>525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7" spans="1:65" ht="16" customHeight="1">
      <c r="A177" s="18">
        <v>1650</v>
      </c>
      <c r="B177" s="18" t="s">
        <v>26</v>
      </c>
      <c r="C177" s="18" t="s">
        <v>382</v>
      </c>
      <c r="D177" s="18" t="s">
        <v>137</v>
      </c>
      <c r="E177" s="18" t="s">
        <v>306</v>
      </c>
      <c r="F177" s="22" t="str">
        <f>IF(ISBLANK(Table2[[#This Row],[unique_id]]), "", PROPER(SUBSTITUTE(Table2[[#This Row],[unique_id]], "_", " ")))</f>
        <v>Office Main</v>
      </c>
      <c r="G177" s="18" t="s">
        <v>200</v>
      </c>
      <c r="H177" s="18" t="s">
        <v>139</v>
      </c>
      <c r="I177" s="18" t="s">
        <v>132</v>
      </c>
      <c r="J177" s="18" t="s">
        <v>740</v>
      </c>
      <c r="M177" s="18" t="s">
        <v>136</v>
      </c>
      <c r="O177" s="19"/>
      <c r="P177" s="18"/>
      <c r="T177" s="23"/>
      <c r="U177" s="18"/>
      <c r="V177" s="19"/>
      <c r="W177" s="19" t="s">
        <v>499</v>
      </c>
      <c r="X177" s="25">
        <v>110</v>
      </c>
      <c r="Y177" s="26" t="s">
        <v>775</v>
      </c>
      <c r="Z177" s="26" t="s">
        <v>1015</v>
      </c>
      <c r="AA177" s="26"/>
      <c r="AB177" s="18"/>
      <c r="AE177" s="18" t="s">
        <v>295</v>
      </c>
      <c r="AG177" s="19"/>
      <c r="AH177" s="19"/>
      <c r="AT1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Office</v>
      </c>
      <c r="BA177" s="18" t="str">
        <f>IF(ISBLANK(Table2[[#This Row],[device_model]]), "", Table2[[#This Row],[device_suggested_area]])</f>
        <v>Office</v>
      </c>
      <c r="BB177" s="18" t="s">
        <v>1039</v>
      </c>
      <c r="BC177" s="18" t="s">
        <v>574</v>
      </c>
      <c r="BD177" s="18" t="s">
        <v>382</v>
      </c>
      <c r="BE177" s="18" t="s">
        <v>571</v>
      </c>
      <c r="BF177" s="18" t="s">
        <v>214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5" ht="16" customHeight="1">
      <c r="A178" s="18">
        <v>1651</v>
      </c>
      <c r="B178" s="18" t="s">
        <v>26</v>
      </c>
      <c r="C178" s="18" t="s">
        <v>382</v>
      </c>
      <c r="D178" s="18" t="s">
        <v>137</v>
      </c>
      <c r="E178" s="18" t="s">
        <v>981</v>
      </c>
      <c r="F178" s="22" t="str">
        <f>IF(ISBLANK(Table2[[#This Row],[unique_id]]), "", PROPER(SUBSTITUTE(Table2[[#This Row],[unique_id]], "_", " ")))</f>
        <v>Office Main Bulb 1</v>
      </c>
      <c r="H178" s="18" t="s">
        <v>139</v>
      </c>
      <c r="O178" s="19" t="s">
        <v>805</v>
      </c>
      <c r="P178" s="18" t="s">
        <v>166</v>
      </c>
      <c r="Q178" s="18" t="s">
        <v>777</v>
      </c>
      <c r="R178" s="18" t="str">
        <f>Table2[[#This Row],[entity_domain]]</f>
        <v>Lights</v>
      </c>
      <c r="S178" s="18" t="str">
        <f>_xlfn.CONCAT( Table2[[#This Row],[device_suggested_area]], " ",Table2[[#This Row],[powercalc_group_3]])</f>
        <v>Office Lights</v>
      </c>
      <c r="T178" s="23"/>
      <c r="U178" s="18"/>
      <c r="V178" s="19"/>
      <c r="W178" s="19" t="s">
        <v>498</v>
      </c>
      <c r="X178" s="25">
        <v>110</v>
      </c>
      <c r="Y178" s="26" t="s">
        <v>773</v>
      </c>
      <c r="Z178" s="26" t="s">
        <v>1015</v>
      </c>
      <c r="AA178" s="26"/>
      <c r="AB178" s="18"/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Office</v>
      </c>
      <c r="BA178" s="18" t="str">
        <f>IF(ISBLANK(Table2[[#This Row],[device_model]]), "", Table2[[#This Row],[device_suggested_area]])</f>
        <v>Office</v>
      </c>
      <c r="BB178" s="18" t="s">
        <v>1040</v>
      </c>
      <c r="BC178" s="18" t="s">
        <v>574</v>
      </c>
      <c r="BD178" s="18" t="s">
        <v>382</v>
      </c>
      <c r="BE178" s="18" t="s">
        <v>571</v>
      </c>
      <c r="BF178" s="18" t="s">
        <v>214</v>
      </c>
      <c r="BK178" s="18" t="s">
        <v>526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9" spans="1:65" ht="16" customHeight="1">
      <c r="A179" s="18">
        <v>1652</v>
      </c>
      <c r="B179" s="18" t="s">
        <v>26</v>
      </c>
      <c r="C179" s="18" t="s">
        <v>382</v>
      </c>
      <c r="D179" s="18" t="s">
        <v>137</v>
      </c>
      <c r="E179" s="18" t="s">
        <v>307</v>
      </c>
      <c r="F179" s="22" t="str">
        <f>IF(ISBLANK(Table2[[#This Row],[unique_id]]), "", PROPER(SUBSTITUTE(Table2[[#This Row],[unique_id]], "_", " ")))</f>
        <v>Bathroom Main</v>
      </c>
      <c r="G179" s="18" t="s">
        <v>199</v>
      </c>
      <c r="H179" s="18" t="s">
        <v>139</v>
      </c>
      <c r="I179" s="18" t="s">
        <v>132</v>
      </c>
      <c r="J179" s="18" t="s">
        <v>740</v>
      </c>
      <c r="K179" s="18" t="s">
        <v>910</v>
      </c>
      <c r="M179" s="18" t="s">
        <v>136</v>
      </c>
      <c r="O179" s="19"/>
      <c r="P179" s="18"/>
      <c r="T179" s="23"/>
      <c r="U179" s="18"/>
      <c r="V179" s="19"/>
      <c r="W179" s="19" t="s">
        <v>499</v>
      </c>
      <c r="X179" s="25">
        <v>111</v>
      </c>
      <c r="Y179" s="26" t="s">
        <v>775</v>
      </c>
      <c r="Z179" s="26" t="s">
        <v>1013</v>
      </c>
      <c r="AA179" s="26"/>
      <c r="AB179" s="18"/>
      <c r="AE179" s="18" t="s">
        <v>295</v>
      </c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Bathroom</v>
      </c>
      <c r="BA179" s="18" t="str">
        <f>IF(ISBLANK(Table2[[#This Row],[device_model]]), "", Table2[[#This Row],[device_suggested_area]])</f>
        <v>Bathroom</v>
      </c>
      <c r="BB179" s="18" t="s">
        <v>1039</v>
      </c>
      <c r="BC179" s="18" t="s">
        <v>496</v>
      </c>
      <c r="BD179" s="18" t="s">
        <v>382</v>
      </c>
      <c r="BE179" s="18" t="s">
        <v>497</v>
      </c>
      <c r="BF179" s="18" t="s">
        <v>363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5" ht="16" customHeight="1">
      <c r="A180" s="18">
        <v>1653</v>
      </c>
      <c r="B180" s="18" t="s">
        <v>26</v>
      </c>
      <c r="C180" s="18" t="s">
        <v>382</v>
      </c>
      <c r="D180" s="18" t="s">
        <v>137</v>
      </c>
      <c r="E180" s="18" t="s">
        <v>982</v>
      </c>
      <c r="F180" s="22" t="str">
        <f>IF(ISBLANK(Table2[[#This Row],[unique_id]]), "", PROPER(SUBSTITUTE(Table2[[#This Row],[unique_id]], "_", " ")))</f>
        <v>Bathroom Main Bulb 1</v>
      </c>
      <c r="H180" s="18" t="s">
        <v>139</v>
      </c>
      <c r="O180" s="19" t="s">
        <v>805</v>
      </c>
      <c r="P180" s="18" t="s">
        <v>166</v>
      </c>
      <c r="Q180" s="18" t="s">
        <v>777</v>
      </c>
      <c r="R180" s="18" t="str">
        <f>Table2[[#This Row],[entity_domain]]</f>
        <v>Lights</v>
      </c>
      <c r="S180" s="18" t="str">
        <f>_xlfn.CONCAT( Table2[[#This Row],[device_suggested_area]], " ",Table2[[#This Row],[powercalc_group_3]])</f>
        <v>Bathroom Lights</v>
      </c>
      <c r="T180" s="23"/>
      <c r="U180" s="18"/>
      <c r="V180" s="19"/>
      <c r="W180" s="19" t="s">
        <v>498</v>
      </c>
      <c r="X180" s="25">
        <v>111</v>
      </c>
      <c r="Y180" s="26" t="s">
        <v>773</v>
      </c>
      <c r="Z180" s="26" t="s">
        <v>1013</v>
      </c>
      <c r="AA180" s="26"/>
      <c r="AB180" s="18"/>
      <c r="AG180" s="19"/>
      <c r="AH180" s="19"/>
      <c r="AT18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Bathroom</v>
      </c>
      <c r="BA180" s="18" t="str">
        <f>IF(ISBLANK(Table2[[#This Row],[device_model]]), "", Table2[[#This Row],[device_suggested_area]])</f>
        <v>Bathroom</v>
      </c>
      <c r="BB180" s="18" t="s">
        <v>1040</v>
      </c>
      <c r="BC180" s="18" t="s">
        <v>496</v>
      </c>
      <c r="BD180" s="18" t="s">
        <v>382</v>
      </c>
      <c r="BE180" s="18" t="s">
        <v>497</v>
      </c>
      <c r="BF180" s="18" t="s">
        <v>363</v>
      </c>
      <c r="BK180" s="18" t="s">
        <v>527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1" spans="1:65" ht="16" customHeight="1">
      <c r="A181" s="18">
        <v>1654</v>
      </c>
      <c r="B181" s="18" t="s">
        <v>26</v>
      </c>
      <c r="C181" s="18" t="s">
        <v>459</v>
      </c>
      <c r="D181" s="18" t="s">
        <v>137</v>
      </c>
      <c r="E181" s="18" t="s">
        <v>884</v>
      </c>
      <c r="F181" s="22" t="str">
        <f>IF(ISBLANK(Table2[[#This Row],[unique_id]]), "", PROPER(SUBSTITUTE(Table2[[#This Row],[unique_id]], "_", " ")))</f>
        <v>Bathroom Sconces</v>
      </c>
      <c r="G181" s="18" t="s">
        <v>887</v>
      </c>
      <c r="H181" s="18" t="s">
        <v>139</v>
      </c>
      <c r="I181" s="18" t="s">
        <v>132</v>
      </c>
      <c r="J181" s="18" t="s">
        <v>871</v>
      </c>
      <c r="K181" s="18" t="s">
        <v>909</v>
      </c>
      <c r="M181" s="18" t="s">
        <v>136</v>
      </c>
      <c r="O181" s="19"/>
      <c r="P181" s="18"/>
      <c r="T181" s="23"/>
      <c r="U181" s="18"/>
      <c r="V181" s="19"/>
      <c r="W181" s="19" t="s">
        <v>499</v>
      </c>
      <c r="X181" s="25">
        <v>121</v>
      </c>
      <c r="Y181" s="26" t="s">
        <v>775</v>
      </c>
      <c r="Z181" s="19" t="s">
        <v>1014</v>
      </c>
      <c r="AB181" s="18"/>
      <c r="AE181" s="18" t="s">
        <v>295</v>
      </c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Bathroom</v>
      </c>
      <c r="BA181" s="18" t="str">
        <f>IF(ISBLANK(Table2[[#This Row],[device_model]]), "", Table2[[#This Row],[device_suggested_area]])</f>
        <v>Bathroom</v>
      </c>
      <c r="BB181" s="18" t="s">
        <v>871</v>
      </c>
      <c r="BC181" s="18" t="s">
        <v>874</v>
      </c>
      <c r="BD181" s="18" t="s">
        <v>459</v>
      </c>
      <c r="BE181" s="18" t="s">
        <v>872</v>
      </c>
      <c r="BF181" s="18" t="s">
        <v>363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5" ht="16" customHeight="1">
      <c r="A182" s="18">
        <v>1655</v>
      </c>
      <c r="B182" s="18" t="s">
        <v>26</v>
      </c>
      <c r="C182" s="18" t="s">
        <v>459</v>
      </c>
      <c r="D182" s="18" t="s">
        <v>137</v>
      </c>
      <c r="E182" s="18" t="s">
        <v>885</v>
      </c>
      <c r="F182" s="22" t="str">
        <f>IF(ISBLANK(Table2[[#This Row],[unique_id]]), "", PROPER(SUBSTITUTE(Table2[[#This Row],[unique_id]], "_", " ")))</f>
        <v>Bathroom Sconces Bulb 1</v>
      </c>
      <c r="H182" s="18" t="s">
        <v>139</v>
      </c>
      <c r="O182" s="19" t="s">
        <v>805</v>
      </c>
      <c r="P182" s="18" t="s">
        <v>166</v>
      </c>
      <c r="Q182" s="18" t="s">
        <v>777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Bathroom Lights</v>
      </c>
      <c r="T182" s="23"/>
      <c r="U182" s="18"/>
      <c r="V182" s="19"/>
      <c r="W182" s="19" t="s">
        <v>498</v>
      </c>
      <c r="X182" s="25">
        <v>121</v>
      </c>
      <c r="Y182" s="26" t="s">
        <v>773</v>
      </c>
      <c r="Z182" s="19" t="s">
        <v>1014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Bathroom</v>
      </c>
      <c r="BA182" s="18" t="str">
        <f>IF(ISBLANK(Table2[[#This Row],[device_model]]), "", Table2[[#This Row],[device_suggested_area]])</f>
        <v>Bathroom</v>
      </c>
      <c r="BB182" s="18" t="s">
        <v>1026</v>
      </c>
      <c r="BC182" s="18" t="s">
        <v>874</v>
      </c>
      <c r="BD182" s="18" t="s">
        <v>459</v>
      </c>
      <c r="BE182" s="18" t="s">
        <v>872</v>
      </c>
      <c r="BF182" s="18" t="s">
        <v>363</v>
      </c>
      <c r="BK182" s="18" t="s">
        <v>888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3" spans="1:65" ht="16" customHeight="1">
      <c r="A183" s="18">
        <v>1656</v>
      </c>
      <c r="B183" s="18" t="s">
        <v>26</v>
      </c>
      <c r="C183" s="18" t="s">
        <v>459</v>
      </c>
      <c r="D183" s="18" t="s">
        <v>137</v>
      </c>
      <c r="E183" s="18" t="s">
        <v>886</v>
      </c>
      <c r="F183" s="22" t="str">
        <f>IF(ISBLANK(Table2[[#This Row],[unique_id]]), "", PROPER(SUBSTITUTE(Table2[[#This Row],[unique_id]], "_", " ")))</f>
        <v>Bathroom Sconces Bulb 2</v>
      </c>
      <c r="H183" s="18" t="s">
        <v>139</v>
      </c>
      <c r="O183" s="19" t="s">
        <v>805</v>
      </c>
      <c r="P183" s="18" t="s">
        <v>166</v>
      </c>
      <c r="Q183" s="18" t="s">
        <v>777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Bathroom Lights</v>
      </c>
      <c r="T183" s="23"/>
      <c r="U183" s="18"/>
      <c r="V183" s="19"/>
      <c r="W183" s="19" t="s">
        <v>498</v>
      </c>
      <c r="X183" s="25">
        <v>121</v>
      </c>
      <c r="Y183" s="26" t="s">
        <v>773</v>
      </c>
      <c r="Z183" s="19" t="s">
        <v>1014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Bathroom</v>
      </c>
      <c r="BA183" s="18" t="str">
        <f>IF(ISBLANK(Table2[[#This Row],[device_model]]), "", Table2[[#This Row],[device_suggested_area]])</f>
        <v>Bathroom</v>
      </c>
      <c r="BB183" s="18" t="s">
        <v>1027</v>
      </c>
      <c r="BC183" s="18" t="s">
        <v>874</v>
      </c>
      <c r="BD183" s="18" t="s">
        <v>459</v>
      </c>
      <c r="BE183" s="18" t="s">
        <v>872</v>
      </c>
      <c r="BF183" s="18" t="s">
        <v>363</v>
      </c>
      <c r="BK183" s="18" t="s">
        <v>889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4" spans="1:65" ht="16" customHeight="1">
      <c r="A184" s="18">
        <v>1657</v>
      </c>
      <c r="B184" s="18" t="s">
        <v>26</v>
      </c>
      <c r="C184" s="18" t="s">
        <v>382</v>
      </c>
      <c r="D184" s="18" t="s">
        <v>137</v>
      </c>
      <c r="E184" s="18" t="s">
        <v>308</v>
      </c>
      <c r="F184" s="22" t="str">
        <f>IF(ISBLANK(Table2[[#This Row],[unique_id]]), "", PROPER(SUBSTITUTE(Table2[[#This Row],[unique_id]], "_", " ")))</f>
        <v>Ensuite Main</v>
      </c>
      <c r="G184" s="18" t="s">
        <v>198</v>
      </c>
      <c r="H184" s="18" t="s">
        <v>139</v>
      </c>
      <c r="I184" s="18" t="s">
        <v>132</v>
      </c>
      <c r="J184" s="18" t="s">
        <v>740</v>
      </c>
      <c r="K184" s="18" t="s">
        <v>910</v>
      </c>
      <c r="M184" s="18" t="s">
        <v>136</v>
      </c>
      <c r="O184" s="19"/>
      <c r="P184" s="18"/>
      <c r="T184" s="23"/>
      <c r="U184" s="18"/>
      <c r="V184" s="19"/>
      <c r="W184" s="19" t="s">
        <v>499</v>
      </c>
      <c r="X184" s="25">
        <v>112</v>
      </c>
      <c r="Y184" s="26" t="s">
        <v>775</v>
      </c>
      <c r="Z184" s="26" t="s">
        <v>1013</v>
      </c>
      <c r="AA184" s="26"/>
      <c r="AB184" s="18"/>
      <c r="AE184" s="18" t="s">
        <v>295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Ensuite</v>
      </c>
      <c r="BA184" s="18" t="str">
        <f>IF(ISBLANK(Table2[[#This Row],[device_model]]), "", Table2[[#This Row],[device_suggested_area]])</f>
        <v>Ensuite</v>
      </c>
      <c r="BB184" s="18" t="s">
        <v>1039</v>
      </c>
      <c r="BC184" s="18" t="s">
        <v>574</v>
      </c>
      <c r="BD184" s="18" t="s">
        <v>382</v>
      </c>
      <c r="BE184" s="18" t="s">
        <v>571</v>
      </c>
      <c r="BF184" s="18" t="s">
        <v>401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1658</v>
      </c>
      <c r="B185" s="18" t="s">
        <v>26</v>
      </c>
      <c r="C185" s="18" t="s">
        <v>382</v>
      </c>
      <c r="D185" s="18" t="s">
        <v>137</v>
      </c>
      <c r="E185" s="18" t="s">
        <v>983</v>
      </c>
      <c r="F185" s="22" t="str">
        <f>IF(ISBLANK(Table2[[#This Row],[unique_id]]), "", PROPER(SUBSTITUTE(Table2[[#This Row],[unique_id]], "_", " ")))</f>
        <v>Ensuite Main Bulb 1</v>
      </c>
      <c r="H185" s="18" t="s">
        <v>139</v>
      </c>
      <c r="O185" s="19" t="s">
        <v>805</v>
      </c>
      <c r="P185" s="18" t="s">
        <v>166</v>
      </c>
      <c r="Q185" s="18" t="s">
        <v>777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Ensuite Lights</v>
      </c>
      <c r="T185" s="23"/>
      <c r="U185" s="18"/>
      <c r="V185" s="19"/>
      <c r="W185" s="19" t="s">
        <v>498</v>
      </c>
      <c r="X185" s="25">
        <v>112</v>
      </c>
      <c r="Y185" s="26" t="s">
        <v>773</v>
      </c>
      <c r="Z185" s="26" t="s">
        <v>1013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Ensuite</v>
      </c>
      <c r="BA185" s="18" t="str">
        <f>IF(ISBLANK(Table2[[#This Row],[device_model]]), "", Table2[[#This Row],[device_suggested_area]])</f>
        <v>Ensuite</v>
      </c>
      <c r="BB185" s="18" t="s">
        <v>1040</v>
      </c>
      <c r="BC185" s="18" t="s">
        <v>574</v>
      </c>
      <c r="BD185" s="18" t="s">
        <v>382</v>
      </c>
      <c r="BE185" s="18" t="s">
        <v>571</v>
      </c>
      <c r="BF185" s="18" t="s">
        <v>401</v>
      </c>
      <c r="BK185" s="18" t="s">
        <v>528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6" spans="1:65" ht="16" customHeight="1">
      <c r="A186" s="18">
        <v>1659</v>
      </c>
      <c r="B186" s="18" t="s">
        <v>26</v>
      </c>
      <c r="C186" s="18" t="s">
        <v>459</v>
      </c>
      <c r="D186" s="18" t="s">
        <v>137</v>
      </c>
      <c r="E186" s="18" t="s">
        <v>866</v>
      </c>
      <c r="F186" s="22" t="str">
        <f>IF(ISBLANK(Table2[[#This Row],[unique_id]]), "", PROPER(SUBSTITUTE(Table2[[#This Row],[unique_id]], "_", " ")))</f>
        <v>Ensuite Sconces</v>
      </c>
      <c r="G186" s="18" t="s">
        <v>870</v>
      </c>
      <c r="H186" s="18" t="s">
        <v>139</v>
      </c>
      <c r="I186" s="18" t="s">
        <v>132</v>
      </c>
      <c r="J186" s="18" t="s">
        <v>871</v>
      </c>
      <c r="K186" s="18" t="s">
        <v>909</v>
      </c>
      <c r="M186" s="18" t="s">
        <v>136</v>
      </c>
      <c r="O186" s="19"/>
      <c r="P186" s="18"/>
      <c r="T186" s="23"/>
      <c r="U186" s="18"/>
      <c r="V186" s="19"/>
      <c r="W186" s="19" t="s">
        <v>499</v>
      </c>
      <c r="X186" s="25">
        <v>118</v>
      </c>
      <c r="Y186" s="26" t="s">
        <v>775</v>
      </c>
      <c r="Z186" s="19" t="s">
        <v>1014</v>
      </c>
      <c r="AB186" s="18"/>
      <c r="AE186" s="18" t="s">
        <v>295</v>
      </c>
      <c r="AG186" s="19"/>
      <c r="AH186" s="19"/>
      <c r="AT186" s="20"/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18" t="str">
        <f>Table2[[#This Row],[device_suggested_area]]</f>
        <v>Ensuite</v>
      </c>
      <c r="BA186" s="18" t="str">
        <f>IF(ISBLANK(Table2[[#This Row],[device_model]]), "", Table2[[#This Row],[device_suggested_area]])</f>
        <v>Ensuite</v>
      </c>
      <c r="BB186" s="18" t="s">
        <v>871</v>
      </c>
      <c r="BC186" s="18" t="s">
        <v>874</v>
      </c>
      <c r="BD186" s="18" t="s">
        <v>459</v>
      </c>
      <c r="BE186" s="18" t="s">
        <v>872</v>
      </c>
      <c r="BF186" s="18" t="s">
        <v>401</v>
      </c>
      <c r="BL186" s="18"/>
      <c r="BM1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1660</v>
      </c>
      <c r="B187" s="18" t="s">
        <v>26</v>
      </c>
      <c r="C187" s="18" t="s">
        <v>459</v>
      </c>
      <c r="D187" s="18" t="s">
        <v>137</v>
      </c>
      <c r="E187" s="18" t="s">
        <v>867</v>
      </c>
      <c r="F187" s="22" t="str">
        <f>IF(ISBLANK(Table2[[#This Row],[unique_id]]), "", PROPER(SUBSTITUTE(Table2[[#This Row],[unique_id]], "_", " ")))</f>
        <v>Ensuite Sconces Bulb 1</v>
      </c>
      <c r="H187" s="18" t="s">
        <v>139</v>
      </c>
      <c r="O187" s="19" t="s">
        <v>805</v>
      </c>
      <c r="P187" s="18" t="s">
        <v>166</v>
      </c>
      <c r="Q187" s="18" t="s">
        <v>777</v>
      </c>
      <c r="R187" s="18" t="str">
        <f>Table2[[#This Row],[entity_domain]]</f>
        <v>Lights</v>
      </c>
      <c r="S187" s="18" t="str">
        <f>_xlfn.CONCAT( Table2[[#This Row],[device_suggested_area]], " ",Table2[[#This Row],[powercalc_group_3]])</f>
        <v>Ensuite Lights</v>
      </c>
      <c r="T187" s="23"/>
      <c r="U187" s="18"/>
      <c r="V187" s="19"/>
      <c r="W187" s="19" t="s">
        <v>498</v>
      </c>
      <c r="X187" s="25">
        <v>118</v>
      </c>
      <c r="Y187" s="26" t="s">
        <v>773</v>
      </c>
      <c r="Z187" s="19" t="s">
        <v>1014</v>
      </c>
      <c r="AB187" s="18"/>
      <c r="AG187" s="19"/>
      <c r="AH187" s="19"/>
      <c r="AT187" s="20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18" t="str">
        <f>Table2[[#This Row],[device_suggested_area]]</f>
        <v>Ensuite</v>
      </c>
      <c r="BA187" s="18" t="str">
        <f>IF(ISBLANK(Table2[[#This Row],[device_model]]), "", Table2[[#This Row],[device_suggested_area]])</f>
        <v>Ensuite</v>
      </c>
      <c r="BB187" s="18" t="s">
        <v>1026</v>
      </c>
      <c r="BC187" s="18" t="s">
        <v>874</v>
      </c>
      <c r="BD187" s="18" t="s">
        <v>459</v>
      </c>
      <c r="BE187" s="18" t="s">
        <v>872</v>
      </c>
      <c r="BF187" s="18" t="s">
        <v>401</v>
      </c>
      <c r="BK187" s="18" t="s">
        <v>873</v>
      </c>
      <c r="BL187" s="18"/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8" spans="1:65" ht="16" customHeight="1">
      <c r="A188" s="18">
        <v>1661</v>
      </c>
      <c r="B188" s="18" t="s">
        <v>26</v>
      </c>
      <c r="C188" s="18" t="s">
        <v>459</v>
      </c>
      <c r="D188" s="18" t="s">
        <v>137</v>
      </c>
      <c r="E188" s="18" t="s">
        <v>868</v>
      </c>
      <c r="F188" s="22" t="str">
        <f>IF(ISBLANK(Table2[[#This Row],[unique_id]]), "", PROPER(SUBSTITUTE(Table2[[#This Row],[unique_id]], "_", " ")))</f>
        <v>Ensuite Sconces Bulb 2</v>
      </c>
      <c r="H188" s="18" t="s">
        <v>139</v>
      </c>
      <c r="O188" s="19" t="s">
        <v>805</v>
      </c>
      <c r="P188" s="18" t="s">
        <v>166</v>
      </c>
      <c r="Q188" s="18" t="s">
        <v>777</v>
      </c>
      <c r="R188" s="18" t="str">
        <f>Table2[[#This Row],[entity_domain]]</f>
        <v>Lights</v>
      </c>
      <c r="S188" s="18" t="str">
        <f>_xlfn.CONCAT( Table2[[#This Row],[device_suggested_area]], " ",Table2[[#This Row],[powercalc_group_3]])</f>
        <v>Ensuite Lights</v>
      </c>
      <c r="T188" s="23"/>
      <c r="U188" s="18"/>
      <c r="V188" s="19"/>
      <c r="W188" s="19" t="s">
        <v>498</v>
      </c>
      <c r="X188" s="25">
        <v>118</v>
      </c>
      <c r="Y188" s="26" t="s">
        <v>773</v>
      </c>
      <c r="Z188" s="19" t="s">
        <v>1014</v>
      </c>
      <c r="AB188" s="18"/>
      <c r="AG188" s="19"/>
      <c r="AH188" s="19"/>
      <c r="AT188" s="20"/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18" t="str">
        <f>Table2[[#This Row],[device_suggested_area]]</f>
        <v>Ensuite</v>
      </c>
      <c r="BA188" s="18" t="str">
        <f>IF(ISBLANK(Table2[[#This Row],[device_model]]), "", Table2[[#This Row],[device_suggested_area]])</f>
        <v>Ensuite</v>
      </c>
      <c r="BB188" s="18" t="s">
        <v>1027</v>
      </c>
      <c r="BC188" s="18" t="s">
        <v>874</v>
      </c>
      <c r="BD188" s="18" t="s">
        <v>459</v>
      </c>
      <c r="BE188" s="18" t="s">
        <v>872</v>
      </c>
      <c r="BF188" s="18" t="s">
        <v>401</v>
      </c>
      <c r="BK188" s="18" t="s">
        <v>875</v>
      </c>
      <c r="BL188" s="18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9" spans="1:65" ht="16" customHeight="1">
      <c r="A189" s="18">
        <v>1662</v>
      </c>
      <c r="B189" s="18" t="s">
        <v>26</v>
      </c>
      <c r="C189" s="18" t="s">
        <v>459</v>
      </c>
      <c r="D189" s="18" t="s">
        <v>137</v>
      </c>
      <c r="E189" s="18" t="s">
        <v>869</v>
      </c>
      <c r="F189" s="22" t="str">
        <f>IF(ISBLANK(Table2[[#This Row],[unique_id]]), "", PROPER(SUBSTITUTE(Table2[[#This Row],[unique_id]], "_", " ")))</f>
        <v>Ensuite Sconces Bulb 3</v>
      </c>
      <c r="H189" s="18" t="s">
        <v>139</v>
      </c>
      <c r="O189" s="19" t="s">
        <v>805</v>
      </c>
      <c r="P189" s="18" t="s">
        <v>166</v>
      </c>
      <c r="Q189" s="18" t="s">
        <v>777</v>
      </c>
      <c r="R189" s="18" t="str">
        <f>Table2[[#This Row],[entity_domain]]</f>
        <v>Lights</v>
      </c>
      <c r="S189" s="18" t="str">
        <f>_xlfn.CONCAT( Table2[[#This Row],[device_suggested_area]], " ",Table2[[#This Row],[powercalc_group_3]])</f>
        <v>Ensuite Lights</v>
      </c>
      <c r="T189" s="23"/>
      <c r="U189" s="18"/>
      <c r="V189" s="19"/>
      <c r="W189" s="19" t="s">
        <v>498</v>
      </c>
      <c r="X189" s="25">
        <v>118</v>
      </c>
      <c r="Y189" s="26" t="s">
        <v>773</v>
      </c>
      <c r="Z189" s="19" t="s">
        <v>1014</v>
      </c>
      <c r="AB189" s="18"/>
      <c r="AG189" s="19"/>
      <c r="AH189" s="19"/>
      <c r="AT189" s="20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18" t="str">
        <f>Table2[[#This Row],[device_suggested_area]]</f>
        <v>Ensuite</v>
      </c>
      <c r="BA189" s="18" t="str">
        <f>IF(ISBLANK(Table2[[#This Row],[device_model]]), "", Table2[[#This Row],[device_suggested_area]])</f>
        <v>Ensuite</v>
      </c>
      <c r="BB189" s="18" t="s">
        <v>1030</v>
      </c>
      <c r="BC189" s="18" t="s">
        <v>874</v>
      </c>
      <c r="BD189" s="18" t="s">
        <v>459</v>
      </c>
      <c r="BE189" s="18" t="s">
        <v>872</v>
      </c>
      <c r="BF189" s="18" t="s">
        <v>401</v>
      </c>
      <c r="BK189" s="18" t="s">
        <v>876</v>
      </c>
      <c r="BL189" s="18"/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0" spans="1:65" ht="16" customHeight="1">
      <c r="A190" s="18">
        <v>1663</v>
      </c>
      <c r="B190" s="18" t="s">
        <v>26</v>
      </c>
      <c r="C190" s="18" t="s">
        <v>382</v>
      </c>
      <c r="D190" s="18" t="s">
        <v>137</v>
      </c>
      <c r="E190" s="18" t="s">
        <v>309</v>
      </c>
      <c r="F190" s="22" t="str">
        <f>IF(ISBLANK(Table2[[#This Row],[unique_id]]), "", PROPER(SUBSTITUTE(Table2[[#This Row],[unique_id]], "_", " ")))</f>
        <v>Wardrobe Main</v>
      </c>
      <c r="G190" s="18" t="s">
        <v>202</v>
      </c>
      <c r="H190" s="18" t="s">
        <v>139</v>
      </c>
      <c r="I190" s="18" t="s">
        <v>132</v>
      </c>
      <c r="J190" s="18" t="s">
        <v>740</v>
      </c>
      <c r="K190" s="21" t="s">
        <v>907</v>
      </c>
      <c r="M190" s="18" t="s">
        <v>136</v>
      </c>
      <c r="O190" s="19"/>
      <c r="P190" s="18"/>
      <c r="T190" s="23"/>
      <c r="U190" s="18"/>
      <c r="V190" s="19"/>
      <c r="W190" s="19" t="s">
        <v>499</v>
      </c>
      <c r="X190" s="25">
        <v>113</v>
      </c>
      <c r="Y190" s="26" t="s">
        <v>775</v>
      </c>
      <c r="Z190" s="26" t="s">
        <v>1011</v>
      </c>
      <c r="AA190" s="26"/>
      <c r="AB190" s="18"/>
      <c r="AE190" s="18" t="s">
        <v>295</v>
      </c>
      <c r="AG190" s="19"/>
      <c r="AH190" s="19"/>
      <c r="AT1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18" t="str">
        <f>Table2[[#This Row],[device_suggested_area]]</f>
        <v>Wardrobe</v>
      </c>
      <c r="BA190" s="18" t="str">
        <f>IF(ISBLANK(Table2[[#This Row],[device_model]]), "", Table2[[#This Row],[device_suggested_area]])</f>
        <v>Wardrobe</v>
      </c>
      <c r="BB190" s="18" t="s">
        <v>1039</v>
      </c>
      <c r="BC190" s="18" t="s">
        <v>574</v>
      </c>
      <c r="BD190" s="18" t="s">
        <v>382</v>
      </c>
      <c r="BE190" s="18" t="s">
        <v>571</v>
      </c>
      <c r="BF190" s="18" t="s">
        <v>504</v>
      </c>
      <c r="BL190" s="18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1664</v>
      </c>
      <c r="B191" s="18" t="s">
        <v>26</v>
      </c>
      <c r="C191" s="18" t="s">
        <v>382</v>
      </c>
      <c r="D191" s="18" t="s">
        <v>137</v>
      </c>
      <c r="E191" s="18" t="s">
        <v>984</v>
      </c>
      <c r="F191" s="22" t="str">
        <f>IF(ISBLANK(Table2[[#This Row],[unique_id]]), "", PROPER(SUBSTITUTE(Table2[[#This Row],[unique_id]], "_", " ")))</f>
        <v>Wardrobe Main Bulb 1</v>
      </c>
      <c r="H191" s="18" t="s">
        <v>139</v>
      </c>
      <c r="O191" s="19" t="s">
        <v>805</v>
      </c>
      <c r="P191" s="18" t="s">
        <v>166</v>
      </c>
      <c r="Q191" s="18" t="s">
        <v>777</v>
      </c>
      <c r="R191" s="18" t="str">
        <f>Table2[[#This Row],[entity_domain]]</f>
        <v>Lights</v>
      </c>
      <c r="S191" s="18" t="str">
        <f>_xlfn.CONCAT( Table2[[#This Row],[device_suggested_area]], " ",Table2[[#This Row],[powercalc_group_3]])</f>
        <v>Wardrobe Lights</v>
      </c>
      <c r="T191" s="23"/>
      <c r="U191" s="18"/>
      <c r="V191" s="19"/>
      <c r="W191" s="19" t="s">
        <v>498</v>
      </c>
      <c r="X191" s="25">
        <v>113</v>
      </c>
      <c r="Y191" s="26" t="s">
        <v>773</v>
      </c>
      <c r="Z191" s="26" t="s">
        <v>1011</v>
      </c>
      <c r="AA191" s="26"/>
      <c r="AB191" s="18"/>
      <c r="AG191" s="19"/>
      <c r="AH191" s="19"/>
      <c r="AT1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18" t="str">
        <f>Table2[[#This Row],[device_suggested_area]]</f>
        <v>Wardrobe</v>
      </c>
      <c r="BA191" s="18" t="str">
        <f>IF(ISBLANK(Table2[[#This Row],[device_model]]), "", Table2[[#This Row],[device_suggested_area]])</f>
        <v>Wardrobe</v>
      </c>
      <c r="BB191" s="18" t="s">
        <v>1040</v>
      </c>
      <c r="BC191" s="18" t="s">
        <v>574</v>
      </c>
      <c r="BD191" s="18" t="s">
        <v>382</v>
      </c>
      <c r="BE191" s="18" t="s">
        <v>571</v>
      </c>
      <c r="BF191" s="18" t="s">
        <v>504</v>
      </c>
      <c r="BK191" s="18" t="s">
        <v>529</v>
      </c>
      <c r="BL191" s="18"/>
      <c r="BM1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2" spans="1:65" ht="16" customHeight="1">
      <c r="A192" s="18">
        <v>1665</v>
      </c>
      <c r="B192" s="28" t="s">
        <v>26</v>
      </c>
      <c r="C192" s="28" t="s">
        <v>825</v>
      </c>
      <c r="D192" s="28" t="s">
        <v>149</v>
      </c>
      <c r="E192" s="29" t="s">
        <v>1103</v>
      </c>
      <c r="F192" s="30" t="str">
        <f>IF(ISBLANK(Table2[[#This Row],[unique_id]]), "", PROPER(SUBSTITUTE(Table2[[#This Row],[unique_id]], "_", " ")))</f>
        <v>Template Old Deck Festoons Plug Proxy</v>
      </c>
      <c r="G192" s="28" t="s">
        <v>298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805</v>
      </c>
      <c r="P192" s="28"/>
      <c r="Q192" s="28"/>
      <c r="R192" s="28"/>
      <c r="S192" s="28"/>
      <c r="T192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/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 t="s">
        <v>134</v>
      </c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Deck</v>
      </c>
      <c r="BB192" s="28" t="s">
        <v>744</v>
      </c>
      <c r="BC192" s="28" t="s">
        <v>365</v>
      </c>
      <c r="BD192" s="28" t="s">
        <v>235</v>
      </c>
      <c r="BE192" s="28" t="s">
        <v>366</v>
      </c>
      <c r="BF192" s="28" t="s">
        <v>362</v>
      </c>
      <c r="BG192" s="28"/>
      <c r="BH192" s="28"/>
      <c r="BI192" s="28"/>
      <c r="BJ192" s="28"/>
      <c r="BK192" s="28"/>
      <c r="BL192" s="28"/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5" ht="16" customHeight="1">
      <c r="A193" s="18">
        <v>1666</v>
      </c>
      <c r="B193" s="28" t="s">
        <v>26</v>
      </c>
      <c r="C193" s="28" t="s">
        <v>235</v>
      </c>
      <c r="D193" s="28" t="s">
        <v>134</v>
      </c>
      <c r="E193" s="28" t="s">
        <v>1102</v>
      </c>
      <c r="F193" s="30" t="str">
        <f>IF(ISBLANK(Table2[[#This Row],[unique_id]]), "", PROPER(SUBSTITUTE(Table2[[#This Row],[unique_id]], "_", " ")))</f>
        <v>Old Deck Festoons Plug</v>
      </c>
      <c r="G193" s="28" t="s">
        <v>298</v>
      </c>
      <c r="H193" s="28" t="s">
        <v>139</v>
      </c>
      <c r="I193" s="28" t="s">
        <v>132</v>
      </c>
      <c r="J193" s="28"/>
      <c r="K193" s="28"/>
      <c r="L193" s="28"/>
      <c r="M193" s="28"/>
      <c r="N193" s="28"/>
      <c r="O193" s="31" t="s">
        <v>805</v>
      </c>
      <c r="P193" s="28"/>
      <c r="Q193" s="28"/>
      <c r="R193" s="28"/>
      <c r="S193" s="28"/>
      <c r="T193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3" s="28"/>
      <c r="V193" s="31"/>
      <c r="W193" s="31"/>
      <c r="X193" s="31"/>
      <c r="Y193" s="31"/>
      <c r="Z193" s="31"/>
      <c r="AA193" s="31"/>
      <c r="AB193" s="28"/>
      <c r="AC193" s="28"/>
      <c r="AD193" s="28"/>
      <c r="AE193" s="28" t="s">
        <v>295</v>
      </c>
      <c r="AF193" s="28"/>
      <c r="AG193" s="31"/>
      <c r="AH193" s="31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32"/>
      <c r="AU193" s="28"/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28"/>
      <c r="BA193" s="18" t="str">
        <f>IF(ISBLANK(Table2[[#This Row],[device_model]]), "", Table2[[#This Row],[device_suggested_area]])</f>
        <v>Deck</v>
      </c>
      <c r="BB193" s="28" t="s">
        <v>744</v>
      </c>
      <c r="BC193" s="28" t="s">
        <v>365</v>
      </c>
      <c r="BD193" s="28" t="s">
        <v>235</v>
      </c>
      <c r="BE193" s="28" t="s">
        <v>366</v>
      </c>
      <c r="BF193" s="28" t="s">
        <v>362</v>
      </c>
      <c r="BG193" s="28"/>
      <c r="BH193" s="28"/>
      <c r="BI193" s="28" t="s">
        <v>1017</v>
      </c>
      <c r="BJ193" s="28" t="s">
        <v>1422</v>
      </c>
      <c r="BK193" s="28" t="s">
        <v>570</v>
      </c>
      <c r="BL193" s="28" t="s">
        <v>1457</v>
      </c>
      <c r="BM193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4" spans="1:65" ht="16" customHeight="1">
      <c r="A194" s="18">
        <v>1667</v>
      </c>
      <c r="B194" s="33" t="s">
        <v>26</v>
      </c>
      <c r="C194" s="33" t="s">
        <v>825</v>
      </c>
      <c r="D194" s="33" t="s">
        <v>149</v>
      </c>
      <c r="E194" s="34" t="s">
        <v>985</v>
      </c>
      <c r="F194" s="35" t="str">
        <f>IF(ISBLANK(Table2[[#This Row],[unique_id]]), "", PROPER(SUBSTITUTE(Table2[[#This Row],[unique_id]], "_", " ")))</f>
        <v>Template Deck Festoons Plug Proxy</v>
      </c>
      <c r="G194" s="33" t="s">
        <v>207</v>
      </c>
      <c r="H194" s="33" t="s">
        <v>139</v>
      </c>
      <c r="I194" s="33" t="s">
        <v>132</v>
      </c>
      <c r="J194" s="33"/>
      <c r="K194" s="33"/>
      <c r="L194" s="33"/>
      <c r="M194" s="33"/>
      <c r="N194" s="33"/>
      <c r="O194" s="36" t="s">
        <v>805</v>
      </c>
      <c r="P194" s="33" t="s">
        <v>166</v>
      </c>
      <c r="Q194" s="33" t="s">
        <v>777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Deck Lights</v>
      </c>
      <c r="T194" s="34" t="s">
        <v>1133</v>
      </c>
      <c r="U194" s="33"/>
      <c r="V194" s="36"/>
      <c r="W194" s="36"/>
      <c r="X194" s="36"/>
      <c r="Y194" s="36"/>
      <c r="Z194" s="36"/>
      <c r="AA194" s="36"/>
      <c r="AB194" s="33"/>
      <c r="AC194" s="33"/>
      <c r="AD194" s="33"/>
      <c r="AE194" s="33"/>
      <c r="AF194" s="33"/>
      <c r="AG194" s="36"/>
      <c r="AH194" s="36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7"/>
      <c r="AU194" s="33" t="s">
        <v>137</v>
      </c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Deck</v>
      </c>
      <c r="BB194" s="33" t="s">
        <v>744</v>
      </c>
      <c r="BC194" s="33" t="s">
        <v>1179</v>
      </c>
      <c r="BD194" s="33" t="s">
        <v>1178</v>
      </c>
      <c r="BE194" s="33" t="s">
        <v>913</v>
      </c>
      <c r="BF194" s="33" t="s">
        <v>362</v>
      </c>
      <c r="BG194" s="33"/>
      <c r="BH194" s="33"/>
      <c r="BI194" s="33"/>
      <c r="BJ194" s="33"/>
      <c r="BK194" s="33"/>
      <c r="BL194" s="33"/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customHeight="1">
      <c r="A195" s="18">
        <v>1668</v>
      </c>
      <c r="B195" s="33" t="s">
        <v>26</v>
      </c>
      <c r="C195" s="33" t="s">
        <v>710</v>
      </c>
      <c r="D195" s="33" t="s">
        <v>137</v>
      </c>
      <c r="E195" s="33" t="s">
        <v>849</v>
      </c>
      <c r="F195" s="35" t="str">
        <f>IF(ISBLANK(Table2[[#This Row],[unique_id]]), "", PROPER(SUBSTITUTE(Table2[[#This Row],[unique_id]], "_", " ")))</f>
        <v>Deck Festoons Plug</v>
      </c>
      <c r="G195" s="33" t="s">
        <v>298</v>
      </c>
      <c r="H195" s="33" t="s">
        <v>139</v>
      </c>
      <c r="I195" s="33" t="s">
        <v>132</v>
      </c>
      <c r="J195" s="33" t="s">
        <v>744</v>
      </c>
      <c r="K195" s="33"/>
      <c r="L195" s="33"/>
      <c r="M195" s="33" t="s">
        <v>136</v>
      </c>
      <c r="N195" s="33"/>
      <c r="O195" s="36" t="s">
        <v>805</v>
      </c>
      <c r="P195" s="33" t="s">
        <v>166</v>
      </c>
      <c r="Q195" s="33" t="s">
        <v>777</v>
      </c>
      <c r="R195" s="33" t="str">
        <f>Table2[[#This Row],[entity_domain]]</f>
        <v>Lights</v>
      </c>
      <c r="S195" s="33" t="str">
        <f>_xlfn.CONCAT( Table2[[#This Row],[device_suggested_area]], " ",Table2[[#This Row],[powercalc_group_3]])</f>
        <v>Deck Lights</v>
      </c>
      <c r="T195" s="34" t="s">
        <v>1110</v>
      </c>
      <c r="U195" s="33"/>
      <c r="V195" s="36"/>
      <c r="W195" s="36"/>
      <c r="X195" s="36"/>
      <c r="Y195" s="36"/>
      <c r="Z195" s="36"/>
      <c r="AA195" s="52" t="s">
        <v>1171</v>
      </c>
      <c r="AB195" s="33"/>
      <c r="AC195" s="33"/>
      <c r="AD195" s="33"/>
      <c r="AE195" s="33" t="s">
        <v>295</v>
      </c>
      <c r="AF195" s="33">
        <v>10</v>
      </c>
      <c r="AG195" s="36" t="s">
        <v>34</v>
      </c>
      <c r="AH195" s="36" t="s">
        <v>923</v>
      </c>
      <c r="AI195" s="33"/>
      <c r="AJ195" s="33" t="str">
        <f>_xlfn.CONCAT("homeassistant/", Table2[[#This Row],[entity_namespace]], "/tasmota/",Table2[[#This Row],[unique_id]], "/config")</f>
        <v>homeassistant/light/tasmota/deck_festoons_plug/config</v>
      </c>
      <c r="AK195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5" s="33" t="str">
        <f>_xlfn.CONCAT("tasmota/device/",Table2[[#This Row],[unique_id]], "/cmnd/POWER")</f>
        <v>tasmota/device/deck_festoons_plug/cmnd/POWER</v>
      </c>
      <c r="AM195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3" t="s">
        <v>942</v>
      </c>
      <c r="AO195" s="33" t="s">
        <v>943</v>
      </c>
      <c r="AP195" s="33" t="s">
        <v>932</v>
      </c>
      <c r="AQ195" s="33" t="s">
        <v>933</v>
      </c>
      <c r="AR195" s="33" t="s">
        <v>1009</v>
      </c>
      <c r="AS195" s="33">
        <v>1</v>
      </c>
      <c r="AT195" s="38" t="str">
        <f>HYPERLINK(_xlfn.CONCAT("http://", Table2[[#This Row],[connection_ip]], "/?"))</f>
        <v>http://10.0.4.107/?</v>
      </c>
      <c r="AU195" s="33"/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3"/>
      <c r="BA195" s="18" t="str">
        <f>IF(ISBLANK(Table2[[#This Row],[device_model]]), "", Table2[[#This Row],[device_suggested_area]])</f>
        <v>Deck</v>
      </c>
      <c r="BB195" s="33" t="s">
        <v>744</v>
      </c>
      <c r="BC195" s="33" t="s">
        <v>1179</v>
      </c>
      <c r="BD195" s="33" t="s">
        <v>1178</v>
      </c>
      <c r="BE195" s="33" t="s">
        <v>913</v>
      </c>
      <c r="BF195" s="33" t="s">
        <v>362</v>
      </c>
      <c r="BG195" s="33"/>
      <c r="BH195" s="33"/>
      <c r="BI195" s="33"/>
      <c r="BJ195" s="33" t="s">
        <v>1422</v>
      </c>
      <c r="BK195" s="33" t="s">
        <v>1112</v>
      </c>
      <c r="BL195" s="33" t="s">
        <v>1458</v>
      </c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6" spans="1:65" ht="16" customHeight="1">
      <c r="A196" s="18">
        <v>1669</v>
      </c>
      <c r="B196" s="33" t="s">
        <v>26</v>
      </c>
      <c r="C196" s="33" t="s">
        <v>710</v>
      </c>
      <c r="D196" s="33" t="s">
        <v>27</v>
      </c>
      <c r="E196" s="33" t="s">
        <v>1107</v>
      </c>
      <c r="F196" s="35" t="str">
        <f>IF(ISBLANK(Table2[[#This Row],[unique_id]]), "", PROPER(SUBSTITUTE(Table2[[#This Row],[unique_id]], "_", " ")))</f>
        <v>Deck Festoons Plug Humidity</v>
      </c>
      <c r="G196" s="33" t="s">
        <v>298</v>
      </c>
      <c r="H196" s="33" t="s">
        <v>139</v>
      </c>
      <c r="I196" s="33" t="s">
        <v>132</v>
      </c>
      <c r="J196" s="33"/>
      <c r="K196" s="33"/>
      <c r="L196" s="33"/>
      <c r="M196" s="33"/>
      <c r="N196" s="33"/>
      <c r="O196" s="36"/>
      <c r="P196" s="33"/>
      <c r="Q196" s="33"/>
      <c r="R196" s="33"/>
      <c r="S196" s="33"/>
      <c r="T196" s="34"/>
      <c r="U196" s="33"/>
      <c r="V196" s="36"/>
      <c r="W196" s="36"/>
      <c r="X196" s="36"/>
      <c r="Y196" s="36"/>
      <c r="Z196" s="36"/>
      <c r="AA196" s="36"/>
      <c r="AB196" s="33" t="s">
        <v>31</v>
      </c>
      <c r="AC196" s="33" t="s">
        <v>32</v>
      </c>
      <c r="AD196" s="33" t="s">
        <v>33</v>
      </c>
      <c r="AE196" s="33"/>
      <c r="AF196" s="33">
        <v>10</v>
      </c>
      <c r="AG196" s="36" t="s">
        <v>34</v>
      </c>
      <c r="AH196" s="36" t="s">
        <v>923</v>
      </c>
      <c r="AI196" s="33"/>
      <c r="AJ196" s="33" t="str">
        <f>_xlfn.CONCAT("homeassistant/", Table2[[#This Row],[entity_namespace]], "/tasmota/",Table2[[#This Row],[unique_id]], "/config")</f>
        <v>homeassistant/sensor/tasmota/deck_festoons_plug_humidity/config</v>
      </c>
      <c r="AK196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6" s="33"/>
      <c r="AM196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6" s="33" t="s">
        <v>942</v>
      </c>
      <c r="AO196" s="33" t="s">
        <v>943</v>
      </c>
      <c r="AP196" s="33" t="s">
        <v>932</v>
      </c>
      <c r="AQ196" s="33" t="s">
        <v>933</v>
      </c>
      <c r="AR196" s="33" t="s">
        <v>1315</v>
      </c>
      <c r="AS196" s="33">
        <v>1</v>
      </c>
      <c r="AT196" s="38"/>
      <c r="AU196" s="33"/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3"/>
      <c r="BA196" s="18" t="str">
        <f>IF(ISBLANK(Table2[[#This Row],[device_model]]), "", Table2[[#This Row],[device_suggested_area]])</f>
        <v>Deck</v>
      </c>
      <c r="BB196" s="33" t="s">
        <v>744</v>
      </c>
      <c r="BC196" s="33" t="s">
        <v>1179</v>
      </c>
      <c r="BD196" s="33" t="s">
        <v>1178</v>
      </c>
      <c r="BE196" s="33" t="s">
        <v>913</v>
      </c>
      <c r="BF196" s="33" t="s">
        <v>362</v>
      </c>
      <c r="BG196" s="33"/>
      <c r="BH196" s="33"/>
      <c r="BI196" s="33"/>
      <c r="BJ196" s="33"/>
      <c r="BK196" s="33"/>
      <c r="BL196" s="33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>
      <c r="A197" s="18">
        <v>1670</v>
      </c>
      <c r="B197" s="28" t="s">
        <v>26</v>
      </c>
      <c r="C197" s="28" t="s">
        <v>825</v>
      </c>
      <c r="D197" s="28" t="s">
        <v>149</v>
      </c>
      <c r="E197" s="29" t="s">
        <v>1104</v>
      </c>
      <c r="F197" s="30" t="str">
        <f>IF(ISBLANK(Table2[[#This Row],[unique_id]]), "", PROPER(SUBSTITUTE(Table2[[#This Row],[unique_id]], "_", " ")))</f>
        <v>Template Old Landing Festoons Plug Proxy</v>
      </c>
      <c r="G197" s="28" t="s">
        <v>567</v>
      </c>
      <c r="H197" s="28" t="s">
        <v>139</v>
      </c>
      <c r="I197" s="28" t="s">
        <v>132</v>
      </c>
      <c r="J197" s="28"/>
      <c r="K197" s="28"/>
      <c r="L197" s="28"/>
      <c r="M197" s="28"/>
      <c r="N197" s="28"/>
      <c r="O197" s="31" t="s">
        <v>805</v>
      </c>
      <c r="P197" s="28"/>
      <c r="Q197" s="28"/>
      <c r="R197" s="28"/>
      <c r="S197" s="28"/>
      <c r="T197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7" s="28"/>
      <c r="V197" s="31"/>
      <c r="W197" s="31"/>
      <c r="X197" s="31"/>
      <c r="Y197" s="31"/>
      <c r="Z197" s="31"/>
      <c r="AA197" s="31"/>
      <c r="AB197" s="28"/>
      <c r="AC197" s="28"/>
      <c r="AD197" s="28"/>
      <c r="AE197" s="28"/>
      <c r="AF197" s="28"/>
      <c r="AG197" s="31"/>
      <c r="AH197" s="31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32"/>
      <c r="AU197" s="28" t="s">
        <v>134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8"/>
      <c r="BA197" s="18" t="str">
        <f>IF(ISBLANK(Table2[[#This Row],[device_model]]), "", Table2[[#This Row],[device_suggested_area]])</f>
        <v>Landing</v>
      </c>
      <c r="BB197" s="28" t="s">
        <v>744</v>
      </c>
      <c r="BC197" s="28" t="s">
        <v>365</v>
      </c>
      <c r="BD197" s="28" t="s">
        <v>235</v>
      </c>
      <c r="BE197" s="28" t="s">
        <v>366</v>
      </c>
      <c r="BF197" s="28" t="s">
        <v>568</v>
      </c>
      <c r="BG197" s="28"/>
      <c r="BH197" s="28"/>
      <c r="BI197" s="28"/>
      <c r="BJ197" s="28"/>
      <c r="BK197" s="28"/>
      <c r="BL197" s="28"/>
      <c r="BM19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5" ht="16" customHeight="1">
      <c r="A198" s="18">
        <v>1671</v>
      </c>
      <c r="B198" s="28" t="s">
        <v>26</v>
      </c>
      <c r="C198" s="28" t="s">
        <v>235</v>
      </c>
      <c r="D198" s="28" t="s">
        <v>134</v>
      </c>
      <c r="E198" s="28" t="s">
        <v>1105</v>
      </c>
      <c r="F198" s="30" t="str">
        <f>IF(ISBLANK(Table2[[#This Row],[unique_id]]), "", PROPER(SUBSTITUTE(Table2[[#This Row],[unique_id]], "_", " ")))</f>
        <v>Old Landing Festoons Plug</v>
      </c>
      <c r="G198" s="28" t="s">
        <v>567</v>
      </c>
      <c r="H198" s="28" t="s">
        <v>139</v>
      </c>
      <c r="I198" s="28" t="s">
        <v>132</v>
      </c>
      <c r="J198" s="28"/>
      <c r="K198" s="28"/>
      <c r="L198" s="28"/>
      <c r="M198" s="28"/>
      <c r="N198" s="28"/>
      <c r="O198" s="31" t="s">
        <v>805</v>
      </c>
      <c r="P198" s="28"/>
      <c r="Q198" s="28"/>
      <c r="R198" s="28"/>
      <c r="S198" s="28"/>
      <c r="T198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8" s="28"/>
      <c r="V198" s="31"/>
      <c r="W198" s="31"/>
      <c r="X198" s="31"/>
      <c r="Y198" s="31"/>
      <c r="Z198" s="31"/>
      <c r="AA198" s="31"/>
      <c r="AB198" s="28"/>
      <c r="AC198" s="28"/>
      <c r="AD198" s="28"/>
      <c r="AE198" s="28" t="s">
        <v>295</v>
      </c>
      <c r="AF198" s="28"/>
      <c r="AG198" s="31"/>
      <c r="AH198" s="31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32"/>
      <c r="AU198" s="28"/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8"/>
      <c r="BA198" s="18" t="str">
        <f>IF(ISBLANK(Table2[[#This Row],[device_model]]), "", Table2[[#This Row],[device_suggested_area]])</f>
        <v>Landing</v>
      </c>
      <c r="BB198" s="28" t="s">
        <v>744</v>
      </c>
      <c r="BC198" s="28" t="s">
        <v>365</v>
      </c>
      <c r="BD198" s="28" t="s">
        <v>235</v>
      </c>
      <c r="BE198" s="28" t="s">
        <v>366</v>
      </c>
      <c r="BF198" s="28" t="s">
        <v>568</v>
      </c>
      <c r="BG198" s="28"/>
      <c r="BH198" s="28"/>
      <c r="BI198" s="28" t="s">
        <v>1017</v>
      </c>
      <c r="BJ198" s="28" t="s">
        <v>1422</v>
      </c>
      <c r="BK198" s="28" t="s">
        <v>569</v>
      </c>
      <c r="BL198" s="28" t="s">
        <v>1459</v>
      </c>
      <c r="BM198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9" spans="1:65" ht="16" customHeight="1">
      <c r="A199" s="18">
        <v>1672</v>
      </c>
      <c r="B199" s="33" t="s">
        <v>26</v>
      </c>
      <c r="C199" s="33" t="s">
        <v>825</v>
      </c>
      <c r="D199" s="33" t="s">
        <v>149</v>
      </c>
      <c r="E199" s="34" t="s">
        <v>986</v>
      </c>
      <c r="F199" s="35" t="str">
        <f>IF(ISBLANK(Table2[[#This Row],[unique_id]]), "", PROPER(SUBSTITUTE(Table2[[#This Row],[unique_id]], "_", " ")))</f>
        <v>Template Landing Festoons Plug Proxy</v>
      </c>
      <c r="G199" s="33" t="s">
        <v>207</v>
      </c>
      <c r="H199" s="33" t="s">
        <v>139</v>
      </c>
      <c r="I199" s="33" t="s">
        <v>132</v>
      </c>
      <c r="J199" s="33"/>
      <c r="K199" s="33"/>
      <c r="L199" s="33"/>
      <c r="M199" s="33"/>
      <c r="N199" s="33"/>
      <c r="O199" s="36" t="s">
        <v>805</v>
      </c>
      <c r="P199" s="33" t="s">
        <v>166</v>
      </c>
      <c r="Q199" s="33" t="s">
        <v>777</v>
      </c>
      <c r="R199" s="33" t="str">
        <f>Table2[[#This Row],[entity_domain]]</f>
        <v>Lights</v>
      </c>
      <c r="S199" s="33" t="str">
        <f>_xlfn.CONCAT( Table2[[#This Row],[device_suggested_area]], " ",Table2[[#This Row],[powercalc_group_3]])</f>
        <v>Landing Lights</v>
      </c>
      <c r="T199" s="34" t="s">
        <v>1133</v>
      </c>
      <c r="U199" s="33"/>
      <c r="V199" s="36"/>
      <c r="W199" s="36"/>
      <c r="X199" s="36"/>
      <c r="Y199" s="36"/>
      <c r="Z199" s="36"/>
      <c r="AA199" s="36"/>
      <c r="AB199" s="33"/>
      <c r="AC199" s="33"/>
      <c r="AD199" s="33"/>
      <c r="AE199" s="33"/>
      <c r="AF199" s="33"/>
      <c r="AG199" s="36"/>
      <c r="AH199" s="36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7"/>
      <c r="AU199" s="33" t="s">
        <v>137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33"/>
      <c r="BA199" s="18" t="str">
        <f>IF(ISBLANK(Table2[[#This Row],[device_model]]), "", Table2[[#This Row],[device_suggested_area]])</f>
        <v>Landing</v>
      </c>
      <c r="BB199" s="33" t="s">
        <v>744</v>
      </c>
      <c r="BC199" s="33" t="s">
        <v>1180</v>
      </c>
      <c r="BD199" s="33" t="s">
        <v>1178</v>
      </c>
      <c r="BE199" s="33" t="s">
        <v>913</v>
      </c>
      <c r="BF199" s="33" t="s">
        <v>568</v>
      </c>
      <c r="BG199" s="33"/>
      <c r="BH199" s="33"/>
      <c r="BI199" s="33"/>
      <c r="BJ199" s="33"/>
      <c r="BK199" s="33"/>
      <c r="BL199" s="33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5" ht="16" customHeight="1">
      <c r="A200" s="18">
        <v>1673</v>
      </c>
      <c r="B200" s="33" t="s">
        <v>26</v>
      </c>
      <c r="C200" s="33" t="s">
        <v>710</v>
      </c>
      <c r="D200" s="33" t="s">
        <v>137</v>
      </c>
      <c r="E200" s="33" t="s">
        <v>850</v>
      </c>
      <c r="F200" s="35" t="str">
        <f>IF(ISBLANK(Table2[[#This Row],[unique_id]]), "", PROPER(SUBSTITUTE(Table2[[#This Row],[unique_id]], "_", " ")))</f>
        <v>Landing Festoons Plug</v>
      </c>
      <c r="G200" s="33" t="s">
        <v>567</v>
      </c>
      <c r="H200" s="33" t="s">
        <v>139</v>
      </c>
      <c r="I200" s="33" t="s">
        <v>132</v>
      </c>
      <c r="J200" s="33" t="s">
        <v>744</v>
      </c>
      <c r="K200" s="33"/>
      <c r="L200" s="33"/>
      <c r="M200" s="33" t="s">
        <v>136</v>
      </c>
      <c r="N200" s="33"/>
      <c r="O200" s="36" t="s">
        <v>805</v>
      </c>
      <c r="P200" s="33" t="s">
        <v>166</v>
      </c>
      <c r="Q200" s="33" t="s">
        <v>777</v>
      </c>
      <c r="R200" s="33" t="str">
        <f>Table2[[#This Row],[entity_domain]]</f>
        <v>Lights</v>
      </c>
      <c r="S200" s="33" t="str">
        <f>_xlfn.CONCAT( Table2[[#This Row],[device_suggested_area]], " ",Table2[[#This Row],[powercalc_group_3]])</f>
        <v>Landing Lights</v>
      </c>
      <c r="T200" s="34" t="s">
        <v>1109</v>
      </c>
      <c r="U200" s="33"/>
      <c r="V200" s="36"/>
      <c r="W200" s="36"/>
      <c r="X200" s="36"/>
      <c r="Y200" s="36"/>
      <c r="Z200" s="36"/>
      <c r="AA200" s="52" t="s">
        <v>1171</v>
      </c>
      <c r="AB200" s="33"/>
      <c r="AC200" s="33"/>
      <c r="AD200" s="33"/>
      <c r="AE200" s="33" t="s">
        <v>295</v>
      </c>
      <c r="AF200" s="33">
        <v>10</v>
      </c>
      <c r="AG200" s="36" t="s">
        <v>34</v>
      </c>
      <c r="AH200" s="36" t="s">
        <v>923</v>
      </c>
      <c r="AI200" s="33"/>
      <c r="AJ200" s="33" t="str">
        <f>_xlfn.CONCAT("homeassistant/", Table2[[#This Row],[entity_namespace]], "/tasmota/",Table2[[#This Row],[unique_id]], "/config")</f>
        <v>homeassistant/light/tasmota/landing_festoons_plug/config</v>
      </c>
      <c r="AK200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0" s="33" t="str">
        <f>_xlfn.CONCAT("tasmota/device/",Table2[[#This Row],[unique_id]], "/cmnd/POWER")</f>
        <v>tasmota/device/landing_festoons_plug/cmnd/POWER</v>
      </c>
      <c r="AM200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0" s="33" t="s">
        <v>942</v>
      </c>
      <c r="AO200" s="33" t="s">
        <v>943</v>
      </c>
      <c r="AP200" s="33" t="s">
        <v>932</v>
      </c>
      <c r="AQ200" s="33" t="s">
        <v>933</v>
      </c>
      <c r="AR200" s="33" t="s">
        <v>1009</v>
      </c>
      <c r="AS200" s="33">
        <v>1</v>
      </c>
      <c r="AT200" s="38" t="str">
        <f>HYPERLINK(_xlfn.CONCAT("http://", Table2[[#This Row],[connection_ip]], "/?"))</f>
        <v>http://10.0.4.108/?</v>
      </c>
      <c r="AU200" s="33"/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3"/>
      <c r="BA200" s="18" t="str">
        <f>IF(ISBLANK(Table2[[#This Row],[device_model]]), "", Table2[[#This Row],[device_suggested_area]])</f>
        <v>Landing</v>
      </c>
      <c r="BB200" s="33" t="s">
        <v>744</v>
      </c>
      <c r="BC200" s="33" t="s">
        <v>1180</v>
      </c>
      <c r="BD200" s="33" t="s">
        <v>1178</v>
      </c>
      <c r="BE200" s="33" t="s">
        <v>913</v>
      </c>
      <c r="BF200" s="33" t="s">
        <v>568</v>
      </c>
      <c r="BG200" s="33"/>
      <c r="BH200" s="33"/>
      <c r="BI200" s="33"/>
      <c r="BJ200" s="33" t="s">
        <v>1422</v>
      </c>
      <c r="BK200" s="33" t="s">
        <v>1111</v>
      </c>
      <c r="BL200" s="33" t="s">
        <v>1460</v>
      </c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1" spans="1:65" ht="16" customHeight="1">
      <c r="A201" s="18">
        <v>1674</v>
      </c>
      <c r="B201" s="18" t="s">
        <v>588</v>
      </c>
      <c r="C201" s="18" t="s">
        <v>382</v>
      </c>
      <c r="D201" s="18" t="s">
        <v>137</v>
      </c>
      <c r="E201" s="18" t="s">
        <v>583</v>
      </c>
      <c r="F201" s="22" t="str">
        <f>IF(ISBLANK(Table2[[#This Row],[unique_id]]), "", PROPER(SUBSTITUTE(Table2[[#This Row],[unique_id]], "_", " ")))</f>
        <v>Garden Pedestals</v>
      </c>
      <c r="G201" s="18" t="s">
        <v>584</v>
      </c>
      <c r="H201" s="18" t="s">
        <v>139</v>
      </c>
      <c r="I201" s="18" t="s">
        <v>132</v>
      </c>
      <c r="J201" s="18" t="s">
        <v>743</v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776</v>
      </c>
      <c r="Z201" s="26"/>
      <c r="AA201" s="26"/>
      <c r="AB201" s="18"/>
      <c r="AE201" s="18" t="s">
        <v>295</v>
      </c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743</v>
      </c>
      <c r="BC201" s="18" t="s">
        <v>575</v>
      </c>
      <c r="BD201" s="18" t="s">
        <v>382</v>
      </c>
      <c r="BE201" s="18" t="s">
        <v>573</v>
      </c>
      <c r="BF201" s="18" t="s">
        <v>585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65" ht="16" customHeight="1">
      <c r="A202" s="18">
        <v>1675</v>
      </c>
      <c r="B202" s="18" t="s">
        <v>588</v>
      </c>
      <c r="C202" s="18" t="s">
        <v>382</v>
      </c>
      <c r="D202" s="18" t="s">
        <v>137</v>
      </c>
      <c r="E202" s="18" t="s">
        <v>987</v>
      </c>
      <c r="F202" s="22" t="str">
        <f>IF(ISBLANK(Table2[[#This Row],[unique_id]]), "", PROPER(SUBSTITUTE(Table2[[#This Row],[unique_id]], "_", " ")))</f>
        <v>Garden Pedestals Bulb 1</v>
      </c>
      <c r="H202" s="18" t="s">
        <v>139</v>
      </c>
      <c r="O202" s="19"/>
      <c r="P202" s="18" t="s">
        <v>166</v>
      </c>
      <c r="Q202" s="18" t="s">
        <v>777</v>
      </c>
      <c r="R202" s="18" t="str">
        <f>Table2[[#This Row],[entity_domain]]</f>
        <v>Lights</v>
      </c>
      <c r="S202" s="18" t="str">
        <f>_xlfn.CONCAT( Table2[[#This Row],[device_suggested_area]], " ",Table2[[#This Row],[powercalc_group_3]])</f>
        <v>Garden Lights</v>
      </c>
      <c r="T202" s="23"/>
      <c r="U202" s="18"/>
      <c r="V202" s="19"/>
      <c r="W202" s="19" t="s">
        <v>498</v>
      </c>
      <c r="X202" s="25">
        <v>115</v>
      </c>
      <c r="Y202" s="26" t="s">
        <v>773</v>
      </c>
      <c r="Z202" s="26"/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1046</v>
      </c>
      <c r="BC202" s="18" t="s">
        <v>575</v>
      </c>
      <c r="BD202" s="18" t="s">
        <v>382</v>
      </c>
      <c r="BE202" s="18" t="s">
        <v>573</v>
      </c>
      <c r="BF202" s="18" t="s">
        <v>585</v>
      </c>
      <c r="BK202" s="18" t="s">
        <v>572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3" spans="1:65" ht="16" customHeight="1">
      <c r="A203" s="18">
        <v>1676</v>
      </c>
      <c r="B203" s="18" t="s">
        <v>588</v>
      </c>
      <c r="C203" s="18" t="s">
        <v>382</v>
      </c>
      <c r="D203" s="18" t="s">
        <v>137</v>
      </c>
      <c r="E203" s="18" t="s">
        <v>988</v>
      </c>
      <c r="F203" s="22" t="str">
        <f>IF(ISBLANK(Table2[[#This Row],[unique_id]]), "", PROPER(SUBSTITUTE(Table2[[#This Row],[unique_id]], "_", " ")))</f>
        <v>Garden Pedestals Bulb 2</v>
      </c>
      <c r="H203" s="18" t="s">
        <v>139</v>
      </c>
      <c r="O203" s="19"/>
      <c r="P203" s="18" t="s">
        <v>166</v>
      </c>
      <c r="Q203" s="18" t="s">
        <v>777</v>
      </c>
      <c r="R203" s="18" t="str">
        <f>Table2[[#This Row],[entity_domain]]</f>
        <v>Lights</v>
      </c>
      <c r="S203" s="18" t="str">
        <f>_xlfn.CONCAT( Table2[[#This Row],[device_suggested_area]], " ",Table2[[#This Row],[powercalc_group_3]])</f>
        <v>Garden Lights</v>
      </c>
      <c r="T203" s="23"/>
      <c r="U203" s="18"/>
      <c r="V203" s="19"/>
      <c r="W203" s="19" t="s">
        <v>498</v>
      </c>
      <c r="X203" s="25">
        <v>115</v>
      </c>
      <c r="Y203" s="26" t="s">
        <v>773</v>
      </c>
      <c r="Z203" s="26"/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1047</v>
      </c>
      <c r="BC203" s="18" t="s">
        <v>575</v>
      </c>
      <c r="BD203" s="18" t="s">
        <v>382</v>
      </c>
      <c r="BE203" s="18" t="s">
        <v>573</v>
      </c>
      <c r="BF203" s="18" t="s">
        <v>585</v>
      </c>
      <c r="BK203" s="18" t="s">
        <v>576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4" spans="1:65" ht="16" customHeight="1">
      <c r="A204" s="18">
        <v>1677</v>
      </c>
      <c r="B204" s="18" t="s">
        <v>588</v>
      </c>
      <c r="C204" s="18" t="s">
        <v>382</v>
      </c>
      <c r="D204" s="18" t="s">
        <v>137</v>
      </c>
      <c r="E204" s="18" t="s">
        <v>989</v>
      </c>
      <c r="F204" s="22" t="str">
        <f>IF(ISBLANK(Table2[[#This Row],[unique_id]]), "", PROPER(SUBSTITUTE(Table2[[#This Row],[unique_id]], "_", " ")))</f>
        <v>Garden Pedestals Bulb 3</v>
      </c>
      <c r="H204" s="18" t="s">
        <v>139</v>
      </c>
      <c r="O204" s="19"/>
      <c r="P204" s="18" t="s">
        <v>166</v>
      </c>
      <c r="Q204" s="18" t="s">
        <v>777</v>
      </c>
      <c r="R204" s="18" t="str">
        <f>Table2[[#This Row],[entity_domain]]</f>
        <v>Lights</v>
      </c>
      <c r="S204" s="18" t="str">
        <f>_xlfn.CONCAT( Table2[[#This Row],[device_suggested_area]], " ",Table2[[#This Row],[powercalc_group_3]])</f>
        <v>Garden Lights</v>
      </c>
      <c r="T204" s="23"/>
      <c r="U204" s="18"/>
      <c r="V204" s="19"/>
      <c r="W204" s="19" t="s">
        <v>498</v>
      </c>
      <c r="X204" s="25">
        <v>115</v>
      </c>
      <c r="Y204" s="26" t="s">
        <v>773</v>
      </c>
      <c r="Z204" s="26"/>
      <c r="AA204" s="26"/>
      <c r="AB204" s="18"/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Garden</v>
      </c>
      <c r="BA204" s="18" t="str">
        <f>IF(ISBLANK(Table2[[#This Row],[device_model]]), "", Table2[[#This Row],[device_suggested_area]])</f>
        <v>Garden</v>
      </c>
      <c r="BB204" s="18" t="s">
        <v>1048</v>
      </c>
      <c r="BC204" s="18" t="s">
        <v>575</v>
      </c>
      <c r="BD204" s="18" t="s">
        <v>382</v>
      </c>
      <c r="BE204" s="18" t="s">
        <v>573</v>
      </c>
      <c r="BF204" s="18" t="s">
        <v>585</v>
      </c>
      <c r="BK204" s="18" t="s">
        <v>577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5" spans="1:65" ht="16" customHeight="1">
      <c r="A205" s="18">
        <v>1678</v>
      </c>
      <c r="B205" s="18" t="s">
        <v>588</v>
      </c>
      <c r="C205" s="18" t="s">
        <v>382</v>
      </c>
      <c r="D205" s="18" t="s">
        <v>137</v>
      </c>
      <c r="E205" s="18" t="s">
        <v>990</v>
      </c>
      <c r="F205" s="22" t="str">
        <f>IF(ISBLANK(Table2[[#This Row],[unique_id]]), "", PROPER(SUBSTITUTE(Table2[[#This Row],[unique_id]], "_", " ")))</f>
        <v>Garden Pedestals Bulb 4</v>
      </c>
      <c r="H205" s="18" t="s">
        <v>139</v>
      </c>
      <c r="O205" s="19"/>
      <c r="P205" s="18" t="s">
        <v>166</v>
      </c>
      <c r="Q205" s="18" t="s">
        <v>777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Garden Lights</v>
      </c>
      <c r="T205" s="23"/>
      <c r="U205" s="18"/>
      <c r="V205" s="19"/>
      <c r="W205" s="19" t="s">
        <v>498</v>
      </c>
      <c r="X205" s="25">
        <v>115</v>
      </c>
      <c r="Y205" s="26" t="s">
        <v>773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Garden</v>
      </c>
      <c r="BA205" s="18" t="str">
        <f>IF(ISBLANK(Table2[[#This Row],[device_model]]), "", Table2[[#This Row],[device_suggested_area]])</f>
        <v>Garden</v>
      </c>
      <c r="BB205" s="18" t="s">
        <v>1049</v>
      </c>
      <c r="BC205" s="18" t="s">
        <v>575</v>
      </c>
      <c r="BD205" s="18" t="s">
        <v>382</v>
      </c>
      <c r="BE205" s="18" t="s">
        <v>573</v>
      </c>
      <c r="BF205" s="18" t="s">
        <v>585</v>
      </c>
      <c r="BK205" s="18" t="s">
        <v>578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6" spans="1:65" ht="16" customHeight="1">
      <c r="A206" s="18">
        <v>1679</v>
      </c>
      <c r="B206" s="18" t="s">
        <v>588</v>
      </c>
      <c r="C206" s="18" t="s">
        <v>382</v>
      </c>
      <c r="D206" s="18" t="s">
        <v>137</v>
      </c>
      <c r="F206" s="22" t="str">
        <f>IF(ISBLANK(Table2[[#This Row],[unique_id]]), "", PROPER(SUBSTITUTE(Table2[[#This Row],[unique_id]], "_", " ")))</f>
        <v/>
      </c>
      <c r="O206" s="19"/>
      <c r="P206" s="18"/>
      <c r="T206" s="23"/>
      <c r="U206" s="18"/>
      <c r="V206" s="19"/>
      <c r="W206" s="19" t="s">
        <v>498</v>
      </c>
      <c r="X206" s="25">
        <v>115</v>
      </c>
      <c r="Y206" s="26" t="s">
        <v>773</v>
      </c>
      <c r="Z206" s="26" t="s">
        <v>1016</v>
      </c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Garden</v>
      </c>
      <c r="BA206" s="18" t="str">
        <f>IF(ISBLANK(Table2[[#This Row],[device_model]]), "", Table2[[#This Row],[device_suggested_area]])</f>
        <v>Garden</v>
      </c>
      <c r="BB206" s="18" t="s">
        <v>1050</v>
      </c>
      <c r="BC206" s="18" t="s">
        <v>575</v>
      </c>
      <c r="BD206" s="18" t="s">
        <v>382</v>
      </c>
      <c r="BE206" s="18" t="s">
        <v>573</v>
      </c>
      <c r="BF206" s="18" t="s">
        <v>585</v>
      </c>
      <c r="BK206" s="18" t="s">
        <v>1113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>
      <c r="A207" s="18">
        <v>1680</v>
      </c>
      <c r="B207" s="18" t="s">
        <v>588</v>
      </c>
      <c r="C207" s="18" t="s">
        <v>382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498</v>
      </c>
      <c r="X207" s="25">
        <v>115</v>
      </c>
      <c r="Y207" s="26" t="s">
        <v>773</v>
      </c>
      <c r="Z207" s="26" t="s">
        <v>1016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Garden</v>
      </c>
      <c r="BA207" s="18" t="str">
        <f>IF(ISBLANK(Table2[[#This Row],[device_model]]), "", Table2[[#This Row],[device_suggested_area]])</f>
        <v>Garden</v>
      </c>
      <c r="BB207" s="18" t="s">
        <v>1051</v>
      </c>
      <c r="BC207" s="18" t="s">
        <v>575</v>
      </c>
      <c r="BD207" s="18" t="s">
        <v>382</v>
      </c>
      <c r="BE207" s="18" t="s">
        <v>573</v>
      </c>
      <c r="BF207" s="18" t="s">
        <v>585</v>
      </c>
      <c r="BK207" s="18" t="s">
        <v>1113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1681</v>
      </c>
      <c r="B208" s="18" t="s">
        <v>588</v>
      </c>
      <c r="C208" s="18" t="s">
        <v>382</v>
      </c>
      <c r="D208" s="18" t="s">
        <v>137</v>
      </c>
      <c r="F208" s="22" t="str">
        <f>IF(ISBLANK(Table2[[#This Row],[unique_id]]), "", PROPER(SUBSTITUTE(Table2[[#This Row],[unique_id]], "_", " ")))</f>
        <v/>
      </c>
      <c r="O208" s="19"/>
      <c r="P208" s="18"/>
      <c r="T208" s="23"/>
      <c r="U208" s="18"/>
      <c r="V208" s="19"/>
      <c r="W208" s="19" t="s">
        <v>498</v>
      </c>
      <c r="X208" s="25">
        <v>115</v>
      </c>
      <c r="Y208" s="26" t="s">
        <v>773</v>
      </c>
      <c r="Z208" s="26" t="s">
        <v>1016</v>
      </c>
      <c r="AA208" s="26"/>
      <c r="AB208" s="18"/>
      <c r="AG208" s="19"/>
      <c r="AH208" s="19"/>
      <c r="AT20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18" t="str">
        <f>Table2[[#This Row],[device_suggested_area]]</f>
        <v>Garden</v>
      </c>
      <c r="BA208" s="18" t="str">
        <f>IF(ISBLANK(Table2[[#This Row],[device_model]]), "", Table2[[#This Row],[device_suggested_area]])</f>
        <v>Garden</v>
      </c>
      <c r="BB208" s="18" t="s">
        <v>1052</v>
      </c>
      <c r="BC208" s="18" t="s">
        <v>575</v>
      </c>
      <c r="BD208" s="18" t="s">
        <v>382</v>
      </c>
      <c r="BE208" s="18" t="s">
        <v>573</v>
      </c>
      <c r="BF208" s="18" t="s">
        <v>585</v>
      </c>
      <c r="BK208" s="18" t="s">
        <v>1113</v>
      </c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>
      <c r="A209" s="18">
        <v>1682</v>
      </c>
      <c r="B209" s="18" t="s">
        <v>588</v>
      </c>
      <c r="C209" s="18" t="s">
        <v>382</v>
      </c>
      <c r="D209" s="18" t="s">
        <v>137</v>
      </c>
      <c r="F209" s="22" t="str">
        <f>IF(ISBLANK(Table2[[#This Row],[unique_id]]), "", PROPER(SUBSTITUTE(Table2[[#This Row],[unique_id]], "_", " ")))</f>
        <v/>
      </c>
      <c r="O209" s="19"/>
      <c r="P209" s="18"/>
      <c r="T209" s="23"/>
      <c r="U209" s="18"/>
      <c r="V209" s="19"/>
      <c r="W209" s="19" t="s">
        <v>498</v>
      </c>
      <c r="X209" s="25">
        <v>115</v>
      </c>
      <c r="Y209" s="26" t="s">
        <v>773</v>
      </c>
      <c r="Z209" s="26" t="s">
        <v>1016</v>
      </c>
      <c r="AA209" s="26"/>
      <c r="AB209" s="18"/>
      <c r="AG209" s="19"/>
      <c r="AH209" s="19"/>
      <c r="AT20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18" t="str">
        <f>Table2[[#This Row],[device_suggested_area]]</f>
        <v>Garden</v>
      </c>
      <c r="BA209" s="18" t="str">
        <f>IF(ISBLANK(Table2[[#This Row],[device_model]]), "", Table2[[#This Row],[device_suggested_area]])</f>
        <v>Garden</v>
      </c>
      <c r="BB209" s="18" t="s">
        <v>1053</v>
      </c>
      <c r="BC209" s="18" t="s">
        <v>575</v>
      </c>
      <c r="BD209" s="18" t="s">
        <v>382</v>
      </c>
      <c r="BE209" s="18" t="s">
        <v>573</v>
      </c>
      <c r="BF209" s="18" t="s">
        <v>585</v>
      </c>
      <c r="BK209" s="18" t="s">
        <v>1113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5" ht="16" customHeight="1">
      <c r="A210" s="18">
        <v>1683</v>
      </c>
      <c r="B210" s="18" t="s">
        <v>26</v>
      </c>
      <c r="C210" s="18" t="s">
        <v>382</v>
      </c>
      <c r="D210" s="18" t="s">
        <v>137</v>
      </c>
      <c r="E210" s="18" t="s">
        <v>586</v>
      </c>
      <c r="F210" s="22" t="str">
        <f>IF(ISBLANK(Table2[[#This Row],[unique_id]]), "", PROPER(SUBSTITUTE(Table2[[#This Row],[unique_id]], "_", " ")))</f>
        <v>Tree Spotlights</v>
      </c>
      <c r="G210" s="18" t="s">
        <v>582</v>
      </c>
      <c r="H210" s="18" t="s">
        <v>139</v>
      </c>
      <c r="I210" s="18" t="s">
        <v>132</v>
      </c>
      <c r="J210" s="18" t="s">
        <v>745</v>
      </c>
      <c r="O210" s="19"/>
      <c r="P210" s="18"/>
      <c r="T210" s="23"/>
      <c r="U210" s="18"/>
      <c r="V210" s="19"/>
      <c r="W210" s="19" t="s">
        <v>499</v>
      </c>
      <c r="X210" s="25">
        <v>116</v>
      </c>
      <c r="Y210" s="26" t="s">
        <v>776</v>
      </c>
      <c r="Z210" s="26"/>
      <c r="AA210" s="26"/>
      <c r="AB210" s="18"/>
      <c r="AE210" s="18" t="s">
        <v>295</v>
      </c>
      <c r="AG210" s="19"/>
      <c r="AH210" s="19"/>
      <c r="AT21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18" t="str">
        <f>Table2[[#This Row],[device_suggested_area]]</f>
        <v>Tree</v>
      </c>
      <c r="BA210" s="18" t="str">
        <f>IF(ISBLANK(Table2[[#This Row],[device_model]]), "", Table2[[#This Row],[device_suggested_area]])</f>
        <v>Tree</v>
      </c>
      <c r="BB210" s="18" t="s">
        <v>745</v>
      </c>
      <c r="BC210" s="18" t="s">
        <v>581</v>
      </c>
      <c r="BD210" s="18" t="s">
        <v>382</v>
      </c>
      <c r="BE210" s="18" t="s">
        <v>573</v>
      </c>
      <c r="BF210" s="18" t="s">
        <v>580</v>
      </c>
      <c r="BL210" s="18"/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5" ht="16" customHeight="1">
      <c r="A211" s="18">
        <v>1684</v>
      </c>
      <c r="B211" s="18" t="s">
        <v>26</v>
      </c>
      <c r="C211" s="18" t="s">
        <v>382</v>
      </c>
      <c r="D211" s="18" t="s">
        <v>137</v>
      </c>
      <c r="E211" s="18" t="s">
        <v>991</v>
      </c>
      <c r="F211" s="22" t="str">
        <f>IF(ISBLANK(Table2[[#This Row],[unique_id]]), "", PROPER(SUBSTITUTE(Table2[[#This Row],[unique_id]], "_", " ")))</f>
        <v>Tree Spotlights Bulb 1</v>
      </c>
      <c r="H211" s="18" t="s">
        <v>139</v>
      </c>
      <c r="O211" s="19" t="s">
        <v>805</v>
      </c>
      <c r="P211" s="18" t="s">
        <v>166</v>
      </c>
      <c r="Q211" s="18" t="s">
        <v>777</v>
      </c>
      <c r="R211" s="18" t="str">
        <f>Table2[[#This Row],[entity_domain]]</f>
        <v>Lights</v>
      </c>
      <c r="S211" s="18" t="str">
        <f>_xlfn.CONCAT( Table2[[#This Row],[device_suggested_area]], " ",Table2[[#This Row],[powercalc_group_3]])</f>
        <v>Tree Lights</v>
      </c>
      <c r="T211" s="23"/>
      <c r="U211" s="18"/>
      <c r="V211" s="19"/>
      <c r="W211" s="19" t="s">
        <v>498</v>
      </c>
      <c r="X211" s="25">
        <v>116</v>
      </c>
      <c r="Y211" s="26" t="s">
        <v>773</v>
      </c>
      <c r="Z211" s="26"/>
      <c r="AA211" s="26"/>
      <c r="AB211" s="18"/>
      <c r="AG211" s="19"/>
      <c r="AH211" s="19"/>
      <c r="AT21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18" t="str">
        <f>Table2[[#This Row],[device_suggested_area]]</f>
        <v>Tree</v>
      </c>
      <c r="BA211" s="18" t="str">
        <f>IF(ISBLANK(Table2[[#This Row],[device_model]]), "", Table2[[#This Row],[device_suggested_area]])</f>
        <v>Tree</v>
      </c>
      <c r="BB211" s="18" t="s">
        <v>1054</v>
      </c>
      <c r="BC211" s="18" t="s">
        <v>581</v>
      </c>
      <c r="BD211" s="18" t="s">
        <v>382</v>
      </c>
      <c r="BE211" s="18" t="s">
        <v>573</v>
      </c>
      <c r="BF211" s="18" t="s">
        <v>580</v>
      </c>
      <c r="BK211" s="18" t="s">
        <v>579</v>
      </c>
      <c r="BL211" s="18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2" spans="1:65" ht="16" customHeight="1">
      <c r="A212" s="18">
        <v>1685</v>
      </c>
      <c r="B212" s="18" t="s">
        <v>26</v>
      </c>
      <c r="C212" s="18" t="s">
        <v>382</v>
      </c>
      <c r="D212" s="18" t="s">
        <v>137</v>
      </c>
      <c r="E212" s="18" t="s">
        <v>992</v>
      </c>
      <c r="F212" s="22" t="str">
        <f>IF(ISBLANK(Table2[[#This Row],[unique_id]]), "", PROPER(SUBSTITUTE(Table2[[#This Row],[unique_id]], "_", " ")))</f>
        <v>Tree Spotlights Bulb 2</v>
      </c>
      <c r="H212" s="18" t="s">
        <v>139</v>
      </c>
      <c r="O212" s="19" t="s">
        <v>805</v>
      </c>
      <c r="P212" s="18" t="s">
        <v>166</v>
      </c>
      <c r="Q212" s="18" t="s">
        <v>777</v>
      </c>
      <c r="R212" s="18" t="str">
        <f>Table2[[#This Row],[entity_domain]]</f>
        <v>Lights</v>
      </c>
      <c r="S212" s="18" t="str">
        <f>_xlfn.CONCAT( Table2[[#This Row],[device_suggested_area]], " ",Table2[[#This Row],[powercalc_group_3]])</f>
        <v>Tree Lights</v>
      </c>
      <c r="T212" s="23"/>
      <c r="U212" s="18"/>
      <c r="V212" s="19"/>
      <c r="W212" s="19" t="s">
        <v>498</v>
      </c>
      <c r="X212" s="25">
        <v>116</v>
      </c>
      <c r="Y212" s="26" t="s">
        <v>773</v>
      </c>
      <c r="Z212" s="26"/>
      <c r="AA212" s="26"/>
      <c r="AB212" s="18"/>
      <c r="AG212" s="19"/>
      <c r="AH212" s="19"/>
      <c r="AT21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18" t="str">
        <f>Table2[[#This Row],[device_suggested_area]]</f>
        <v>Tree</v>
      </c>
      <c r="BA212" s="18" t="str">
        <f>IF(ISBLANK(Table2[[#This Row],[device_model]]), "", Table2[[#This Row],[device_suggested_area]])</f>
        <v>Tree</v>
      </c>
      <c r="BB212" s="18" t="s">
        <v>1055</v>
      </c>
      <c r="BC212" s="18" t="s">
        <v>581</v>
      </c>
      <c r="BD212" s="18" t="s">
        <v>382</v>
      </c>
      <c r="BE212" s="18" t="s">
        <v>573</v>
      </c>
      <c r="BF212" s="18" t="s">
        <v>580</v>
      </c>
      <c r="BK212" s="18" t="s">
        <v>587</v>
      </c>
      <c r="BL212" s="18"/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3" spans="1:65" ht="16" customHeight="1">
      <c r="A213" s="18">
        <v>1686</v>
      </c>
      <c r="B213" s="18" t="s">
        <v>588</v>
      </c>
      <c r="C213" s="18" t="s">
        <v>382</v>
      </c>
      <c r="D213" s="18" t="s">
        <v>137</v>
      </c>
      <c r="F213" s="22" t="str">
        <f>IF(ISBLANK(Table2[[#This Row],[unique_id]]), "", PROPER(SUBSTITUTE(Table2[[#This Row],[unique_id]], "_", " ")))</f>
        <v/>
      </c>
      <c r="O213" s="19"/>
      <c r="P213" s="18"/>
      <c r="T213" s="23"/>
      <c r="U213" s="18"/>
      <c r="V213" s="19"/>
      <c r="W213" s="19" t="s">
        <v>498</v>
      </c>
      <c r="X213" s="25">
        <v>116</v>
      </c>
      <c r="Y213" s="26" t="s">
        <v>773</v>
      </c>
      <c r="Z213" s="26" t="s">
        <v>1016</v>
      </c>
      <c r="AA213" s="26"/>
      <c r="AB213" s="18"/>
      <c r="AG213" s="19"/>
      <c r="AH213" s="19"/>
      <c r="AT21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18" t="str">
        <f>Table2[[#This Row],[device_suggested_area]]</f>
        <v>Tree</v>
      </c>
      <c r="BA213" s="18" t="str">
        <f>IF(ISBLANK(Table2[[#This Row],[device_model]]), "", Table2[[#This Row],[device_suggested_area]])</f>
        <v>Tree</v>
      </c>
      <c r="BB213" s="18" t="s">
        <v>1056</v>
      </c>
      <c r="BC213" s="18" t="s">
        <v>581</v>
      </c>
      <c r="BD213" s="18" t="s">
        <v>382</v>
      </c>
      <c r="BE213" s="18" t="s">
        <v>573</v>
      </c>
      <c r="BF213" s="18" t="s">
        <v>580</v>
      </c>
      <c r="BK213" s="18" t="s">
        <v>1113</v>
      </c>
      <c r="BL213" s="18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5" ht="16" customHeight="1">
      <c r="A214" s="18">
        <v>1800</v>
      </c>
      <c r="B214" s="18" t="s">
        <v>26</v>
      </c>
      <c r="C214" s="18" t="s">
        <v>449</v>
      </c>
      <c r="D214" s="18" t="s">
        <v>337</v>
      </c>
      <c r="E214" s="18" t="s">
        <v>336</v>
      </c>
      <c r="F214" s="22" t="str">
        <f>IF(ISBLANK(Table2[[#This Row],[unique_id]]), "", PROPER(SUBSTITUTE(Table2[[#This Row],[unique_id]], "_", " ")))</f>
        <v>Column Break</v>
      </c>
      <c r="G214" s="18" t="s">
        <v>333</v>
      </c>
      <c r="H214" s="18" t="s">
        <v>139</v>
      </c>
      <c r="I214" s="18" t="s">
        <v>132</v>
      </c>
      <c r="M214" s="18" t="s">
        <v>334</v>
      </c>
      <c r="N214" s="18" t="s">
        <v>335</v>
      </c>
      <c r="O214" s="19"/>
      <c r="P214" s="18"/>
      <c r="T214" s="23"/>
      <c r="U214" s="18"/>
      <c r="V214" s="19"/>
      <c r="W214" s="19"/>
      <c r="X214" s="19"/>
      <c r="Y214" s="19"/>
      <c r="Z214" s="19"/>
      <c r="AB214" s="18"/>
      <c r="AG214" s="19"/>
      <c r="AH214" s="19"/>
      <c r="AT214" s="20"/>
      <c r="AU214" s="19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18" t="str">
        <f>IF(ISBLANK(Table2[[#This Row],[device_model]]), "", Table2[[#This Row],[device_suggested_area]])</f>
        <v/>
      </c>
      <c r="BE214" s="19"/>
      <c r="BL214" s="18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1801</v>
      </c>
      <c r="B215" s="18" t="s">
        <v>26</v>
      </c>
      <c r="C215" s="18" t="s">
        <v>825</v>
      </c>
      <c r="D215" s="18" t="s">
        <v>149</v>
      </c>
      <c r="E215" s="23" t="s">
        <v>993</v>
      </c>
      <c r="F215" s="22" t="str">
        <f>IF(ISBLANK(Table2[[#This Row],[unique_id]]), "", PROPER(SUBSTITUTE(Table2[[#This Row],[unique_id]], "_", " ")))</f>
        <v>Template Bathroom Rails Plug Proxy</v>
      </c>
      <c r="G215" s="18" t="s">
        <v>457</v>
      </c>
      <c r="H215" s="18" t="s">
        <v>665</v>
      </c>
      <c r="I215" s="18" t="s">
        <v>132</v>
      </c>
      <c r="O215" s="19" t="s">
        <v>805</v>
      </c>
      <c r="P215" s="18" t="s">
        <v>166</v>
      </c>
      <c r="Q215" s="21" t="s">
        <v>778</v>
      </c>
      <c r="R215" s="18" t="str">
        <f>Table2[[#This Row],[entity_domain]]</f>
        <v>Heating &amp; Cooling</v>
      </c>
      <c r="S215" s="18" t="s">
        <v>457</v>
      </c>
      <c r="T215" s="23" t="s">
        <v>1132</v>
      </c>
      <c r="U215" s="18"/>
      <c r="V215" s="19"/>
      <c r="W215" s="19"/>
      <c r="X215" s="19"/>
      <c r="Y215" s="19"/>
      <c r="Z215" s="19"/>
      <c r="AB215" s="18"/>
      <c r="AG215" s="19"/>
      <c r="AH215" s="19"/>
      <c r="AT215" s="20"/>
      <c r="AU215" s="18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18" t="str">
        <f>IF(ISBLANK(Table2[[#This Row],[device_model]]), "", Table2[[#This Row],[device_suggested_area]])</f>
        <v>Bathroom</v>
      </c>
      <c r="BB215" s="18" t="s">
        <v>1063</v>
      </c>
      <c r="BC215" s="18" t="s">
        <v>364</v>
      </c>
      <c r="BD215" s="18" t="s">
        <v>235</v>
      </c>
      <c r="BE215" s="18" t="s">
        <v>367</v>
      </c>
      <c r="BF215" s="18" t="s">
        <v>363</v>
      </c>
      <c r="BL215" s="18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1802</v>
      </c>
      <c r="B216" s="18" t="s">
        <v>26</v>
      </c>
      <c r="C216" s="18" t="s">
        <v>235</v>
      </c>
      <c r="D216" s="18" t="s">
        <v>134</v>
      </c>
      <c r="E216" s="18" t="s">
        <v>851</v>
      </c>
      <c r="F216" s="22" t="str">
        <f>IF(ISBLANK(Table2[[#This Row],[unique_id]]), "", PROPER(SUBSTITUTE(Table2[[#This Row],[unique_id]], "_", " ")))</f>
        <v>Bathroom Rails Plug</v>
      </c>
      <c r="G216" s="18" t="s">
        <v>457</v>
      </c>
      <c r="H216" s="18" t="s">
        <v>665</v>
      </c>
      <c r="I216" s="18" t="s">
        <v>132</v>
      </c>
      <c r="J216" s="18" t="s">
        <v>457</v>
      </c>
      <c r="M216" s="18" t="s">
        <v>260</v>
      </c>
      <c r="O216" s="19" t="s">
        <v>805</v>
      </c>
      <c r="P216" s="18" t="s">
        <v>166</v>
      </c>
      <c r="Q216" s="21" t="s">
        <v>778</v>
      </c>
      <c r="R216" s="18" t="str">
        <f>Table2[[#This Row],[entity_domain]]</f>
        <v>Heating &amp; Cooling</v>
      </c>
      <c r="S216" s="18" t="s">
        <v>457</v>
      </c>
      <c r="T216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6" s="18"/>
      <c r="V216" s="19"/>
      <c r="W216" s="19"/>
      <c r="X216" s="19"/>
      <c r="Y216" s="19"/>
      <c r="Z216" s="19"/>
      <c r="AB216" s="18"/>
      <c r="AE216" s="18" t="s">
        <v>259</v>
      </c>
      <c r="AG216" s="19"/>
      <c r="AH216" s="19"/>
      <c r="AT216" s="20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18" t="str">
        <f>IF(ISBLANK(Table2[[#This Row],[device_model]]), "", Table2[[#This Row],[device_suggested_area]])</f>
        <v>Bathroom</v>
      </c>
      <c r="BB216" s="18" t="s">
        <v>1063</v>
      </c>
      <c r="BC216" s="18" t="s">
        <v>364</v>
      </c>
      <c r="BD216" s="18" t="s">
        <v>235</v>
      </c>
      <c r="BE216" s="18" t="s">
        <v>367</v>
      </c>
      <c r="BF216" s="18" t="s">
        <v>363</v>
      </c>
      <c r="BI216" s="18" t="s">
        <v>1017</v>
      </c>
      <c r="BJ216" s="18" t="s">
        <v>1422</v>
      </c>
      <c r="BK216" s="18" t="s">
        <v>355</v>
      </c>
      <c r="BL216" s="18" t="s">
        <v>1461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7" spans="1:65" ht="16" customHeight="1">
      <c r="A217" s="18">
        <v>1803</v>
      </c>
      <c r="B217" s="33" t="s">
        <v>26</v>
      </c>
      <c r="C217" s="33" t="s">
        <v>825</v>
      </c>
      <c r="D217" s="33" t="s">
        <v>149</v>
      </c>
      <c r="E217" s="34" t="s">
        <v>1158</v>
      </c>
      <c r="F217" s="35" t="str">
        <f>IF(ISBLANK(Table2[[#This Row],[unique_id]]), "", PROPER(SUBSTITUTE(Table2[[#This Row],[unique_id]], "_", " ")))</f>
        <v>Template Ceiling Water Booster Plug Proxy</v>
      </c>
      <c r="G217" s="33" t="s">
        <v>1241</v>
      </c>
      <c r="H217" s="33" t="s">
        <v>665</v>
      </c>
      <c r="I217" s="33" t="s">
        <v>132</v>
      </c>
      <c r="J217" s="33"/>
      <c r="K217" s="33"/>
      <c r="L217" s="33"/>
      <c r="M217" s="33"/>
      <c r="N217" s="33"/>
      <c r="O217" s="36" t="s">
        <v>805</v>
      </c>
      <c r="P217" s="33" t="s">
        <v>166</v>
      </c>
      <c r="Q217" s="39" t="s">
        <v>778</v>
      </c>
      <c r="R217" s="33" t="str">
        <f>Table2[[#This Row],[entity_domain]]</f>
        <v>Heating &amp; Cooling</v>
      </c>
      <c r="S217" s="33" t="s">
        <v>454</v>
      </c>
      <c r="T217" s="34" t="s">
        <v>1132</v>
      </c>
      <c r="U217" s="33"/>
      <c r="V217" s="36"/>
      <c r="W217" s="36"/>
      <c r="X217" s="36"/>
      <c r="Y217" s="36"/>
      <c r="Z217" s="36"/>
      <c r="AA217" s="36"/>
      <c r="AB217" s="33"/>
      <c r="AC217" s="33"/>
      <c r="AD217" s="33"/>
      <c r="AE217" s="33"/>
      <c r="AF217" s="33"/>
      <c r="AG217" s="36"/>
      <c r="AH217" s="36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7"/>
      <c r="AU217" s="33" t="s">
        <v>134</v>
      </c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Ceiling</v>
      </c>
      <c r="BB217" s="33" t="s">
        <v>454</v>
      </c>
      <c r="BC217" s="33" t="s">
        <v>452</v>
      </c>
      <c r="BD217" s="33" t="s">
        <v>1178</v>
      </c>
      <c r="BE217" s="33" t="s">
        <v>913</v>
      </c>
      <c r="BF217" s="33" t="s">
        <v>410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1804</v>
      </c>
      <c r="B218" s="33" t="s">
        <v>26</v>
      </c>
      <c r="C218" s="33" t="s">
        <v>710</v>
      </c>
      <c r="D218" s="33" t="s">
        <v>134</v>
      </c>
      <c r="E218" s="33" t="s">
        <v>1159</v>
      </c>
      <c r="F218" s="35" t="str">
        <f>IF(ISBLANK(Table2[[#This Row],[unique_id]]), "", PROPER(SUBSTITUTE(Table2[[#This Row],[unique_id]], "_", " ")))</f>
        <v>Ceiling Water Booster Plug</v>
      </c>
      <c r="G218" s="33" t="s">
        <v>1241</v>
      </c>
      <c r="H218" s="33" t="s">
        <v>665</v>
      </c>
      <c r="I218" s="33" t="s">
        <v>132</v>
      </c>
      <c r="J218" s="33" t="str">
        <f>Table2[[#This Row],[friendly_name]]</f>
        <v>Hot Water Booster</v>
      </c>
      <c r="K218" s="33"/>
      <c r="L218" s="33"/>
      <c r="M218" s="33" t="s">
        <v>260</v>
      </c>
      <c r="N218" s="33"/>
      <c r="O218" s="36" t="s">
        <v>805</v>
      </c>
      <c r="P218" s="33" t="s">
        <v>166</v>
      </c>
      <c r="Q218" s="33" t="s">
        <v>778</v>
      </c>
      <c r="R218" s="33" t="str">
        <f>Table2[[#This Row],[entity_domain]]</f>
        <v>Heating &amp; Cooling</v>
      </c>
      <c r="S218" s="33" t="s">
        <v>454</v>
      </c>
      <c r="T218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8" s="33"/>
      <c r="V218" s="36"/>
      <c r="W218" s="36"/>
      <c r="X218" s="36"/>
      <c r="Y218" s="36"/>
      <c r="Z218" s="36"/>
      <c r="AA218" s="52" t="s">
        <v>1175</v>
      </c>
      <c r="AB218" s="33"/>
      <c r="AC218" s="33"/>
      <c r="AD218" s="33"/>
      <c r="AE218" s="33" t="s">
        <v>453</v>
      </c>
      <c r="AF218" s="33">
        <v>10</v>
      </c>
      <c r="AG218" s="36" t="s">
        <v>34</v>
      </c>
      <c r="AH218" s="36" t="s">
        <v>923</v>
      </c>
      <c r="AI218" s="33"/>
      <c r="AJ218" s="33" t="str">
        <f>_xlfn.CONCAT("homeassistant/", Table2[[#This Row],[entity_namespace]], "/tasmota/",Table2[[#This Row],[unique_id]], "/config")</f>
        <v>homeassistant/switch/tasmota/ceiling_water_booster_plug/config</v>
      </c>
      <c r="AK218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8" s="33" t="str">
        <f>_xlfn.CONCAT("tasmota/device/",Table2[[#This Row],[unique_id]], "/cmnd/POWER")</f>
        <v>tasmota/device/ceiling_water_booster_plug/cmnd/POWER</v>
      </c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3" t="s">
        <v>942</v>
      </c>
      <c r="AO218" s="33" t="s">
        <v>943</v>
      </c>
      <c r="AP218" s="33" t="s">
        <v>932</v>
      </c>
      <c r="AQ218" s="33" t="s">
        <v>933</v>
      </c>
      <c r="AR218" s="33" t="s">
        <v>1009</v>
      </c>
      <c r="AS218" s="33">
        <v>1</v>
      </c>
      <c r="AT218" s="38" t="str">
        <f>HYPERLINK(_xlfn.CONCAT("http://", Table2[[#This Row],[connection_ip]], "/?"))</f>
        <v>http://10.0.4.100/?</v>
      </c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Ceiling</v>
      </c>
      <c r="BB218" s="33" t="s">
        <v>454</v>
      </c>
      <c r="BC218" s="33" t="s">
        <v>452</v>
      </c>
      <c r="BD218" s="33" t="s">
        <v>1178</v>
      </c>
      <c r="BE218" s="33" t="s">
        <v>913</v>
      </c>
      <c r="BF218" s="33" t="s">
        <v>410</v>
      </c>
      <c r="BG218" s="33"/>
      <c r="BH218" s="33"/>
      <c r="BI218" s="33"/>
      <c r="BJ218" s="33" t="s">
        <v>1422</v>
      </c>
      <c r="BK218" s="33" t="s">
        <v>451</v>
      </c>
      <c r="BL218" s="33" t="s">
        <v>1462</v>
      </c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9" spans="1:65" ht="16" customHeight="1">
      <c r="A219" s="18">
        <v>1805</v>
      </c>
      <c r="B219" s="33" t="s">
        <v>26</v>
      </c>
      <c r="C219" s="33" t="s">
        <v>710</v>
      </c>
      <c r="D219" s="33" t="s">
        <v>27</v>
      </c>
      <c r="E219" s="33" t="s">
        <v>1160</v>
      </c>
      <c r="F219" s="35" t="str">
        <f>IF(ISBLANK(Table2[[#This Row],[unique_id]]), "", PROPER(SUBSTITUTE(Table2[[#This Row],[unique_id]], "_", " ")))</f>
        <v>Ceiling Water Booster Plug Energy Power</v>
      </c>
      <c r="G219" s="33" t="s">
        <v>926</v>
      </c>
      <c r="H219" s="33" t="s">
        <v>665</v>
      </c>
      <c r="I219" s="33" t="s">
        <v>132</v>
      </c>
      <c r="J219" s="33"/>
      <c r="K219" s="33"/>
      <c r="L219" s="33"/>
      <c r="M219" s="33"/>
      <c r="N219" s="33"/>
      <c r="O219" s="36"/>
      <c r="P219" s="33"/>
      <c r="Q219" s="33"/>
      <c r="R219" s="33"/>
      <c r="S219" s="33"/>
      <c r="T219" s="34"/>
      <c r="U219" s="33"/>
      <c r="V219" s="36"/>
      <c r="W219" s="36"/>
      <c r="X219" s="36"/>
      <c r="Y219" s="36"/>
      <c r="Z219" s="36"/>
      <c r="AA219" s="36"/>
      <c r="AB219" s="33" t="s">
        <v>31</v>
      </c>
      <c r="AC219" s="33" t="s">
        <v>331</v>
      </c>
      <c r="AD219" s="33" t="s">
        <v>924</v>
      </c>
      <c r="AE219" s="33"/>
      <c r="AF219" s="33">
        <v>10</v>
      </c>
      <c r="AG219" s="36" t="s">
        <v>34</v>
      </c>
      <c r="AH219" s="36" t="s">
        <v>923</v>
      </c>
      <c r="AI219" s="33"/>
      <c r="AJ219" s="33" t="str">
        <f>_xlfn.CONCAT("homeassistant/", Table2[[#This Row],[entity_namespace]], "/tasmota/",Table2[[#This Row],[unique_id]], "/config")</f>
        <v>homeassistant/sensor/tasmota/ceiling_water_booster_plug_energy_power/config</v>
      </c>
      <c r="AK219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9" s="33"/>
      <c r="AM219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3" t="s">
        <v>942</v>
      </c>
      <c r="AO219" s="33" t="s">
        <v>943</v>
      </c>
      <c r="AP219" s="33" t="s">
        <v>932</v>
      </c>
      <c r="AQ219" s="33" t="s">
        <v>933</v>
      </c>
      <c r="AR219" s="33" t="s">
        <v>1172</v>
      </c>
      <c r="AS219" s="33">
        <v>1</v>
      </c>
      <c r="AT219" s="38"/>
      <c r="AU219" s="33"/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3"/>
      <c r="BA219" s="18" t="str">
        <f>IF(ISBLANK(Table2[[#This Row],[device_model]]), "", Table2[[#This Row],[device_suggested_area]])</f>
        <v>Ceiling</v>
      </c>
      <c r="BB219" s="33" t="s">
        <v>454</v>
      </c>
      <c r="BC219" s="33" t="s">
        <v>452</v>
      </c>
      <c r="BD219" s="33" t="s">
        <v>1178</v>
      </c>
      <c r="BE219" s="33" t="s">
        <v>913</v>
      </c>
      <c r="BF219" s="33" t="s">
        <v>410</v>
      </c>
      <c r="BG219" s="33"/>
      <c r="BH219" s="33"/>
      <c r="BI219" s="33"/>
      <c r="BJ219" s="33"/>
      <c r="BK219" s="33"/>
      <c r="BL219" s="33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1806</v>
      </c>
      <c r="B220" s="33" t="s">
        <v>26</v>
      </c>
      <c r="C220" s="33" t="s">
        <v>710</v>
      </c>
      <c r="D220" s="33" t="s">
        <v>27</v>
      </c>
      <c r="E220" s="33" t="s">
        <v>1161</v>
      </c>
      <c r="F220" s="35" t="str">
        <f>IF(ISBLANK(Table2[[#This Row],[unique_id]]), "", PROPER(SUBSTITUTE(Table2[[#This Row],[unique_id]], "_", " ")))</f>
        <v>Ceiling Water Booster Plug Energy Total</v>
      </c>
      <c r="G220" s="33" t="s">
        <v>927</v>
      </c>
      <c r="H220" s="33" t="s">
        <v>665</v>
      </c>
      <c r="I220" s="33" t="s">
        <v>132</v>
      </c>
      <c r="J220" s="33"/>
      <c r="K220" s="33"/>
      <c r="L220" s="33"/>
      <c r="M220" s="33"/>
      <c r="N220" s="33"/>
      <c r="O220" s="36"/>
      <c r="P220" s="33"/>
      <c r="Q220" s="33"/>
      <c r="R220" s="33"/>
      <c r="S220" s="33"/>
      <c r="T220" s="34"/>
      <c r="U220" s="33"/>
      <c r="V220" s="36"/>
      <c r="W220" s="36"/>
      <c r="X220" s="36"/>
      <c r="Y220" s="36"/>
      <c r="Z220" s="36"/>
      <c r="AA220" s="36"/>
      <c r="AB220" s="33" t="s">
        <v>76</v>
      </c>
      <c r="AC220" s="33" t="s">
        <v>332</v>
      </c>
      <c r="AD220" s="33" t="s">
        <v>925</v>
      </c>
      <c r="AE220" s="33"/>
      <c r="AF220" s="33">
        <v>10</v>
      </c>
      <c r="AG220" s="36" t="s">
        <v>34</v>
      </c>
      <c r="AH220" s="36" t="s">
        <v>923</v>
      </c>
      <c r="AI220" s="33"/>
      <c r="AJ220" s="33" t="str">
        <f>_xlfn.CONCAT("homeassistant/", Table2[[#This Row],[entity_namespace]], "/tasmota/",Table2[[#This Row],[unique_id]], "/config")</f>
        <v>homeassistant/sensor/tasmota/ceiling_water_booster_plug_energy_total/config</v>
      </c>
      <c r="AK220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20" s="33"/>
      <c r="AM220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0" s="33" t="s">
        <v>942</v>
      </c>
      <c r="AO220" s="33" t="s">
        <v>943</v>
      </c>
      <c r="AP220" s="33" t="s">
        <v>932</v>
      </c>
      <c r="AQ220" s="33" t="s">
        <v>933</v>
      </c>
      <c r="AR220" s="33" t="s">
        <v>1173</v>
      </c>
      <c r="AS220" s="33">
        <v>1</v>
      </c>
      <c r="AT220" s="38"/>
      <c r="AU220" s="33"/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33"/>
      <c r="BA220" s="18" t="str">
        <f>IF(ISBLANK(Table2[[#This Row],[device_model]]), "", Table2[[#This Row],[device_suggested_area]])</f>
        <v>Ceiling</v>
      </c>
      <c r="BB220" s="33" t="s">
        <v>454</v>
      </c>
      <c r="BC220" s="33" t="s">
        <v>452</v>
      </c>
      <c r="BD220" s="33" t="s">
        <v>1178</v>
      </c>
      <c r="BE220" s="33" t="s">
        <v>913</v>
      </c>
      <c r="BF220" s="33" t="s">
        <v>410</v>
      </c>
      <c r="BG220" s="33"/>
      <c r="BH220" s="33"/>
      <c r="BI220" s="33"/>
      <c r="BJ220" s="33"/>
      <c r="BK220" s="33"/>
      <c r="BL220" s="33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>
      <c r="A221" s="18">
        <v>1807</v>
      </c>
      <c r="B221" s="33" t="s">
        <v>26</v>
      </c>
      <c r="C221" s="33" t="s">
        <v>825</v>
      </c>
      <c r="D221" s="33" t="s">
        <v>149</v>
      </c>
      <c r="E221" s="34" t="s">
        <v>1166</v>
      </c>
      <c r="F221" s="35" t="str">
        <f>IF(ISBLANK(Table2[[#This Row],[unique_id]]), "", PROPER(SUBSTITUTE(Table2[[#This Row],[unique_id]], "_", " ")))</f>
        <v>Template Garden Pool Filter Plug Proxy</v>
      </c>
      <c r="G221" s="33" t="s">
        <v>323</v>
      </c>
      <c r="H221" s="33" t="s">
        <v>665</v>
      </c>
      <c r="I221" s="33" t="s">
        <v>132</v>
      </c>
      <c r="J221" s="33"/>
      <c r="K221" s="33"/>
      <c r="L221" s="33"/>
      <c r="M221" s="33"/>
      <c r="N221" s="33"/>
      <c r="O221" s="36" t="s">
        <v>805</v>
      </c>
      <c r="P221" s="33" t="s">
        <v>166</v>
      </c>
      <c r="Q221" s="39" t="s">
        <v>778</v>
      </c>
      <c r="R221" s="33" t="str">
        <f>Table2[[#This Row],[entity_domain]]</f>
        <v>Heating &amp; Cooling</v>
      </c>
      <c r="S221" s="33" t="s">
        <v>323</v>
      </c>
      <c r="T221" s="34" t="s">
        <v>1132</v>
      </c>
      <c r="U221" s="33"/>
      <c r="V221" s="36"/>
      <c r="W221" s="36"/>
      <c r="X221" s="36"/>
      <c r="Y221" s="36"/>
      <c r="Z221" s="36"/>
      <c r="AA221" s="36"/>
      <c r="AB221" s="33"/>
      <c r="AC221" s="33"/>
      <c r="AD221" s="33"/>
      <c r="AE221" s="33"/>
      <c r="AF221" s="33"/>
      <c r="AG221" s="36"/>
      <c r="AH221" s="36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7"/>
      <c r="AU221" s="33" t="s">
        <v>134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33"/>
      <c r="BA221" s="18" t="str">
        <f>IF(ISBLANK(Table2[[#This Row],[device_model]]), "", Table2[[#This Row],[device_suggested_area]])</f>
        <v>Garden</v>
      </c>
      <c r="BB221" s="33" t="s">
        <v>323</v>
      </c>
      <c r="BC221" s="33" t="s">
        <v>452</v>
      </c>
      <c r="BD221" s="33" t="s">
        <v>1178</v>
      </c>
      <c r="BE221" s="33" t="s">
        <v>913</v>
      </c>
      <c r="BF221" s="33" t="s">
        <v>585</v>
      </c>
      <c r="BG221" s="33"/>
      <c r="BH221" s="33"/>
      <c r="BI221" s="33"/>
      <c r="BJ221" s="33"/>
      <c r="BK221" s="33"/>
      <c r="BL221" s="33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1808</v>
      </c>
      <c r="B222" s="33" t="s">
        <v>26</v>
      </c>
      <c r="C222" s="33" t="s">
        <v>710</v>
      </c>
      <c r="D222" s="33" t="s">
        <v>134</v>
      </c>
      <c r="E222" s="33" t="s">
        <v>1167</v>
      </c>
      <c r="F222" s="35" t="str">
        <f>IF(ISBLANK(Table2[[#This Row],[unique_id]]), "", PROPER(SUBSTITUTE(Table2[[#This Row],[unique_id]], "_", " ")))</f>
        <v>Garden Pool Filter Plug</v>
      </c>
      <c r="G222" s="33" t="s">
        <v>323</v>
      </c>
      <c r="H222" s="33" t="s">
        <v>665</v>
      </c>
      <c r="I222" s="33" t="s">
        <v>132</v>
      </c>
      <c r="J222" s="33" t="str">
        <f>Table2[[#This Row],[friendly_name]]</f>
        <v>Pool Filter</v>
      </c>
      <c r="K222" s="33"/>
      <c r="L222" s="33"/>
      <c r="M222" s="33" t="s">
        <v>260</v>
      </c>
      <c r="N222" s="33"/>
      <c r="O222" s="36" t="s">
        <v>805</v>
      </c>
      <c r="P222" s="33" t="s">
        <v>166</v>
      </c>
      <c r="Q222" s="33" t="s">
        <v>778</v>
      </c>
      <c r="R222" s="33" t="str">
        <f>Table2[[#This Row],[entity_domain]]</f>
        <v>Heating &amp; Cooling</v>
      </c>
      <c r="S222" s="33" t="s">
        <v>323</v>
      </c>
      <c r="T22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2" s="33"/>
      <c r="V222" s="36"/>
      <c r="W222" s="36"/>
      <c r="X222" s="36"/>
      <c r="Y222" s="36"/>
      <c r="Z222" s="36"/>
      <c r="AA222" s="52" t="s">
        <v>1175</v>
      </c>
      <c r="AB222" s="33"/>
      <c r="AC222" s="33"/>
      <c r="AD222" s="33"/>
      <c r="AE222" s="33" t="s">
        <v>1170</v>
      </c>
      <c r="AF222" s="33">
        <v>10</v>
      </c>
      <c r="AG222" s="36" t="s">
        <v>34</v>
      </c>
      <c r="AH222" s="36" t="s">
        <v>923</v>
      </c>
      <c r="AI222" s="33"/>
      <c r="AJ222" s="33" t="str">
        <f>_xlfn.CONCAT("homeassistant/", Table2[[#This Row],[entity_namespace]], "/tasmota/",Table2[[#This Row],[unique_id]], "/config")</f>
        <v>homeassistant/switch/tasmota/garden_pool_filter_plug/config</v>
      </c>
      <c r="AK222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2" s="33" t="str">
        <f>_xlfn.CONCAT("tasmota/device/",Table2[[#This Row],[unique_id]], "/cmnd/POWER")</f>
        <v>tasmota/device/garden_pool_filter_plug/cmnd/POWER</v>
      </c>
      <c r="AM222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3" t="s">
        <v>942</v>
      </c>
      <c r="AO222" s="33" t="s">
        <v>943</v>
      </c>
      <c r="AP222" s="33" t="s">
        <v>932</v>
      </c>
      <c r="AQ222" s="33" t="s">
        <v>933</v>
      </c>
      <c r="AR222" s="33" t="s">
        <v>1009</v>
      </c>
      <c r="AS222" s="33">
        <v>1</v>
      </c>
      <c r="AT222" s="38" t="str">
        <f>HYPERLINK(_xlfn.CONCAT("http://", Table2[[#This Row],[connection_ip]], "/?"))</f>
        <v>http://10.0.4.106/?</v>
      </c>
      <c r="AU222" s="33"/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33"/>
      <c r="BA222" s="18" t="str">
        <f>IF(ISBLANK(Table2[[#This Row],[device_model]]), "", Table2[[#This Row],[device_suggested_area]])</f>
        <v>Garden</v>
      </c>
      <c r="BB222" s="33" t="s">
        <v>323</v>
      </c>
      <c r="BC222" s="33" t="s">
        <v>452</v>
      </c>
      <c r="BD222" s="33" t="s">
        <v>1178</v>
      </c>
      <c r="BE222" s="33" t="s">
        <v>913</v>
      </c>
      <c r="BF222" s="33" t="s">
        <v>585</v>
      </c>
      <c r="BG222" s="33"/>
      <c r="BH222" s="33"/>
      <c r="BI222" s="33"/>
      <c r="BJ222" s="33" t="s">
        <v>1422</v>
      </c>
      <c r="BK222" s="33" t="s">
        <v>1101</v>
      </c>
      <c r="BL222" s="33" t="s">
        <v>1463</v>
      </c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3" spans="1:65" ht="16" customHeight="1">
      <c r="A223" s="18">
        <v>1809</v>
      </c>
      <c r="B223" s="33" t="s">
        <v>26</v>
      </c>
      <c r="C223" s="33" t="s">
        <v>710</v>
      </c>
      <c r="D223" s="33" t="s">
        <v>27</v>
      </c>
      <c r="E223" s="33" t="s">
        <v>1168</v>
      </c>
      <c r="F223" s="35" t="str">
        <f>IF(ISBLANK(Table2[[#This Row],[unique_id]]), "", PROPER(SUBSTITUTE(Table2[[#This Row],[unique_id]], "_", " ")))</f>
        <v>Garden Pool Filter Plug Energy Power</v>
      </c>
      <c r="G223" s="33" t="s">
        <v>926</v>
      </c>
      <c r="H223" s="33" t="s">
        <v>665</v>
      </c>
      <c r="I223" s="33" t="s">
        <v>132</v>
      </c>
      <c r="J223" s="33"/>
      <c r="K223" s="33"/>
      <c r="L223" s="33"/>
      <c r="M223" s="33"/>
      <c r="N223" s="33"/>
      <c r="O223" s="36"/>
      <c r="P223" s="33"/>
      <c r="Q223" s="33"/>
      <c r="R223" s="33"/>
      <c r="S223" s="33"/>
      <c r="T223" s="34"/>
      <c r="U223" s="33"/>
      <c r="V223" s="36"/>
      <c r="W223" s="36"/>
      <c r="X223" s="36"/>
      <c r="Y223" s="36"/>
      <c r="Z223" s="36"/>
      <c r="AA223" s="36"/>
      <c r="AB223" s="33" t="s">
        <v>31</v>
      </c>
      <c r="AC223" s="33" t="s">
        <v>331</v>
      </c>
      <c r="AD223" s="33" t="s">
        <v>924</v>
      </c>
      <c r="AE223" s="33"/>
      <c r="AF223" s="33">
        <v>10</v>
      </c>
      <c r="AG223" s="36" t="s">
        <v>34</v>
      </c>
      <c r="AH223" s="36" t="s">
        <v>923</v>
      </c>
      <c r="AI223" s="33"/>
      <c r="AJ223" s="33" t="str">
        <f>_xlfn.CONCAT("homeassistant/", Table2[[#This Row],[entity_namespace]], "/tasmota/",Table2[[#This Row],[unique_id]], "/config")</f>
        <v>homeassistant/sensor/tasmota/garden_pool_filter_plug_energy_power/config</v>
      </c>
      <c r="AK223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3" s="33"/>
      <c r="AM223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3" t="s">
        <v>942</v>
      </c>
      <c r="AO223" s="33" t="s">
        <v>943</v>
      </c>
      <c r="AP223" s="33" t="s">
        <v>932</v>
      </c>
      <c r="AQ223" s="33" t="s">
        <v>933</v>
      </c>
      <c r="AR223" s="33" t="s">
        <v>1172</v>
      </c>
      <c r="AS223" s="33">
        <v>1</v>
      </c>
      <c r="AT223" s="38"/>
      <c r="AU223" s="33"/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33"/>
      <c r="BA223" s="18" t="str">
        <f>IF(ISBLANK(Table2[[#This Row],[device_model]]), "", Table2[[#This Row],[device_suggested_area]])</f>
        <v>Garden</v>
      </c>
      <c r="BB223" s="33" t="s">
        <v>323</v>
      </c>
      <c r="BC223" s="33" t="s">
        <v>452</v>
      </c>
      <c r="BD223" s="33" t="s">
        <v>1178</v>
      </c>
      <c r="BE223" s="33" t="s">
        <v>913</v>
      </c>
      <c r="BF223" s="33" t="s">
        <v>585</v>
      </c>
      <c r="BG223" s="33"/>
      <c r="BH223" s="33"/>
      <c r="BI223" s="33"/>
      <c r="BJ223" s="33"/>
      <c r="BK223" s="33"/>
      <c r="BL223" s="33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1810</v>
      </c>
      <c r="B224" s="33" t="s">
        <v>26</v>
      </c>
      <c r="C224" s="33" t="s">
        <v>710</v>
      </c>
      <c r="D224" s="33" t="s">
        <v>27</v>
      </c>
      <c r="E224" s="33" t="s">
        <v>1169</v>
      </c>
      <c r="F224" s="35" t="str">
        <f>IF(ISBLANK(Table2[[#This Row],[unique_id]]), "", PROPER(SUBSTITUTE(Table2[[#This Row],[unique_id]], "_", " ")))</f>
        <v>Garden Pool Filter Plug Energy Total</v>
      </c>
      <c r="G224" s="33" t="s">
        <v>927</v>
      </c>
      <c r="H224" s="33" t="s">
        <v>665</v>
      </c>
      <c r="I224" s="33" t="s">
        <v>132</v>
      </c>
      <c r="J224" s="33"/>
      <c r="K224" s="33"/>
      <c r="L224" s="33"/>
      <c r="M224" s="33"/>
      <c r="N224" s="33"/>
      <c r="O224" s="36"/>
      <c r="P224" s="33"/>
      <c r="Q224" s="33"/>
      <c r="R224" s="33"/>
      <c r="S224" s="33"/>
      <c r="T224" s="34"/>
      <c r="U224" s="33"/>
      <c r="V224" s="36"/>
      <c r="W224" s="36"/>
      <c r="X224" s="36"/>
      <c r="Y224" s="36"/>
      <c r="Z224" s="36"/>
      <c r="AA224" s="36"/>
      <c r="AB224" s="33" t="s">
        <v>76</v>
      </c>
      <c r="AC224" s="33" t="s">
        <v>332</v>
      </c>
      <c r="AD224" s="33" t="s">
        <v>925</v>
      </c>
      <c r="AE224" s="33"/>
      <c r="AF224" s="33">
        <v>10</v>
      </c>
      <c r="AG224" s="36" t="s">
        <v>34</v>
      </c>
      <c r="AH224" s="36" t="s">
        <v>923</v>
      </c>
      <c r="AI224" s="33"/>
      <c r="AJ224" s="33" t="str">
        <f>_xlfn.CONCAT("homeassistant/", Table2[[#This Row],[entity_namespace]], "/tasmota/",Table2[[#This Row],[unique_id]], "/config")</f>
        <v>homeassistant/sensor/tasmota/garden_pool_filter_plug_energy_total/config</v>
      </c>
      <c r="AK224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4" s="33"/>
      <c r="AM224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4" s="33" t="s">
        <v>942</v>
      </c>
      <c r="AO224" s="33" t="s">
        <v>943</v>
      </c>
      <c r="AP224" s="33" t="s">
        <v>932</v>
      </c>
      <c r="AQ224" s="33" t="s">
        <v>933</v>
      </c>
      <c r="AR224" s="33" t="s">
        <v>1173</v>
      </c>
      <c r="AS224" s="33">
        <v>1</v>
      </c>
      <c r="AT224" s="38"/>
      <c r="AU224" s="33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33"/>
      <c r="BA224" s="18" t="str">
        <f>IF(ISBLANK(Table2[[#This Row],[device_model]]), "", Table2[[#This Row],[device_suggested_area]])</f>
        <v>Garden</v>
      </c>
      <c r="BB224" s="33" t="s">
        <v>323</v>
      </c>
      <c r="BC224" s="33" t="s">
        <v>452</v>
      </c>
      <c r="BD224" s="33" t="s">
        <v>1178</v>
      </c>
      <c r="BE224" s="33" t="s">
        <v>913</v>
      </c>
      <c r="BF224" s="33" t="s">
        <v>585</v>
      </c>
      <c r="BG224" s="33"/>
      <c r="BH224" s="33"/>
      <c r="BI224" s="33"/>
      <c r="BJ224" s="33"/>
      <c r="BK224" s="33"/>
      <c r="BL224" s="33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18">
        <v>1811</v>
      </c>
      <c r="B225" s="33" t="s">
        <v>26</v>
      </c>
      <c r="C225" s="33" t="s">
        <v>710</v>
      </c>
      <c r="D225" s="33" t="s">
        <v>27</v>
      </c>
      <c r="E225" s="33" t="s">
        <v>1108</v>
      </c>
      <c r="F225" s="35" t="str">
        <f>IF(ISBLANK(Table2[[#This Row],[unique_id]]), "", PROPER(SUBSTITUTE(Table2[[#This Row],[unique_id]], "_", " ")))</f>
        <v>Landing Festoons Plug Temperature</v>
      </c>
      <c r="G225" s="33" t="s">
        <v>1232</v>
      </c>
      <c r="H225" s="33" t="s">
        <v>1531</v>
      </c>
      <c r="I225" s="33" t="s">
        <v>132</v>
      </c>
      <c r="J225" s="33"/>
      <c r="K225" s="33" t="s">
        <v>1240</v>
      </c>
      <c r="L225" s="33"/>
      <c r="M225" s="33"/>
      <c r="N225" s="33"/>
      <c r="O225" s="36"/>
      <c r="P225" s="33"/>
      <c r="Q225" s="33"/>
      <c r="R225" s="33"/>
      <c r="S225" s="33"/>
      <c r="T225" s="34"/>
      <c r="U225" s="33" t="s">
        <v>445</v>
      </c>
      <c r="V225" s="36" t="s">
        <v>1255</v>
      </c>
      <c r="W225" s="36"/>
      <c r="X225" s="36"/>
      <c r="Y225" s="36"/>
      <c r="Z225" s="36"/>
      <c r="AA225" s="36"/>
      <c r="AB225" s="33" t="s">
        <v>31</v>
      </c>
      <c r="AC225" s="33" t="s">
        <v>88</v>
      </c>
      <c r="AD225" s="33" t="s">
        <v>89</v>
      </c>
      <c r="AE225" s="33" t="s">
        <v>453</v>
      </c>
      <c r="AF225" s="33">
        <v>10</v>
      </c>
      <c r="AG225" s="36" t="s">
        <v>34</v>
      </c>
      <c r="AH225" s="36" t="s">
        <v>923</v>
      </c>
      <c r="AI225" s="33"/>
      <c r="AJ225" s="33" t="str">
        <f>_xlfn.CONCAT("homeassistant/", Table2[[#This Row],[entity_namespace]], "/tasmota/",Table2[[#This Row],[unique_id]], "/config")</f>
        <v>homeassistant/sensor/tasmota/landing_festoons_plug_temperature/config</v>
      </c>
      <c r="AK225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25" s="33"/>
      <c r="AM225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5" s="33" t="s">
        <v>942</v>
      </c>
      <c r="AO225" s="33" t="s">
        <v>943</v>
      </c>
      <c r="AP225" s="33" t="s">
        <v>932</v>
      </c>
      <c r="AQ225" s="33" t="s">
        <v>933</v>
      </c>
      <c r="AR225" s="33" t="s">
        <v>1181</v>
      </c>
      <c r="AS225" s="33">
        <v>1</v>
      </c>
      <c r="AT225" s="38"/>
      <c r="AU225" s="33"/>
      <c r="AV22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33"/>
      <c r="BA225" s="33" t="str">
        <f>IF(ISBLANK(Table2[[#This Row],[device_model]]), "", Table2[[#This Row],[device_suggested_area]])</f>
        <v>Landing</v>
      </c>
      <c r="BB225" s="33" t="s">
        <v>744</v>
      </c>
      <c r="BC225" s="33" t="s">
        <v>1180</v>
      </c>
      <c r="BD225" s="33" t="s">
        <v>1178</v>
      </c>
      <c r="BE225" s="33" t="s">
        <v>913</v>
      </c>
      <c r="BF225" s="33" t="s">
        <v>568</v>
      </c>
      <c r="BG225" s="33" t="s">
        <v>410</v>
      </c>
      <c r="BH225" s="33" t="s">
        <v>410</v>
      </c>
      <c r="BI225" s="33"/>
      <c r="BJ225" s="33"/>
      <c r="BK225" s="33"/>
      <c r="BL225" s="33"/>
      <c r="BM22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1812</v>
      </c>
      <c r="B226" s="33" t="s">
        <v>26</v>
      </c>
      <c r="C226" s="33" t="s">
        <v>710</v>
      </c>
      <c r="D226" s="33" t="s">
        <v>27</v>
      </c>
      <c r="E226" s="33" t="s">
        <v>1240</v>
      </c>
      <c r="F226" s="33" t="str">
        <f>IF(ISBLANK(Table2[[#This Row],[unique_id]]), "", PROPER(SUBSTITUTE(Table2[[#This Row],[unique_id]], "_", " ")))</f>
        <v>Compensation Sensor Landing Festoons Plug Temperature</v>
      </c>
      <c r="G226" s="33" t="s">
        <v>1232</v>
      </c>
      <c r="H226" s="33" t="s">
        <v>1531</v>
      </c>
      <c r="I226" s="33" t="s">
        <v>132</v>
      </c>
      <c r="J226" s="33" t="s">
        <v>87</v>
      </c>
      <c r="K226" s="33"/>
      <c r="L226" s="33"/>
      <c r="M226" s="33" t="s">
        <v>90</v>
      </c>
      <c r="N226" s="33"/>
      <c r="O226" s="36"/>
      <c r="P226" s="33"/>
      <c r="Q226" s="33"/>
      <c r="R226" s="33"/>
      <c r="S226" s="33"/>
      <c r="T226" s="34"/>
      <c r="U226" s="33" t="s">
        <v>445</v>
      </c>
      <c r="V226" s="36"/>
      <c r="W226" s="36"/>
      <c r="X226" s="36"/>
      <c r="Y226" s="36"/>
      <c r="Z226" s="36"/>
      <c r="AA226" s="36"/>
      <c r="AB226" s="33" t="s">
        <v>31</v>
      </c>
      <c r="AC226" s="33" t="s">
        <v>88</v>
      </c>
      <c r="AD226" s="33" t="s">
        <v>89</v>
      </c>
      <c r="AE226" s="33" t="s">
        <v>453</v>
      </c>
      <c r="AF226" s="33"/>
      <c r="AG226" s="36"/>
      <c r="AH226" s="36"/>
      <c r="AI226" s="33"/>
      <c r="AJ226" s="33" t="str">
        <f>IF(ISBLANK(AI226),  "", _xlfn.CONCAT("haas/entity/sensor/", LOWER(C226), "/", E226, "/config"))</f>
        <v/>
      </c>
      <c r="AK226" s="33" t="str">
        <f>IF(ISBLANK(AI226),  "", _xlfn.CONCAT(LOWER(C226), "/", E226))</f>
        <v/>
      </c>
      <c r="AL226" s="33"/>
      <c r="AM226" s="33"/>
      <c r="AN226" s="33"/>
      <c r="AO226" s="33"/>
      <c r="AP226" s="33"/>
      <c r="AQ226" s="33"/>
      <c r="AR226" s="33"/>
      <c r="AS226" s="33"/>
      <c r="AT226" s="60"/>
      <c r="AU226" s="37"/>
      <c r="AV226" s="33"/>
      <c r="AW226" s="33"/>
      <c r="AX2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33"/>
      <c r="BA226" s="33" t="str">
        <f>IF(ISBLANK(Table2[[#This Row],[device_model]]), "", Table2[[#This Row],[device_suggested_area]])</f>
        <v/>
      </c>
      <c r="BB226" s="33"/>
      <c r="BC226" s="33"/>
      <c r="BD226" s="33"/>
      <c r="BE226" s="36"/>
      <c r="BF226" s="33" t="s">
        <v>568</v>
      </c>
      <c r="BG226" s="33" t="s">
        <v>410</v>
      </c>
      <c r="BH226" s="33" t="s">
        <v>410</v>
      </c>
      <c r="BI226" s="33"/>
      <c r="BJ226" s="33"/>
      <c r="BK226" s="33"/>
      <c r="BL226" s="33"/>
      <c r="BM2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18">
        <v>2100</v>
      </c>
      <c r="B227" s="18" t="s">
        <v>26</v>
      </c>
      <c r="C227" s="18" t="s">
        <v>794</v>
      </c>
      <c r="D227" s="18" t="s">
        <v>27</v>
      </c>
      <c r="E227" s="18" t="s">
        <v>234</v>
      </c>
      <c r="F227" s="22" t="str">
        <f>IF(ISBLANK(Table2[[#This Row],[unique_id]]), "", PROPER(SUBSTITUTE(Table2[[#This Row],[unique_id]], "_", " ")))</f>
        <v>Home Power</v>
      </c>
      <c r="G227" s="18" t="s">
        <v>328</v>
      </c>
      <c r="H227" s="18" t="s">
        <v>242</v>
      </c>
      <c r="I227" s="18" t="s">
        <v>141</v>
      </c>
      <c r="M227" s="18" t="s">
        <v>90</v>
      </c>
      <c r="O227" s="19"/>
      <c r="P227" s="18"/>
      <c r="T227" s="23"/>
      <c r="U227" s="18" t="s">
        <v>446</v>
      </c>
      <c r="V227" s="19"/>
      <c r="W227" s="19"/>
      <c r="X227" s="19"/>
      <c r="Y227" s="19"/>
      <c r="Z227" s="19"/>
      <c r="AB227" s="18"/>
      <c r="AC227" s="18" t="s">
        <v>331</v>
      </c>
      <c r="AE227" s="18" t="s">
        <v>243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794</v>
      </c>
      <c r="D228" s="18" t="s">
        <v>27</v>
      </c>
      <c r="E228" s="18" t="s">
        <v>325</v>
      </c>
      <c r="F228" s="22" t="str">
        <f>IF(ISBLANK(Table2[[#This Row],[unique_id]]), "", PROPER(SUBSTITUTE(Table2[[#This Row],[unique_id]], "_", " ")))</f>
        <v>Home Base Power</v>
      </c>
      <c r="G228" s="18" t="s">
        <v>326</v>
      </c>
      <c r="H228" s="18" t="s">
        <v>242</v>
      </c>
      <c r="I228" s="18" t="s">
        <v>141</v>
      </c>
      <c r="M228" s="18" t="s">
        <v>90</v>
      </c>
      <c r="O228" s="19"/>
      <c r="P228" s="18"/>
      <c r="T228" s="23"/>
      <c r="U228" s="18" t="s">
        <v>446</v>
      </c>
      <c r="V228" s="19"/>
      <c r="W228" s="19"/>
      <c r="X228" s="19"/>
      <c r="Y228" s="19"/>
      <c r="Z228" s="19"/>
      <c r="AB228" s="18"/>
      <c r="AC228" s="18" t="s">
        <v>331</v>
      </c>
      <c r="AE228" s="18" t="s">
        <v>243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794</v>
      </c>
      <c r="D229" s="18" t="s">
        <v>27</v>
      </c>
      <c r="E229" s="18" t="s">
        <v>324</v>
      </c>
      <c r="F229" s="22" t="str">
        <f>IF(ISBLANK(Table2[[#This Row],[unique_id]]), "", PROPER(SUBSTITUTE(Table2[[#This Row],[unique_id]], "_", " ")))</f>
        <v>Home Peak Power</v>
      </c>
      <c r="G229" s="18" t="s">
        <v>327</v>
      </c>
      <c r="H229" s="18" t="s">
        <v>242</v>
      </c>
      <c r="I229" s="18" t="s">
        <v>141</v>
      </c>
      <c r="M229" s="18" t="s">
        <v>90</v>
      </c>
      <c r="O229" s="19"/>
      <c r="P229" s="18"/>
      <c r="T229" s="23"/>
      <c r="U229" s="18" t="s">
        <v>446</v>
      </c>
      <c r="V229" s="19"/>
      <c r="W229" s="19"/>
      <c r="X229" s="19"/>
      <c r="Y229" s="19"/>
      <c r="Z229" s="19"/>
      <c r="AB229" s="18"/>
      <c r="AC229" s="18" t="s">
        <v>331</v>
      </c>
      <c r="AE229" s="18" t="s">
        <v>243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449</v>
      </c>
      <c r="D230" s="18" t="s">
        <v>337</v>
      </c>
      <c r="E230" s="18" t="s">
        <v>447</v>
      </c>
      <c r="F230" s="22" t="str">
        <f>IF(ISBLANK(Table2[[#This Row],[unique_id]]), "", PROPER(SUBSTITUTE(Table2[[#This Row],[unique_id]], "_", " ")))</f>
        <v>Graph Break</v>
      </c>
      <c r="G230" s="18" t="s">
        <v>448</v>
      </c>
      <c r="H230" s="18" t="s">
        <v>242</v>
      </c>
      <c r="I230" s="18" t="s">
        <v>141</v>
      </c>
      <c r="O230" s="19"/>
      <c r="P230" s="18"/>
      <c r="T230" s="23"/>
      <c r="U230" s="18" t="s">
        <v>446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794</v>
      </c>
      <c r="D231" s="18" t="s">
        <v>27</v>
      </c>
      <c r="E231" s="18" t="s">
        <v>780</v>
      </c>
      <c r="F231" s="22" t="str">
        <f>IF(ISBLANK(Table2[[#This Row],[unique_id]]), "", PROPER(SUBSTITUTE(Table2[[#This Row],[unique_id]], "_", " ")))</f>
        <v>Lights Power</v>
      </c>
      <c r="G231" s="18" t="s">
        <v>807</v>
      </c>
      <c r="H231" s="18" t="s">
        <v>242</v>
      </c>
      <c r="I231" s="18" t="s">
        <v>141</v>
      </c>
      <c r="M231" s="18" t="s">
        <v>136</v>
      </c>
      <c r="O231" s="19"/>
      <c r="P231" s="18"/>
      <c r="T231" s="23"/>
      <c r="U231" s="18" t="s">
        <v>446</v>
      </c>
      <c r="V231" s="19"/>
      <c r="W231" s="19"/>
      <c r="X231" s="19"/>
      <c r="Y231" s="19"/>
      <c r="Z231" s="19"/>
      <c r="AB231" s="18"/>
      <c r="AC231" s="18" t="s">
        <v>331</v>
      </c>
      <c r="AE231" s="18" t="s">
        <v>243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794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Fans Power</v>
      </c>
      <c r="G232" s="18" t="s">
        <v>806</v>
      </c>
      <c r="H232" s="18" t="s">
        <v>242</v>
      </c>
      <c r="I232" s="18" t="s">
        <v>141</v>
      </c>
      <c r="M232" s="18" t="s">
        <v>136</v>
      </c>
      <c r="O232" s="19"/>
      <c r="P232" s="18"/>
      <c r="T232" s="23"/>
      <c r="U232" s="18" t="s">
        <v>446</v>
      </c>
      <c r="V232" s="19"/>
      <c r="W232" s="19"/>
      <c r="X232" s="19"/>
      <c r="Y232" s="19"/>
      <c r="Z232" s="19"/>
      <c r="AB232" s="18"/>
      <c r="AC232" s="18" t="s">
        <v>331</v>
      </c>
      <c r="AE232" s="18" t="s">
        <v>243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794</v>
      </c>
      <c r="D233" s="18" t="s">
        <v>27</v>
      </c>
      <c r="E233" s="18" t="s">
        <v>843</v>
      </c>
      <c r="F233" s="22" t="str">
        <f>IF(ISBLANK(Table2[[#This Row],[unique_id]]), "", PROPER(SUBSTITUTE(Table2[[#This Row],[unique_id]], "_", " ")))</f>
        <v>All Standby Power</v>
      </c>
      <c r="G233" s="18" t="s">
        <v>865</v>
      </c>
      <c r="H233" s="18" t="s">
        <v>242</v>
      </c>
      <c r="I233" s="18" t="s">
        <v>141</v>
      </c>
      <c r="M233" s="18" t="s">
        <v>136</v>
      </c>
      <c r="O233" s="19"/>
      <c r="P233" s="18"/>
      <c r="T233" s="23"/>
      <c r="U233" s="18" t="s">
        <v>446</v>
      </c>
      <c r="V233" s="19"/>
      <c r="W233" s="19"/>
      <c r="X233" s="19"/>
      <c r="Y233" s="19"/>
      <c r="Z233" s="19"/>
      <c r="AB233" s="18"/>
      <c r="AC233" s="18" t="s">
        <v>331</v>
      </c>
      <c r="AE233" s="18" t="s">
        <v>243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794</v>
      </c>
      <c r="D234" s="18" t="s">
        <v>27</v>
      </c>
      <c r="E234" s="18" t="s">
        <v>1140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242</v>
      </c>
      <c r="I234" s="18" t="s">
        <v>141</v>
      </c>
      <c r="M234" s="18" t="s">
        <v>136</v>
      </c>
      <c r="O234" s="19"/>
      <c r="P234" s="18"/>
      <c r="T234" s="23"/>
      <c r="U234" s="18" t="s">
        <v>446</v>
      </c>
      <c r="V234" s="19"/>
      <c r="W234" s="19"/>
      <c r="X234" s="19"/>
      <c r="Y234" s="19"/>
      <c r="Z234" s="19"/>
      <c r="AB234" s="18"/>
      <c r="AC234" s="18" t="s">
        <v>331</v>
      </c>
      <c r="AE234" s="18" t="s">
        <v>243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794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Battery Charger Power</v>
      </c>
      <c r="G235" s="18" t="s">
        <v>233</v>
      </c>
      <c r="H235" s="18" t="s">
        <v>242</v>
      </c>
      <c r="I235" s="18" t="s">
        <v>141</v>
      </c>
      <c r="M235" s="18" t="s">
        <v>136</v>
      </c>
      <c r="O235" s="19"/>
      <c r="P235" s="18"/>
      <c r="T235" s="23"/>
      <c r="U235" s="18" t="s">
        <v>446</v>
      </c>
      <c r="V235" s="19"/>
      <c r="W235" s="19"/>
      <c r="X235" s="19"/>
      <c r="Y235" s="19"/>
      <c r="Z235" s="19"/>
      <c r="AB235" s="18"/>
      <c r="AC235" s="18" t="s">
        <v>331</v>
      </c>
      <c r="AE235" s="18" t="s">
        <v>243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794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Vacuum Charger Power</v>
      </c>
      <c r="G236" s="18" t="s">
        <v>232</v>
      </c>
      <c r="H236" s="18" t="s">
        <v>242</v>
      </c>
      <c r="I236" s="18" t="s">
        <v>141</v>
      </c>
      <c r="M236" s="18" t="s">
        <v>136</v>
      </c>
      <c r="O236" s="19"/>
      <c r="P236" s="18"/>
      <c r="T236" s="23"/>
      <c r="U236" s="18" t="s">
        <v>446</v>
      </c>
      <c r="V236" s="19"/>
      <c r="W236" s="19"/>
      <c r="X236" s="19"/>
      <c r="Y236" s="19"/>
      <c r="Z236" s="19"/>
      <c r="AB236" s="18"/>
      <c r="AC236" s="18" t="s">
        <v>331</v>
      </c>
      <c r="AE236" s="18" t="s">
        <v>243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794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Pool Filter Power</v>
      </c>
      <c r="G237" s="18" t="s">
        <v>323</v>
      </c>
      <c r="H237" s="18" t="s">
        <v>242</v>
      </c>
      <c r="I237" s="18" t="s">
        <v>141</v>
      </c>
      <c r="M237" s="18" t="s">
        <v>136</v>
      </c>
      <c r="O237" s="19"/>
      <c r="P237" s="18"/>
      <c r="T237" s="23"/>
      <c r="U237" s="18" t="s">
        <v>446</v>
      </c>
      <c r="V237" s="19"/>
      <c r="W237" s="19"/>
      <c r="X237" s="19"/>
      <c r="Y237" s="19"/>
      <c r="Z237" s="19"/>
      <c r="AB237" s="18"/>
      <c r="AC237" s="18" t="s">
        <v>331</v>
      </c>
      <c r="AE237" s="18" t="s">
        <v>243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794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Water Booster Power</v>
      </c>
      <c r="G238" s="18" t="s">
        <v>1241</v>
      </c>
      <c r="H238" s="18" t="s">
        <v>242</v>
      </c>
      <c r="I238" s="18" t="s">
        <v>141</v>
      </c>
      <c r="M238" s="18" t="s">
        <v>136</v>
      </c>
      <c r="O238" s="19"/>
      <c r="P238" s="18"/>
      <c r="T238" s="23"/>
      <c r="U238" s="18" t="s">
        <v>446</v>
      </c>
      <c r="V238" s="19"/>
      <c r="W238" s="19"/>
      <c r="X238" s="19"/>
      <c r="Y238" s="19"/>
      <c r="Z238" s="19"/>
      <c r="AB238" s="18"/>
      <c r="AC238" s="18" t="s">
        <v>331</v>
      </c>
      <c r="AE238" s="18" t="s">
        <v>243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794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Dish Washer Power</v>
      </c>
      <c r="G239" s="18" t="s">
        <v>230</v>
      </c>
      <c r="H239" s="18" t="s">
        <v>242</v>
      </c>
      <c r="I239" s="18" t="s">
        <v>141</v>
      </c>
      <c r="M239" s="18" t="s">
        <v>136</v>
      </c>
      <c r="O239" s="19"/>
      <c r="P239" s="18"/>
      <c r="T239" s="23"/>
      <c r="U239" s="18" t="s">
        <v>446</v>
      </c>
      <c r="V239" s="19"/>
      <c r="W239" s="19"/>
      <c r="X239" s="19"/>
      <c r="Y239" s="19"/>
      <c r="Z239" s="19"/>
      <c r="AB239" s="18"/>
      <c r="AC239" s="18" t="s">
        <v>331</v>
      </c>
      <c r="AE239" s="18" t="s">
        <v>243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794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Clothes Dryer Power</v>
      </c>
      <c r="G240" s="18" t="s">
        <v>231</v>
      </c>
      <c r="H240" s="18" t="s">
        <v>242</v>
      </c>
      <c r="I240" s="18" t="s">
        <v>141</v>
      </c>
      <c r="M240" s="18" t="s">
        <v>136</v>
      </c>
      <c r="O240" s="19"/>
      <c r="P240" s="18"/>
      <c r="T240" s="23"/>
      <c r="U240" s="18" t="s">
        <v>446</v>
      </c>
      <c r="V240" s="19"/>
      <c r="W240" s="19"/>
      <c r="X240" s="19"/>
      <c r="Y240" s="19"/>
      <c r="Z240" s="19"/>
      <c r="AB240" s="18"/>
      <c r="AC240" s="18" t="s">
        <v>331</v>
      </c>
      <c r="AE240" s="18" t="s">
        <v>243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794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Washing Machine Power</v>
      </c>
      <c r="G241" s="18" t="s">
        <v>229</v>
      </c>
      <c r="H241" s="18" t="s">
        <v>242</v>
      </c>
      <c r="I241" s="18" t="s">
        <v>141</v>
      </c>
      <c r="M241" s="18" t="s">
        <v>136</v>
      </c>
      <c r="O241" s="19"/>
      <c r="P241" s="18"/>
      <c r="T241" s="23"/>
      <c r="U241" s="18" t="s">
        <v>446</v>
      </c>
      <c r="V241" s="19"/>
      <c r="W241" s="19"/>
      <c r="X241" s="19"/>
      <c r="Y241" s="19"/>
      <c r="Z241" s="19"/>
      <c r="AB241" s="18"/>
      <c r="AC241" s="18" t="s">
        <v>331</v>
      </c>
      <c r="AE241" s="18" t="s">
        <v>243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794</v>
      </c>
      <c r="D242" s="18" t="s">
        <v>27</v>
      </c>
      <c r="E242" s="18" t="s">
        <v>795</v>
      </c>
      <c r="F242" s="22" t="str">
        <f>IF(ISBLANK(Table2[[#This Row],[unique_id]]), "", PROPER(SUBSTITUTE(Table2[[#This Row],[unique_id]], "_", " ")))</f>
        <v>Kitchen Fridge Power</v>
      </c>
      <c r="G242" s="18" t="s">
        <v>225</v>
      </c>
      <c r="H242" s="18" t="s">
        <v>242</v>
      </c>
      <c r="I242" s="18" t="s">
        <v>141</v>
      </c>
      <c r="M242" s="18" t="s">
        <v>136</v>
      </c>
      <c r="O242" s="19"/>
      <c r="P242" s="18"/>
      <c r="T242" s="23"/>
      <c r="U242" s="18" t="s">
        <v>446</v>
      </c>
      <c r="V242" s="19"/>
      <c r="W242" s="19"/>
      <c r="X242" s="19"/>
      <c r="Y242" s="19"/>
      <c r="Z242" s="19"/>
      <c r="AB242" s="18"/>
      <c r="AC242" s="18" t="s">
        <v>331</v>
      </c>
      <c r="AE242" s="18" t="s">
        <v>243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794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Deck Freezer Power</v>
      </c>
      <c r="G243" s="18" t="s">
        <v>226</v>
      </c>
      <c r="H243" s="18" t="s">
        <v>242</v>
      </c>
      <c r="I243" s="18" t="s">
        <v>141</v>
      </c>
      <c r="M243" s="18" t="s">
        <v>136</v>
      </c>
      <c r="O243" s="19"/>
      <c r="P243" s="18"/>
      <c r="T243" s="23"/>
      <c r="U243" s="18" t="s">
        <v>446</v>
      </c>
      <c r="V243" s="19"/>
      <c r="W243" s="19"/>
      <c r="X243" s="19"/>
      <c r="Y243" s="19"/>
      <c r="Z243" s="19"/>
      <c r="AB243" s="18"/>
      <c r="AC243" s="18" t="s">
        <v>331</v>
      </c>
      <c r="AE243" s="18" t="s">
        <v>243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794</v>
      </c>
      <c r="D244" s="18" t="s">
        <v>27</v>
      </c>
      <c r="E244" s="18" t="s">
        <v>1148</v>
      </c>
      <c r="F244" s="22" t="str">
        <f>IF(ISBLANK(Table2[[#This Row],[unique_id]]), "", PROPER(SUBSTITUTE(Table2[[#This Row],[unique_id]], "_", " ")))</f>
        <v>Towel Rails Power</v>
      </c>
      <c r="G244" s="18" t="s">
        <v>457</v>
      </c>
      <c r="H244" s="18" t="s">
        <v>242</v>
      </c>
      <c r="I244" s="18" t="s">
        <v>141</v>
      </c>
      <c r="M244" s="18" t="s">
        <v>136</v>
      </c>
      <c r="O244" s="19"/>
      <c r="P244" s="18"/>
      <c r="T244" s="23"/>
      <c r="U244" s="18" t="s">
        <v>446</v>
      </c>
      <c r="V244" s="19"/>
      <c r="W244" s="19"/>
      <c r="X244" s="19"/>
      <c r="Y244" s="19"/>
      <c r="Z244" s="19"/>
      <c r="AB244" s="18"/>
      <c r="AC244" s="18" t="s">
        <v>331</v>
      </c>
      <c r="AE244" s="18" t="s">
        <v>243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794</v>
      </c>
      <c r="D245" s="18" t="s">
        <v>27</v>
      </c>
      <c r="E245" s="18" t="s">
        <v>797</v>
      </c>
      <c r="F245" s="22" t="str">
        <f>IF(ISBLANK(Table2[[#This Row],[unique_id]]), "", PROPER(SUBSTITUTE(Table2[[#This Row],[unique_id]], "_", " ")))</f>
        <v>Study Outlet Power</v>
      </c>
      <c r="G245" s="18" t="s">
        <v>228</v>
      </c>
      <c r="H245" s="18" t="s">
        <v>242</v>
      </c>
      <c r="I245" s="18" t="s">
        <v>141</v>
      </c>
      <c r="M245" s="18" t="s">
        <v>136</v>
      </c>
      <c r="O245" s="19"/>
      <c r="P245" s="18"/>
      <c r="T245" s="23"/>
      <c r="U245" s="18" t="s">
        <v>446</v>
      </c>
      <c r="V245" s="19"/>
      <c r="W245" s="19"/>
      <c r="X245" s="19"/>
      <c r="Y245" s="19"/>
      <c r="Z245" s="19"/>
      <c r="AB245" s="18"/>
      <c r="AC245" s="18" t="s">
        <v>331</v>
      </c>
      <c r="AE245" s="18" t="s">
        <v>243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588</v>
      </c>
      <c r="C246" s="18" t="s">
        <v>794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Office Outlet Power</v>
      </c>
      <c r="G246" s="18" t="s">
        <v>227</v>
      </c>
      <c r="H246" s="18" t="s">
        <v>242</v>
      </c>
      <c r="I246" s="18" t="s">
        <v>141</v>
      </c>
      <c r="M246" s="18" t="s">
        <v>136</v>
      </c>
      <c r="O246" s="19"/>
      <c r="P246" s="18"/>
      <c r="T246" s="23"/>
      <c r="U246" s="18" t="s">
        <v>446</v>
      </c>
      <c r="V246" s="19"/>
      <c r="W246" s="19"/>
      <c r="X246" s="19"/>
      <c r="Y246" s="19"/>
      <c r="Z246" s="19"/>
      <c r="AB246" s="18"/>
      <c r="AC246" s="18" t="s">
        <v>331</v>
      </c>
      <c r="AE246" s="18" t="s">
        <v>243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794</v>
      </c>
      <c r="D247" s="18" t="s">
        <v>27</v>
      </c>
      <c r="E247" s="18" t="s">
        <v>811</v>
      </c>
      <c r="F247" s="22" t="str">
        <f>IF(ISBLANK(Table2[[#This Row],[unique_id]]), "", PROPER(SUBSTITUTE(Table2[[#This Row],[unique_id]], "_", " ")))</f>
        <v>Audio Visual Devices Power</v>
      </c>
      <c r="G247" s="18" t="s">
        <v>812</v>
      </c>
      <c r="H247" s="18" t="s">
        <v>242</v>
      </c>
      <c r="I247" s="18" t="s">
        <v>141</v>
      </c>
      <c r="M247" s="18" t="s">
        <v>136</v>
      </c>
      <c r="O247" s="19"/>
      <c r="P247" s="18"/>
      <c r="T247" s="23"/>
      <c r="U247" s="18" t="s">
        <v>446</v>
      </c>
      <c r="V247" s="19"/>
      <c r="W247" s="19"/>
      <c r="X247" s="19"/>
      <c r="Y247" s="19"/>
      <c r="Z247" s="19"/>
      <c r="AB247" s="18"/>
      <c r="AC247" s="18" t="s">
        <v>331</v>
      </c>
      <c r="AE247" s="18" t="s">
        <v>243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794</v>
      </c>
      <c r="D248" s="18" t="s">
        <v>27</v>
      </c>
      <c r="E248" s="18" t="s">
        <v>785</v>
      </c>
      <c r="F248" s="22" t="str">
        <f>IF(ISBLANK(Table2[[#This Row],[unique_id]]), "", PROPER(SUBSTITUTE(Table2[[#This Row],[unique_id]], "_", " ")))</f>
        <v>Servers Network Power</v>
      </c>
      <c r="G248" s="18" t="s">
        <v>779</v>
      </c>
      <c r="H248" s="18" t="s">
        <v>242</v>
      </c>
      <c r="I248" s="18" t="s">
        <v>141</v>
      </c>
      <c r="M248" s="18" t="s">
        <v>136</v>
      </c>
      <c r="O248" s="19"/>
      <c r="P248" s="18"/>
      <c r="T248" s="23"/>
      <c r="U248" s="18" t="s">
        <v>446</v>
      </c>
      <c r="V248" s="19"/>
      <c r="W248" s="19"/>
      <c r="X248" s="19"/>
      <c r="Y248" s="19"/>
      <c r="Z248" s="19"/>
      <c r="AB248" s="18"/>
      <c r="AC248" s="18" t="s">
        <v>331</v>
      </c>
      <c r="AE248" s="18" t="s">
        <v>243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449</v>
      </c>
      <c r="D249" s="18" t="s">
        <v>337</v>
      </c>
      <c r="E249" s="18" t="s">
        <v>336</v>
      </c>
      <c r="F249" s="22" t="str">
        <f>IF(ISBLANK(Table2[[#This Row],[unique_id]]), "", PROPER(SUBSTITUTE(Table2[[#This Row],[unique_id]], "_", " ")))</f>
        <v>Column Break</v>
      </c>
      <c r="G249" s="18" t="s">
        <v>333</v>
      </c>
      <c r="H249" s="18" t="s">
        <v>242</v>
      </c>
      <c r="I249" s="18" t="s">
        <v>141</v>
      </c>
      <c r="M249" s="18" t="s">
        <v>334</v>
      </c>
      <c r="N249" s="18" t="s">
        <v>335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794</v>
      </c>
      <c r="D250" s="18" t="s">
        <v>27</v>
      </c>
      <c r="E250" s="18" t="s">
        <v>241</v>
      </c>
      <c r="F250" s="22" t="str">
        <f>IF(ISBLANK(Table2[[#This Row],[unique_id]]), "", PROPER(SUBSTITUTE(Table2[[#This Row],[unique_id]], "_", " ")))</f>
        <v>Home Energy Daily</v>
      </c>
      <c r="G250" s="18" t="s">
        <v>328</v>
      </c>
      <c r="H250" s="18" t="s">
        <v>221</v>
      </c>
      <c r="I250" s="18" t="s">
        <v>141</v>
      </c>
      <c r="M250" s="18" t="s">
        <v>90</v>
      </c>
      <c r="O250" s="19"/>
      <c r="P250" s="18"/>
      <c r="T250" s="23"/>
      <c r="U250" s="18" t="s">
        <v>445</v>
      </c>
      <c r="V250" s="19"/>
      <c r="W250" s="19"/>
      <c r="X250" s="19"/>
      <c r="Y250" s="19"/>
      <c r="Z250" s="19"/>
      <c r="AB250" s="18"/>
      <c r="AC250" s="18" t="s">
        <v>332</v>
      </c>
      <c r="AE250" s="18" t="s">
        <v>244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794</v>
      </c>
      <c r="D251" s="18" t="s">
        <v>27</v>
      </c>
      <c r="E251" s="18" t="s">
        <v>330</v>
      </c>
      <c r="F251" s="22" t="str">
        <f>IF(ISBLANK(Table2[[#This Row],[unique_id]]), "", PROPER(SUBSTITUTE(Table2[[#This Row],[unique_id]], "_", " ")))</f>
        <v>Home Base Energy Daily</v>
      </c>
      <c r="G251" s="18" t="s">
        <v>326</v>
      </c>
      <c r="H251" s="18" t="s">
        <v>221</v>
      </c>
      <c r="I251" s="18" t="s">
        <v>141</v>
      </c>
      <c r="M251" s="18" t="s">
        <v>90</v>
      </c>
      <c r="O251" s="19"/>
      <c r="P251" s="18"/>
      <c r="T251" s="23"/>
      <c r="U251" s="18" t="s">
        <v>445</v>
      </c>
      <c r="V251" s="19"/>
      <c r="W251" s="19"/>
      <c r="X251" s="19"/>
      <c r="Y251" s="19"/>
      <c r="Z251" s="19"/>
      <c r="AB251" s="18"/>
      <c r="AC251" s="18" t="s">
        <v>332</v>
      </c>
      <c r="AE251" s="18" t="s">
        <v>244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794</v>
      </c>
      <c r="D252" s="18" t="s">
        <v>27</v>
      </c>
      <c r="E252" s="18" t="s">
        <v>329</v>
      </c>
      <c r="F252" s="22" t="str">
        <f>IF(ISBLANK(Table2[[#This Row],[unique_id]]), "", PROPER(SUBSTITUTE(Table2[[#This Row],[unique_id]], "_", " ")))</f>
        <v>Home Peak Energy Daily</v>
      </c>
      <c r="G252" s="18" t="s">
        <v>327</v>
      </c>
      <c r="H252" s="18" t="s">
        <v>221</v>
      </c>
      <c r="I252" s="18" t="s">
        <v>141</v>
      </c>
      <c r="M252" s="18" t="s">
        <v>90</v>
      </c>
      <c r="O252" s="19"/>
      <c r="P252" s="18"/>
      <c r="T252" s="23"/>
      <c r="U252" s="18" t="s">
        <v>445</v>
      </c>
      <c r="V252" s="19"/>
      <c r="W252" s="19"/>
      <c r="X252" s="19"/>
      <c r="Y252" s="19"/>
      <c r="Z252" s="19"/>
      <c r="AB252" s="18"/>
      <c r="AC252" s="18" t="s">
        <v>332</v>
      </c>
      <c r="AE252" s="18" t="s">
        <v>244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449</v>
      </c>
      <c r="D253" s="18" t="s">
        <v>337</v>
      </c>
      <c r="E253" s="18" t="s">
        <v>447</v>
      </c>
      <c r="F253" s="22" t="str">
        <f>IF(ISBLANK(Table2[[#This Row],[unique_id]]), "", PROPER(SUBSTITUTE(Table2[[#This Row],[unique_id]], "_", " ")))</f>
        <v>Graph Break</v>
      </c>
      <c r="G253" s="18" t="s">
        <v>448</v>
      </c>
      <c r="H253" s="18" t="s">
        <v>221</v>
      </c>
      <c r="I253" s="18" t="s">
        <v>141</v>
      </c>
      <c r="O253" s="19"/>
      <c r="P253" s="18"/>
      <c r="T253" s="23"/>
      <c r="U253" s="18" t="s">
        <v>445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794</v>
      </c>
      <c r="D254" s="18" t="s">
        <v>27</v>
      </c>
      <c r="E254" s="18" t="s">
        <v>782</v>
      </c>
      <c r="F254" s="22" t="str">
        <f>IF(ISBLANK(Table2[[#This Row],[unique_id]]), "", PROPER(SUBSTITUTE(Table2[[#This Row],[unique_id]], "_", " ")))</f>
        <v>Lights Energy Daily</v>
      </c>
      <c r="G254" s="18" t="s">
        <v>807</v>
      </c>
      <c r="H254" s="18" t="s">
        <v>221</v>
      </c>
      <c r="I254" s="18" t="s">
        <v>141</v>
      </c>
      <c r="M254" s="18" t="s">
        <v>136</v>
      </c>
      <c r="O254" s="19"/>
      <c r="P254" s="18"/>
      <c r="T254" s="23"/>
      <c r="U254" s="18" t="s">
        <v>445</v>
      </c>
      <c r="V254" s="19"/>
      <c r="W254" s="19"/>
      <c r="X254" s="19"/>
      <c r="Y254" s="19"/>
      <c r="Z254" s="19"/>
      <c r="AB254" s="18"/>
      <c r="AC254" s="18" t="s">
        <v>332</v>
      </c>
      <c r="AE254" s="18" t="s">
        <v>244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794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Fans Energy Daily</v>
      </c>
      <c r="G255" s="18" t="s">
        <v>806</v>
      </c>
      <c r="H255" s="18" t="s">
        <v>221</v>
      </c>
      <c r="I255" s="18" t="s">
        <v>141</v>
      </c>
      <c r="M255" s="18" t="s">
        <v>136</v>
      </c>
      <c r="O255" s="19"/>
      <c r="P255" s="18"/>
      <c r="T255" s="23"/>
      <c r="U255" s="18" t="s">
        <v>445</v>
      </c>
      <c r="V255" s="19"/>
      <c r="W255" s="19"/>
      <c r="X255" s="19"/>
      <c r="Y255" s="19"/>
      <c r="Z255" s="19"/>
      <c r="AB255" s="18"/>
      <c r="AC255" s="18" t="s">
        <v>332</v>
      </c>
      <c r="AE255" s="18" t="s">
        <v>244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794</v>
      </c>
      <c r="D256" s="18" t="s">
        <v>27</v>
      </c>
      <c r="E256" s="18" t="s">
        <v>847</v>
      </c>
      <c r="F256" s="22" t="str">
        <f>IF(ISBLANK(Table2[[#This Row],[unique_id]]), "", PROPER(SUBSTITUTE(Table2[[#This Row],[unique_id]], "_", " ")))</f>
        <v>All Standby Energy Daily</v>
      </c>
      <c r="G256" s="18" t="s">
        <v>865</v>
      </c>
      <c r="H256" s="18" t="s">
        <v>221</v>
      </c>
      <c r="I256" s="18" t="s">
        <v>141</v>
      </c>
      <c r="M256" s="18" t="s">
        <v>136</v>
      </c>
      <c r="O256" s="19"/>
      <c r="P256" s="18"/>
      <c r="T256" s="23"/>
      <c r="U256" s="18" t="s">
        <v>445</v>
      </c>
      <c r="V256" s="19"/>
      <c r="W256" s="19"/>
      <c r="X256" s="19"/>
      <c r="Y256" s="19"/>
      <c r="Z256" s="19"/>
      <c r="AB256" s="18"/>
      <c r="AC256" s="18" t="s">
        <v>332</v>
      </c>
      <c r="AE256" s="18" t="s">
        <v>244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794</v>
      </c>
      <c r="D257" s="18" t="s">
        <v>27</v>
      </c>
      <c r="E257" s="18" t="s">
        <v>1149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221</v>
      </c>
      <c r="I257" s="18" t="s">
        <v>141</v>
      </c>
      <c r="M257" s="18" t="s">
        <v>136</v>
      </c>
      <c r="O257" s="19"/>
      <c r="P257" s="18"/>
      <c r="T257" s="23"/>
      <c r="U257" s="18" t="s">
        <v>445</v>
      </c>
      <c r="V257" s="19"/>
      <c r="W257" s="19"/>
      <c r="X257" s="19"/>
      <c r="Y257" s="19"/>
      <c r="Z257" s="19"/>
      <c r="AB257" s="18"/>
      <c r="AC257" s="18" t="s">
        <v>332</v>
      </c>
      <c r="AE257" s="18" t="s">
        <v>244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794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Battery Charger Energy Daily</v>
      </c>
      <c r="G258" s="18" t="s">
        <v>233</v>
      </c>
      <c r="H258" s="18" t="s">
        <v>221</v>
      </c>
      <c r="I258" s="18" t="s">
        <v>141</v>
      </c>
      <c r="M258" s="18" t="s">
        <v>136</v>
      </c>
      <c r="O258" s="19"/>
      <c r="P258" s="18"/>
      <c r="T258" s="23"/>
      <c r="U258" s="18" t="s">
        <v>445</v>
      </c>
      <c r="V258" s="19"/>
      <c r="W258" s="19"/>
      <c r="X258" s="19"/>
      <c r="Y258" s="19"/>
      <c r="Z258" s="19"/>
      <c r="AB258" s="18"/>
      <c r="AC258" s="18" t="s">
        <v>332</v>
      </c>
      <c r="AE258" s="18" t="s">
        <v>244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794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Vacuum Charger Energy Daily</v>
      </c>
      <c r="G259" s="18" t="s">
        <v>232</v>
      </c>
      <c r="H259" s="18" t="s">
        <v>221</v>
      </c>
      <c r="I259" s="18" t="s">
        <v>141</v>
      </c>
      <c r="M259" s="18" t="s">
        <v>136</v>
      </c>
      <c r="O259" s="19"/>
      <c r="P259" s="18"/>
      <c r="T259" s="23"/>
      <c r="U259" s="18" t="s">
        <v>445</v>
      </c>
      <c r="V259" s="19"/>
      <c r="W259" s="19"/>
      <c r="X259" s="19"/>
      <c r="Y259" s="19"/>
      <c r="Z259" s="19"/>
      <c r="AB259" s="18"/>
      <c r="AC259" s="18" t="s">
        <v>332</v>
      </c>
      <c r="AE259" s="18" t="s">
        <v>244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794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Pool Filter Energy Daily</v>
      </c>
      <c r="G260" s="18" t="s">
        <v>323</v>
      </c>
      <c r="H260" s="18" t="s">
        <v>221</v>
      </c>
      <c r="I260" s="18" t="s">
        <v>141</v>
      </c>
      <c r="M260" s="18" t="s">
        <v>136</v>
      </c>
      <c r="O260" s="19"/>
      <c r="P260" s="18"/>
      <c r="T260" s="23"/>
      <c r="U260" s="18" t="s">
        <v>445</v>
      </c>
      <c r="V260" s="19"/>
      <c r="W260" s="19"/>
      <c r="X260" s="19"/>
      <c r="Y260" s="19"/>
      <c r="Z260" s="19"/>
      <c r="AB260" s="18"/>
      <c r="AC260" s="18" t="s">
        <v>332</v>
      </c>
      <c r="AE260" s="18" t="s">
        <v>244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794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Water Booster Energy Daily</v>
      </c>
      <c r="G261" s="18" t="s">
        <v>1241</v>
      </c>
      <c r="H261" s="18" t="s">
        <v>221</v>
      </c>
      <c r="I261" s="18" t="s">
        <v>141</v>
      </c>
      <c r="M261" s="18" t="s">
        <v>136</v>
      </c>
      <c r="O261" s="19"/>
      <c r="P261" s="18"/>
      <c r="T261" s="23"/>
      <c r="U261" s="18" t="s">
        <v>445</v>
      </c>
      <c r="V261" s="19"/>
      <c r="W261" s="19"/>
      <c r="X261" s="19"/>
      <c r="Y261" s="19"/>
      <c r="Z261" s="19"/>
      <c r="AB261" s="18"/>
      <c r="AC261" s="18" t="s">
        <v>332</v>
      </c>
      <c r="AE261" s="18" t="s">
        <v>244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794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Dish Washer Energy Daily</v>
      </c>
      <c r="G262" s="18" t="s">
        <v>230</v>
      </c>
      <c r="H262" s="18" t="s">
        <v>221</v>
      </c>
      <c r="I262" s="18" t="s">
        <v>141</v>
      </c>
      <c r="M262" s="18" t="s">
        <v>136</v>
      </c>
      <c r="O262" s="19"/>
      <c r="P262" s="18"/>
      <c r="T262" s="23"/>
      <c r="U262" s="18" t="s">
        <v>445</v>
      </c>
      <c r="V262" s="19"/>
      <c r="W262" s="19"/>
      <c r="X262" s="19"/>
      <c r="Y262" s="19"/>
      <c r="Z262" s="19"/>
      <c r="AB262" s="18"/>
      <c r="AC262" s="18" t="s">
        <v>332</v>
      </c>
      <c r="AE262" s="18" t="s">
        <v>244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794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Clothes Dryer Energy Daily</v>
      </c>
      <c r="G263" s="18" t="s">
        <v>231</v>
      </c>
      <c r="H263" s="18" t="s">
        <v>221</v>
      </c>
      <c r="I263" s="18" t="s">
        <v>141</v>
      </c>
      <c r="M263" s="18" t="s">
        <v>136</v>
      </c>
      <c r="O263" s="19"/>
      <c r="P263" s="18"/>
      <c r="T263" s="23"/>
      <c r="U263" s="18" t="s">
        <v>445</v>
      </c>
      <c r="V263" s="19"/>
      <c r="W263" s="19"/>
      <c r="X263" s="19"/>
      <c r="Y263" s="19"/>
      <c r="Z263" s="19"/>
      <c r="AB263" s="18"/>
      <c r="AC263" s="18" t="s">
        <v>332</v>
      </c>
      <c r="AE263" s="18" t="s">
        <v>244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794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Washing Machine Energy Daily</v>
      </c>
      <c r="G264" s="18" t="s">
        <v>229</v>
      </c>
      <c r="H264" s="18" t="s">
        <v>221</v>
      </c>
      <c r="I264" s="18" t="s">
        <v>141</v>
      </c>
      <c r="M264" s="18" t="s">
        <v>136</v>
      </c>
      <c r="O264" s="19"/>
      <c r="P264" s="18"/>
      <c r="T264" s="23"/>
      <c r="U264" s="18" t="s">
        <v>445</v>
      </c>
      <c r="V264" s="19"/>
      <c r="W264" s="19"/>
      <c r="X264" s="19"/>
      <c r="Y264" s="19"/>
      <c r="Z264" s="19"/>
      <c r="AB264" s="18"/>
      <c r="AC264" s="18" t="s">
        <v>332</v>
      </c>
      <c r="AE264" s="18" t="s">
        <v>244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794</v>
      </c>
      <c r="D265" s="18" t="s">
        <v>27</v>
      </c>
      <c r="E265" s="18" t="s">
        <v>799</v>
      </c>
      <c r="F265" s="22" t="str">
        <f>IF(ISBLANK(Table2[[#This Row],[unique_id]]), "", PROPER(SUBSTITUTE(Table2[[#This Row],[unique_id]], "_", " ")))</f>
        <v>Kitchen Fridge Energy Daily</v>
      </c>
      <c r="G265" s="18" t="s">
        <v>225</v>
      </c>
      <c r="H265" s="18" t="s">
        <v>221</v>
      </c>
      <c r="I265" s="18" t="s">
        <v>141</v>
      </c>
      <c r="M265" s="18" t="s">
        <v>136</v>
      </c>
      <c r="O265" s="19"/>
      <c r="P265" s="18"/>
      <c r="T265" s="23"/>
      <c r="U265" s="18" t="s">
        <v>445</v>
      </c>
      <c r="V265" s="19"/>
      <c r="W265" s="19"/>
      <c r="X265" s="19"/>
      <c r="Y265" s="19"/>
      <c r="Z265" s="19"/>
      <c r="AB265" s="18"/>
      <c r="AC265" s="18" t="s">
        <v>332</v>
      </c>
      <c r="AE265" s="18" t="s">
        <v>244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794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Deck Freezer Energy Daily</v>
      </c>
      <c r="G266" s="18" t="s">
        <v>226</v>
      </c>
      <c r="H266" s="18" t="s">
        <v>221</v>
      </c>
      <c r="I266" s="18" t="s">
        <v>141</v>
      </c>
      <c r="M266" s="18" t="s">
        <v>136</v>
      </c>
      <c r="O266" s="19"/>
      <c r="P266" s="18"/>
      <c r="T266" s="23"/>
      <c r="U266" s="18" t="s">
        <v>445</v>
      </c>
      <c r="V266" s="19"/>
      <c r="W266" s="19"/>
      <c r="X266" s="19"/>
      <c r="Y266" s="19"/>
      <c r="Z266" s="19"/>
      <c r="AB266" s="18"/>
      <c r="AC266" s="18" t="s">
        <v>332</v>
      </c>
      <c r="AE266" s="18" t="s">
        <v>244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794</v>
      </c>
      <c r="D267" s="18" t="s">
        <v>27</v>
      </c>
      <c r="E267" s="18" t="s">
        <v>1157</v>
      </c>
      <c r="F267" s="22" t="str">
        <f>IF(ISBLANK(Table2[[#This Row],[unique_id]]), "", PROPER(SUBSTITUTE(Table2[[#This Row],[unique_id]], "_", " ")))</f>
        <v>Towel Rails Energy Daily</v>
      </c>
      <c r="G267" s="18" t="s">
        <v>457</v>
      </c>
      <c r="H267" s="18" t="s">
        <v>221</v>
      </c>
      <c r="I267" s="18" t="s">
        <v>141</v>
      </c>
      <c r="M267" s="18" t="s">
        <v>136</v>
      </c>
      <c r="O267" s="19"/>
      <c r="P267" s="18"/>
      <c r="T267" s="23"/>
      <c r="U267" s="18" t="s">
        <v>445</v>
      </c>
      <c r="V267" s="19"/>
      <c r="W267" s="19"/>
      <c r="X267" s="19"/>
      <c r="Y267" s="19"/>
      <c r="Z267" s="19"/>
      <c r="AB267" s="18"/>
      <c r="AC267" s="18" t="s">
        <v>332</v>
      </c>
      <c r="AE267" s="18" t="s">
        <v>244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794</v>
      </c>
      <c r="D268" s="18" t="s">
        <v>27</v>
      </c>
      <c r="E268" s="18" t="s">
        <v>801</v>
      </c>
      <c r="F268" s="22" t="str">
        <f>IF(ISBLANK(Table2[[#This Row],[unique_id]]), "", PROPER(SUBSTITUTE(Table2[[#This Row],[unique_id]], "_", " ")))</f>
        <v>Study Outlet Energy Daily</v>
      </c>
      <c r="G268" s="18" t="s">
        <v>228</v>
      </c>
      <c r="H268" s="18" t="s">
        <v>221</v>
      </c>
      <c r="I268" s="18" t="s">
        <v>141</v>
      </c>
      <c r="M268" s="18" t="s">
        <v>136</v>
      </c>
      <c r="O268" s="19"/>
      <c r="P268" s="18"/>
      <c r="T268" s="23"/>
      <c r="U268" s="18" t="s">
        <v>445</v>
      </c>
      <c r="V268" s="19"/>
      <c r="W268" s="19"/>
      <c r="X268" s="19"/>
      <c r="Y268" s="19"/>
      <c r="Z268" s="19"/>
      <c r="AB268" s="18"/>
      <c r="AC268" s="18" t="s">
        <v>332</v>
      </c>
      <c r="AE268" s="18" t="s">
        <v>244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588</v>
      </c>
      <c r="C269" s="18" t="s">
        <v>794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Office Outlet Energy Daily</v>
      </c>
      <c r="G269" s="18" t="s">
        <v>227</v>
      </c>
      <c r="H269" s="18" t="s">
        <v>221</v>
      </c>
      <c r="I269" s="18" t="s">
        <v>141</v>
      </c>
      <c r="M269" s="18" t="s">
        <v>136</v>
      </c>
      <c r="O269" s="19"/>
      <c r="P269" s="18"/>
      <c r="T269" s="23"/>
      <c r="U269" s="18" t="s">
        <v>445</v>
      </c>
      <c r="V269" s="19"/>
      <c r="W269" s="19"/>
      <c r="X269" s="19"/>
      <c r="Y269" s="19"/>
      <c r="Z269" s="19"/>
      <c r="AB269" s="18"/>
      <c r="AC269" s="18" t="s">
        <v>332</v>
      </c>
      <c r="AE269" s="18" t="s">
        <v>244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794</v>
      </c>
      <c r="D270" s="18" t="s">
        <v>27</v>
      </c>
      <c r="E270" s="18" t="s">
        <v>813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812</v>
      </c>
      <c r="H270" s="18" t="s">
        <v>221</v>
      </c>
      <c r="I270" s="18" t="s">
        <v>141</v>
      </c>
      <c r="M270" s="18" t="s">
        <v>136</v>
      </c>
      <c r="O270" s="19"/>
      <c r="P270" s="18"/>
      <c r="T270" s="23"/>
      <c r="U270" s="18" t="s">
        <v>445</v>
      </c>
      <c r="V270" s="19"/>
      <c r="W270" s="19"/>
      <c r="X270" s="19"/>
      <c r="Y270" s="19"/>
      <c r="Z270" s="19"/>
      <c r="AB270" s="18"/>
      <c r="AC270" s="18" t="s">
        <v>332</v>
      </c>
      <c r="AE270" s="18" t="s">
        <v>244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794</v>
      </c>
      <c r="D271" s="18" t="s">
        <v>27</v>
      </c>
      <c r="E271" s="18" t="s">
        <v>786</v>
      </c>
      <c r="F271" s="22" t="str">
        <f>IF(ISBLANK(Table2[[#This Row],[unique_id]]), "", PROPER(SUBSTITUTE(Table2[[#This Row],[unique_id]], "_", " ")))</f>
        <v>Servers Network Energy Daily</v>
      </c>
      <c r="G271" s="18" t="s">
        <v>779</v>
      </c>
      <c r="H271" s="18" t="s">
        <v>221</v>
      </c>
      <c r="I271" s="18" t="s">
        <v>141</v>
      </c>
      <c r="M271" s="18" t="s">
        <v>136</v>
      </c>
      <c r="O271" s="19"/>
      <c r="P271" s="18"/>
      <c r="T271" s="23"/>
      <c r="U271" s="18" t="s">
        <v>445</v>
      </c>
      <c r="V271" s="19"/>
      <c r="W271" s="19"/>
      <c r="X271" s="19"/>
      <c r="Y271" s="19"/>
      <c r="Z271" s="19"/>
      <c r="AB271" s="18"/>
      <c r="AC271" s="18" t="s">
        <v>332</v>
      </c>
      <c r="AE271" s="18" t="s">
        <v>244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449</v>
      </c>
      <c r="D272" s="18" t="s">
        <v>337</v>
      </c>
      <c r="E272" s="18" t="s">
        <v>336</v>
      </c>
      <c r="F272" s="22" t="str">
        <f>IF(ISBLANK(Table2[[#This Row],[unique_id]]), "", PROPER(SUBSTITUTE(Table2[[#This Row],[unique_id]], "_", " ")))</f>
        <v>Column Break</v>
      </c>
      <c r="G272" s="18" t="s">
        <v>333</v>
      </c>
      <c r="H272" s="18" t="s">
        <v>221</v>
      </c>
      <c r="I272" s="18" t="s">
        <v>141</v>
      </c>
      <c r="M272" s="18" t="s">
        <v>334</v>
      </c>
      <c r="N272" s="18" t="s">
        <v>335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296</v>
      </c>
      <c r="H273" s="18" t="s">
        <v>297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1076</v>
      </c>
      <c r="BC273" s="18" t="s">
        <v>402</v>
      </c>
      <c r="BD273" s="18" t="s">
        <v>182</v>
      </c>
      <c r="BE273" s="18" t="s">
        <v>403</v>
      </c>
      <c r="BF273" s="18" t="s">
        <v>401</v>
      </c>
      <c r="BJ273" s="18" t="s">
        <v>1421</v>
      </c>
      <c r="BK273" s="24" t="s">
        <v>439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588</v>
      </c>
      <c r="C274" s="18" t="s">
        <v>286</v>
      </c>
      <c r="D274" s="18" t="s">
        <v>27</v>
      </c>
      <c r="E274" s="18" t="s">
        <v>282</v>
      </c>
      <c r="F274" s="22" t="str">
        <f>IF(ISBLANK(Table2[[#This Row],[unique_id]]), "", PROPER(SUBSTITUTE(Table2[[#This Row],[unique_id]], "_", " ")))</f>
        <v>Network Internet Uptime</v>
      </c>
      <c r="G274" s="18" t="s">
        <v>289</v>
      </c>
      <c r="H274" s="18" t="s">
        <v>736</v>
      </c>
      <c r="I274" s="18" t="s">
        <v>294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283</v>
      </c>
      <c r="AE274" s="18" t="s">
        <v>291</v>
      </c>
      <c r="AF274" s="18">
        <v>200</v>
      </c>
      <c r="AG274" s="19" t="s">
        <v>34</v>
      </c>
      <c r="AH274" s="19"/>
      <c r="AI274" s="18" t="s">
        <v>1210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1189</v>
      </c>
      <c r="BC274" s="18" t="s">
        <v>1191</v>
      </c>
      <c r="BD274" s="18" t="s">
        <v>1190</v>
      </c>
      <c r="BE274" s="18" t="s">
        <v>1032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286</v>
      </c>
      <c r="D275" s="18" t="s">
        <v>27</v>
      </c>
      <c r="E275" s="18" t="s">
        <v>278</v>
      </c>
      <c r="F275" s="22" t="str">
        <f>IF(ISBLANK(Table2[[#This Row],[unique_id]]), "", PROPER(SUBSTITUTE(Table2[[#This Row],[unique_id]], "_", " ")))</f>
        <v>Network Internet Ping</v>
      </c>
      <c r="G275" s="18" t="s">
        <v>279</v>
      </c>
      <c r="H275" s="18" t="s">
        <v>736</v>
      </c>
      <c r="I275" s="18" t="s">
        <v>294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290</v>
      </c>
      <c r="AF275" s="18">
        <v>200</v>
      </c>
      <c r="AG275" s="19" t="s">
        <v>34</v>
      </c>
      <c r="AH275" s="19"/>
      <c r="AI275" s="18" t="s">
        <v>1210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1344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1189</v>
      </c>
      <c r="BC275" s="18" t="s">
        <v>1191</v>
      </c>
      <c r="BD275" s="18" t="s">
        <v>1190</v>
      </c>
      <c r="BE275" s="18" t="s">
        <v>1032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286</v>
      </c>
      <c r="D276" s="18" t="s">
        <v>27</v>
      </c>
      <c r="E276" s="18" t="s">
        <v>276</v>
      </c>
      <c r="F276" s="22" t="str">
        <f>IF(ISBLANK(Table2[[#This Row],[unique_id]]), "", PROPER(SUBSTITUTE(Table2[[#This Row],[unique_id]], "_", " ")))</f>
        <v>Network Internet Upload</v>
      </c>
      <c r="G276" s="18" t="s">
        <v>280</v>
      </c>
      <c r="H276" s="18" t="s">
        <v>736</v>
      </c>
      <c r="I276" s="18" t="s">
        <v>294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D276" s="18" t="s">
        <v>735</v>
      </c>
      <c r="AE276" s="18" t="s">
        <v>292</v>
      </c>
      <c r="AF276" s="18">
        <v>200</v>
      </c>
      <c r="AG276" s="19" t="s">
        <v>34</v>
      </c>
      <c r="AH276" s="19"/>
      <c r="AI276" s="18" t="s">
        <v>1210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1189</v>
      </c>
      <c r="BC276" s="18" t="s">
        <v>1191</v>
      </c>
      <c r="BD276" s="18" t="s">
        <v>1190</v>
      </c>
      <c r="BE276" s="18" t="s">
        <v>1032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286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Download</v>
      </c>
      <c r="G277" s="18" t="s">
        <v>281</v>
      </c>
      <c r="H277" s="18" t="s">
        <v>736</v>
      </c>
      <c r="I277" s="18" t="s">
        <v>294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285</v>
      </c>
      <c r="AD277" s="18" t="s">
        <v>735</v>
      </c>
      <c r="AE277" s="18" t="s">
        <v>293</v>
      </c>
      <c r="AF277" s="18">
        <v>200</v>
      </c>
      <c r="AG277" s="19" t="s">
        <v>34</v>
      </c>
      <c r="AH277" s="19"/>
      <c r="AI277" s="18" t="s">
        <v>1210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1189</v>
      </c>
      <c r="BC277" s="18" t="s">
        <v>1191</v>
      </c>
      <c r="BD277" s="18" t="s">
        <v>1190</v>
      </c>
      <c r="BE277" s="18" t="s">
        <v>1032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286</v>
      </c>
      <c r="D278" s="18" t="s">
        <v>27</v>
      </c>
      <c r="E278" s="18" t="s">
        <v>1342</v>
      </c>
      <c r="F278" s="22" t="str">
        <f>IF(ISBLANK(Table2[[#This Row],[unique_id]]), "", PROPER(SUBSTITUTE(Table2[[#This Row],[unique_id]], "_", " ")))</f>
        <v>Network Certificate Expiry</v>
      </c>
      <c r="G278" s="18" t="s">
        <v>733</v>
      </c>
      <c r="H278" s="18" t="s">
        <v>736</v>
      </c>
      <c r="I278" s="18" t="s">
        <v>294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283</v>
      </c>
      <c r="AE278" s="18" t="s">
        <v>734</v>
      </c>
      <c r="AF278" s="18">
        <v>200</v>
      </c>
      <c r="AG278" s="19" t="s">
        <v>34</v>
      </c>
      <c r="AH278" s="19"/>
      <c r="AI278" s="18" t="s">
        <v>1210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1189</v>
      </c>
      <c r="BC278" s="18" t="s">
        <v>1191</v>
      </c>
      <c r="BD278" s="18" t="s">
        <v>1190</v>
      </c>
      <c r="BE278" s="18" t="s">
        <v>1032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286</v>
      </c>
      <c r="D279" s="18" t="s">
        <v>27</v>
      </c>
      <c r="E279" s="18" t="s">
        <v>1304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1307</v>
      </c>
      <c r="H279" s="18" t="s">
        <v>1303</v>
      </c>
      <c r="I279" s="18" t="s">
        <v>294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1306</v>
      </c>
      <c r="AF279" s="18">
        <v>200</v>
      </c>
      <c r="AG279" s="19" t="s">
        <v>34</v>
      </c>
      <c r="AH279" s="19"/>
      <c r="AI279" s="18" t="s">
        <v>1210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1260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1189</v>
      </c>
      <c r="BC279" s="18" t="s">
        <v>1191</v>
      </c>
      <c r="BD279" s="18" t="s">
        <v>1190</v>
      </c>
      <c r="BE279" s="18" t="s">
        <v>1032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286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1308</v>
      </c>
      <c r="H280" s="18" t="s">
        <v>1303</v>
      </c>
      <c r="I280" s="18" t="s">
        <v>294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1306</v>
      </c>
      <c r="AF280" s="18">
        <v>200</v>
      </c>
      <c r="AG280" s="19" t="s">
        <v>34</v>
      </c>
      <c r="AH280" s="19"/>
      <c r="AI280" s="18" t="s">
        <v>1210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1260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1189</v>
      </c>
      <c r="BC280" s="18" t="s">
        <v>1191</v>
      </c>
      <c r="BD280" s="18" t="s">
        <v>1190</v>
      </c>
      <c r="BE280" s="18" t="s">
        <v>1032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588</v>
      </c>
      <c r="C281" s="18" t="s">
        <v>151</v>
      </c>
      <c r="D281" s="18" t="s">
        <v>313</v>
      </c>
      <c r="E281" s="18" t="s">
        <v>730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731</v>
      </c>
      <c r="H281" s="18" t="s">
        <v>728</v>
      </c>
      <c r="I281" s="18" t="s">
        <v>294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732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459</v>
      </c>
      <c r="D282" s="18" t="s">
        <v>27</v>
      </c>
      <c r="E282" s="18" t="s">
        <v>722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715</v>
      </c>
      <c r="H282" s="18" t="s">
        <v>728</v>
      </c>
      <c r="I282" s="18" t="s">
        <v>294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459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716</v>
      </c>
      <c r="H283" s="18" t="s">
        <v>728</v>
      </c>
      <c r="I283" s="18" t="s">
        <v>294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459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714</v>
      </c>
      <c r="H284" s="18" t="s">
        <v>728</v>
      </c>
      <c r="I284" s="18" t="s">
        <v>294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382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626</v>
      </c>
      <c r="H285" s="18" t="s">
        <v>728</v>
      </c>
      <c r="I285" s="18" t="s">
        <v>294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382</v>
      </c>
      <c r="D286" s="18" t="s">
        <v>27</v>
      </c>
      <c r="E286" s="18" t="s">
        <v>725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627</v>
      </c>
      <c r="H286" s="18" t="s">
        <v>728</v>
      </c>
      <c r="I286" s="18" t="s">
        <v>294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382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720</v>
      </c>
      <c r="H287" s="18" t="s">
        <v>728</v>
      </c>
      <c r="I287" s="18" t="s">
        <v>294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668</v>
      </c>
      <c r="H288" s="18" t="s">
        <v>729</v>
      </c>
      <c r="I288" s="18" t="s">
        <v>294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1341</v>
      </c>
      <c r="BC288" s="18" t="s">
        <v>36</v>
      </c>
      <c r="BD288" s="18" t="s">
        <v>37</v>
      </c>
      <c r="BE288" s="18" t="s">
        <v>1128</v>
      </c>
      <c r="BF288" s="18" t="s">
        <v>504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721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668</v>
      </c>
      <c r="H289" s="18" t="s">
        <v>729</v>
      </c>
      <c r="I289" s="18" t="s">
        <v>294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449</v>
      </c>
      <c r="D290" s="18" t="s">
        <v>337</v>
      </c>
      <c r="E290" s="18" t="s">
        <v>336</v>
      </c>
      <c r="F290" s="22" t="str">
        <f>IF(ISBLANK(Table2[[#This Row],[unique_id]]), "", PROPER(SUBSTITUTE(Table2[[#This Row],[unique_id]], "_", " ")))</f>
        <v>Column Break</v>
      </c>
      <c r="G290" s="18" t="s">
        <v>333</v>
      </c>
      <c r="H290" s="18" t="s">
        <v>729</v>
      </c>
      <c r="I290" s="18" t="s">
        <v>294</v>
      </c>
      <c r="M290" s="18" t="s">
        <v>334</v>
      </c>
      <c r="N290" s="18" t="s">
        <v>335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1267</v>
      </c>
      <c r="D291" s="61" t="s">
        <v>149</v>
      </c>
      <c r="E291" s="61" t="s">
        <v>1269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1297</v>
      </c>
      <c r="H291" s="61" t="s">
        <v>1264</v>
      </c>
      <c r="I291" s="61" t="s">
        <v>294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1265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1299</v>
      </c>
      <c r="AN291" s="61"/>
      <c r="AO291" s="61"/>
      <c r="AP291" s="61"/>
      <c r="AQ291" s="61"/>
      <c r="AR291" s="61" t="s">
        <v>1009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1268</v>
      </c>
      <c r="BC291" s="61" t="s">
        <v>1191</v>
      </c>
      <c r="BD291" s="61" t="s">
        <v>1190</v>
      </c>
      <c r="BE291" s="61" t="s">
        <v>1032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1267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Plex Availability</v>
      </c>
      <c r="G292" s="61" t="s">
        <v>1284</v>
      </c>
      <c r="H292" s="61" t="s">
        <v>1264</v>
      </c>
      <c r="I292" s="61" t="s">
        <v>294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1265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1299</v>
      </c>
      <c r="AN292" s="61"/>
      <c r="AO292" s="61"/>
      <c r="AP292" s="61"/>
      <c r="AQ292" s="61"/>
      <c r="AR292" s="61" t="s">
        <v>1009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1268</v>
      </c>
      <c r="BC292" s="61" t="s">
        <v>1191</v>
      </c>
      <c r="BD292" s="61" t="s">
        <v>1190</v>
      </c>
      <c r="BE292" s="61" t="s">
        <v>1032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1267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Grafana Availability</v>
      </c>
      <c r="G293" s="61" t="s">
        <v>1285</v>
      </c>
      <c r="H293" s="61" t="s">
        <v>1264</v>
      </c>
      <c r="I293" s="61" t="s">
        <v>294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1265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1299</v>
      </c>
      <c r="AN293" s="61"/>
      <c r="AO293" s="61"/>
      <c r="AP293" s="61"/>
      <c r="AQ293" s="61"/>
      <c r="AR293" s="61" t="s">
        <v>1009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1268</v>
      </c>
      <c r="BC293" s="61" t="s">
        <v>1191</v>
      </c>
      <c r="BD293" s="61" t="s">
        <v>1190</v>
      </c>
      <c r="BE293" s="61" t="s">
        <v>1032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1267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Wrangle Availability</v>
      </c>
      <c r="G294" s="61" t="s">
        <v>1286</v>
      </c>
      <c r="H294" s="61" t="s">
        <v>1264</v>
      </c>
      <c r="I294" s="61" t="s">
        <v>294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1265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1299</v>
      </c>
      <c r="AN294" s="61"/>
      <c r="AO294" s="61"/>
      <c r="AP294" s="61"/>
      <c r="AQ294" s="61"/>
      <c r="AR294" s="61" t="s">
        <v>1009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1268</v>
      </c>
      <c r="BC294" s="61" t="s">
        <v>1191</v>
      </c>
      <c r="BD294" s="61" t="s">
        <v>1190</v>
      </c>
      <c r="BE294" s="61" t="s">
        <v>1032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1267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Internet Availability</v>
      </c>
      <c r="G295" s="61" t="s">
        <v>286</v>
      </c>
      <c r="H295" s="61" t="s">
        <v>1264</v>
      </c>
      <c r="I295" s="61" t="s">
        <v>294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1265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1299</v>
      </c>
      <c r="AN295" s="61"/>
      <c r="AO295" s="61"/>
      <c r="AP295" s="61"/>
      <c r="AQ295" s="61"/>
      <c r="AR295" s="61" t="s">
        <v>1009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1268</v>
      </c>
      <c r="BC295" s="61" t="s">
        <v>1191</v>
      </c>
      <c r="BD295" s="61" t="s">
        <v>1190</v>
      </c>
      <c r="BE295" s="61" t="s">
        <v>1032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1267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Unifi Availability</v>
      </c>
      <c r="G296" s="61" t="s">
        <v>236</v>
      </c>
      <c r="H296" s="61" t="s">
        <v>1264</v>
      </c>
      <c r="I296" s="61" t="s">
        <v>294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1265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1299</v>
      </c>
      <c r="AN296" s="61"/>
      <c r="AO296" s="61"/>
      <c r="AP296" s="61"/>
      <c r="AQ296" s="61"/>
      <c r="AR296" s="61" t="s">
        <v>1009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1268</v>
      </c>
      <c r="BC296" s="61" t="s">
        <v>1191</v>
      </c>
      <c r="BD296" s="61" t="s">
        <v>1190</v>
      </c>
      <c r="BE296" s="61" t="s">
        <v>1032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1267</v>
      </c>
      <c r="D297" s="61" t="s">
        <v>149</v>
      </c>
      <c r="E297" s="61" t="s">
        <v>1266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1287</v>
      </c>
      <c r="H297" s="61" t="s">
        <v>1264</v>
      </c>
      <c r="I297" s="61" t="s">
        <v>294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1265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1299</v>
      </c>
      <c r="AN297" s="61"/>
      <c r="AO297" s="61"/>
      <c r="AP297" s="61"/>
      <c r="AQ297" s="61"/>
      <c r="AR297" s="61" t="s">
        <v>1009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1268</v>
      </c>
      <c r="BC297" s="61" t="s">
        <v>1191</v>
      </c>
      <c r="BD297" s="61" t="s">
        <v>1190</v>
      </c>
      <c r="BE297" s="61" t="s">
        <v>1032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1267</v>
      </c>
      <c r="D298" s="61" t="s">
        <v>149</v>
      </c>
      <c r="E298" s="61" t="s">
        <v>1275</v>
      </c>
      <c r="F298" s="61" t="str">
        <f>IF(ISBLANK(Table2[[#This Row],[unique_id]]), "", PROPER(SUBSTITUTE(Table2[[#This Row],[unique_id]], "_", " ")))</f>
        <v>Service Weewx Availability</v>
      </c>
      <c r="G298" s="61" t="s">
        <v>1288</v>
      </c>
      <c r="H298" s="61" t="s">
        <v>1264</v>
      </c>
      <c r="I298" s="61" t="s">
        <v>294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1265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1299</v>
      </c>
      <c r="AN298" s="61"/>
      <c r="AO298" s="61"/>
      <c r="AP298" s="61"/>
      <c r="AQ298" s="61"/>
      <c r="AR298" s="61" t="s">
        <v>1009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1268</v>
      </c>
      <c r="BC298" s="61" t="s">
        <v>1191</v>
      </c>
      <c r="BD298" s="61" t="s">
        <v>1190</v>
      </c>
      <c r="BE298" s="61" t="s">
        <v>1032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1267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Digitemp Availability</v>
      </c>
      <c r="G299" s="61" t="s">
        <v>1289</v>
      </c>
      <c r="H299" s="61" t="s">
        <v>1264</v>
      </c>
      <c r="I299" s="61" t="s">
        <v>294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1265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1299</v>
      </c>
      <c r="AN299" s="61"/>
      <c r="AO299" s="61"/>
      <c r="AP299" s="61"/>
      <c r="AQ299" s="61"/>
      <c r="AR299" s="61" t="s">
        <v>1009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1268</v>
      </c>
      <c r="BC299" s="61" t="s">
        <v>1191</v>
      </c>
      <c r="BD299" s="61" t="s">
        <v>1190</v>
      </c>
      <c r="BE299" s="61" t="s">
        <v>1032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1267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Nginx Availability</v>
      </c>
      <c r="G300" s="61" t="s">
        <v>1290</v>
      </c>
      <c r="H300" s="61" t="s">
        <v>1264</v>
      </c>
      <c r="I300" s="61" t="s">
        <v>294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1265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1299</v>
      </c>
      <c r="AN300" s="61"/>
      <c r="AO300" s="61"/>
      <c r="AP300" s="61"/>
      <c r="AQ300" s="61"/>
      <c r="AR300" s="61" t="s">
        <v>1009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1268</v>
      </c>
      <c r="BC300" s="61" t="s">
        <v>1191</v>
      </c>
      <c r="BD300" s="61" t="s">
        <v>1190</v>
      </c>
      <c r="BE300" s="61" t="s">
        <v>1032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1267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Influxdb Availability</v>
      </c>
      <c r="G301" s="61" t="s">
        <v>1291</v>
      </c>
      <c r="H301" s="61" t="s">
        <v>1264</v>
      </c>
      <c r="I301" s="61" t="s">
        <v>294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1265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1299</v>
      </c>
      <c r="AN301" s="61"/>
      <c r="AO301" s="61"/>
      <c r="AP301" s="61"/>
      <c r="AQ301" s="61"/>
      <c r="AR301" s="61" t="s">
        <v>1009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1268</v>
      </c>
      <c r="BC301" s="61" t="s">
        <v>1191</v>
      </c>
      <c r="BD301" s="61" t="s">
        <v>1190</v>
      </c>
      <c r="BE301" s="61" t="s">
        <v>1032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1267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Mariadb Availability</v>
      </c>
      <c r="G302" s="61" t="s">
        <v>1292</v>
      </c>
      <c r="H302" s="61" t="s">
        <v>1264</v>
      </c>
      <c r="I302" s="61" t="s">
        <v>294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1265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1299</v>
      </c>
      <c r="AN302" s="61"/>
      <c r="AO302" s="61"/>
      <c r="AP302" s="61"/>
      <c r="AQ302" s="61"/>
      <c r="AR302" s="61" t="s">
        <v>1009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1268</v>
      </c>
      <c r="BC302" s="61" t="s">
        <v>1191</v>
      </c>
      <c r="BD302" s="61" t="s">
        <v>1190</v>
      </c>
      <c r="BE302" s="61" t="s">
        <v>1032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1267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Postgres Availability</v>
      </c>
      <c r="G303" s="61" t="s">
        <v>1293</v>
      </c>
      <c r="H303" s="61" t="s">
        <v>1264</v>
      </c>
      <c r="I303" s="61" t="s">
        <v>294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1265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1299</v>
      </c>
      <c r="AN303" s="61"/>
      <c r="AO303" s="61"/>
      <c r="AP303" s="61"/>
      <c r="AQ303" s="61"/>
      <c r="AR303" s="61" t="s">
        <v>1009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1268</v>
      </c>
      <c r="BC303" s="61" t="s">
        <v>1191</v>
      </c>
      <c r="BD303" s="61" t="s">
        <v>1190</v>
      </c>
      <c r="BE303" s="61" t="s">
        <v>1032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1267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1294</v>
      </c>
      <c r="H304" s="61" t="s">
        <v>1264</v>
      </c>
      <c r="I304" s="61" t="s">
        <v>294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1265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1299</v>
      </c>
      <c r="AN304" s="61"/>
      <c r="AO304" s="61"/>
      <c r="AP304" s="61"/>
      <c r="AQ304" s="61"/>
      <c r="AR304" s="61" t="s">
        <v>1009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1268</v>
      </c>
      <c r="BC304" s="61" t="s">
        <v>1191</v>
      </c>
      <c r="BD304" s="61" t="s">
        <v>1190</v>
      </c>
      <c r="BE304" s="61" t="s">
        <v>1032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1267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1295</v>
      </c>
      <c r="H305" s="61" t="s">
        <v>1264</v>
      </c>
      <c r="I305" s="61" t="s">
        <v>294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1265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1299</v>
      </c>
      <c r="AN305" s="61"/>
      <c r="AO305" s="61"/>
      <c r="AP305" s="61"/>
      <c r="AQ305" s="61"/>
      <c r="AR305" s="61" t="s">
        <v>1009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1268</v>
      </c>
      <c r="BC305" s="61" t="s">
        <v>1191</v>
      </c>
      <c r="BD305" s="61" t="s">
        <v>1190</v>
      </c>
      <c r="BE305" s="61" t="s">
        <v>1032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1267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Monitor Availability</v>
      </c>
      <c r="G306" s="61" t="s">
        <v>1296</v>
      </c>
      <c r="H306" s="61" t="s">
        <v>1264</v>
      </c>
      <c r="I306" s="61" t="s">
        <v>294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1265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1299</v>
      </c>
      <c r="AN306" s="61"/>
      <c r="AO306" s="61"/>
      <c r="AP306" s="61"/>
      <c r="AQ306" s="61"/>
      <c r="AR306" s="61" t="s">
        <v>1009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1268</v>
      </c>
      <c r="BC306" s="61" t="s">
        <v>1191</v>
      </c>
      <c r="BD306" s="61" t="s">
        <v>1190</v>
      </c>
      <c r="BE306" s="61" t="s">
        <v>1032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588</v>
      </c>
      <c r="C307" s="61" t="s">
        <v>1267</v>
      </c>
      <c r="D307" s="61" t="s">
        <v>149</v>
      </c>
      <c r="E307" s="61" t="s">
        <v>1300</v>
      </c>
      <c r="F307" s="61" t="str">
        <f>IF(ISBLANK(Table2[[#This Row],[unique_id]]), "", PROPER(SUBSTITUTE(Table2[[#This Row],[unique_id]], "_", " ")))</f>
        <v>Host Flo Availability</v>
      </c>
      <c r="G307" s="61" t="s">
        <v>1120</v>
      </c>
      <c r="H307" s="61" t="s">
        <v>1298</v>
      </c>
      <c r="I307" s="61" t="s">
        <v>294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1265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1299</v>
      </c>
      <c r="AN307" s="61"/>
      <c r="AO307" s="61"/>
      <c r="AP307" s="61"/>
      <c r="AQ307" s="61"/>
      <c r="AR307" s="61" t="s">
        <v>1009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1268</v>
      </c>
      <c r="BC307" s="61" t="s">
        <v>1191</v>
      </c>
      <c r="BD307" s="61" t="s">
        <v>1190</v>
      </c>
      <c r="BE307" s="61" t="s">
        <v>1032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1267</v>
      </c>
      <c r="D308" s="61" t="s">
        <v>149</v>
      </c>
      <c r="E308" s="61" t="s">
        <v>1523</v>
      </c>
      <c r="F308" s="61" t="str">
        <f>IF(ISBLANK(Table2[[#This Row],[unique_id]]), "", PROPER(SUBSTITUTE(Table2[[#This Row],[unique_id]], "_", " ")))</f>
        <v>Host Eva Availability</v>
      </c>
      <c r="G308" s="61" t="s">
        <v>1524</v>
      </c>
      <c r="H308" s="61" t="s">
        <v>1298</v>
      </c>
      <c r="I308" s="61" t="s">
        <v>294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1265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8" s="61" t="str">
        <f>IF(ISBLANK(Table2[[#This Row],[index]]),  "", _xlfn.CONCAT("asystem/supervisor/", SUBSTITUTE(LOWER(Table2[[#This Row],[unique_id]]), "_", "/")))</f>
        <v>asystem/supervisor/host/eva/availability</v>
      </c>
      <c r="AL308" s="61"/>
      <c r="AM308" s="61" t="s">
        <v>1299</v>
      </c>
      <c r="AN308" s="61"/>
      <c r="AO308" s="61"/>
      <c r="AP308" s="61"/>
      <c r="AQ308" s="61"/>
      <c r="AR308" s="61" t="s">
        <v>1009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1268</v>
      </c>
      <c r="BC308" s="61" t="s">
        <v>1191</v>
      </c>
      <c r="BD308" s="61" t="s">
        <v>1190</v>
      </c>
      <c r="BE308" s="61" t="s">
        <v>1032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1267</v>
      </c>
      <c r="D309" s="61" t="s">
        <v>149</v>
      </c>
      <c r="E309" s="61" t="s">
        <v>1302</v>
      </c>
      <c r="F309" s="61" t="str">
        <f>IF(ISBLANK(Table2[[#This Row],[unique_id]]), "", PROPER(SUBSTITUTE(Table2[[#This Row],[unique_id]], "_", " ")))</f>
        <v>Host Meg Availability</v>
      </c>
      <c r="G309" s="61" t="s">
        <v>1324</v>
      </c>
      <c r="H309" s="61" t="s">
        <v>1298</v>
      </c>
      <c r="I309" s="61" t="s">
        <v>294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1265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1299</v>
      </c>
      <c r="AN309" s="61"/>
      <c r="AO309" s="61"/>
      <c r="AP309" s="61"/>
      <c r="AQ309" s="61"/>
      <c r="AR309" s="61" t="s">
        <v>1009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1268</v>
      </c>
      <c r="BC309" s="61" t="s">
        <v>1191</v>
      </c>
      <c r="BD309" s="61" t="s">
        <v>1190</v>
      </c>
      <c r="BE309" s="61" t="s">
        <v>1032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1267</v>
      </c>
      <c r="D310" s="61" t="s">
        <v>149</v>
      </c>
      <c r="E310" s="61" t="s">
        <v>1301</v>
      </c>
      <c r="F310" s="61" t="str">
        <f>IF(ISBLANK(Table2[[#This Row],[unique_id]]), "", PROPER(SUBSTITUTE(Table2[[#This Row],[unique_id]], "_", " ")))</f>
        <v>Host Lia Availability</v>
      </c>
      <c r="G310" s="61" t="s">
        <v>1323</v>
      </c>
      <c r="H310" s="61" t="s">
        <v>1298</v>
      </c>
      <c r="I310" s="61" t="s">
        <v>294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1265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1299</v>
      </c>
      <c r="AN310" s="61"/>
      <c r="AO310" s="61"/>
      <c r="AP310" s="61"/>
      <c r="AQ310" s="61"/>
      <c r="AR310" s="61" t="s">
        <v>1009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1268</v>
      </c>
      <c r="BC310" s="61" t="s">
        <v>1191</v>
      </c>
      <c r="BD310" s="61" t="s">
        <v>1190</v>
      </c>
      <c r="BE310" s="61" t="s">
        <v>1032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61" t="s">
        <v>26</v>
      </c>
      <c r="C311" s="61" t="s">
        <v>449</v>
      </c>
      <c r="D311" s="61" t="s">
        <v>337</v>
      </c>
      <c r="E311" s="61" t="s">
        <v>336</v>
      </c>
      <c r="F311" s="62" t="str">
        <f>IF(ISBLANK(Table2[[#This Row],[unique_id]]), "", PROPER(SUBSTITUTE(Table2[[#This Row],[unique_id]], "_", " ")))</f>
        <v>Column Break</v>
      </c>
      <c r="G311" s="61" t="s">
        <v>333</v>
      </c>
      <c r="H311" s="61" t="s">
        <v>1298</v>
      </c>
      <c r="I311" s="61" t="s">
        <v>294</v>
      </c>
      <c r="J311" s="61"/>
      <c r="K311" s="61"/>
      <c r="L311" s="61"/>
      <c r="M311" s="61" t="s">
        <v>334</v>
      </c>
      <c r="N311" s="61" t="s">
        <v>335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18" t="s">
        <v>26</v>
      </c>
      <c r="C312" s="18" t="s">
        <v>151</v>
      </c>
      <c r="D312" s="18" t="s">
        <v>617</v>
      </c>
      <c r="E312" s="18" t="s">
        <v>1514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1263</v>
      </c>
      <c r="H312" s="18" t="s">
        <v>618</v>
      </c>
      <c r="I312" s="18" t="s">
        <v>294</v>
      </c>
      <c r="M312" s="18" t="s">
        <v>260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61" t="s">
        <v>26</v>
      </c>
      <c r="C313" s="61" t="s">
        <v>1325</v>
      </c>
      <c r="D313" s="61" t="s">
        <v>27</v>
      </c>
      <c r="E313" s="61" t="s">
        <v>1332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1326</v>
      </c>
      <c r="H313" s="61" t="s">
        <v>1328</v>
      </c>
      <c r="I313" s="61" t="s">
        <v>294</v>
      </c>
      <c r="J313" s="61"/>
      <c r="K313" s="61" t="s">
        <v>1246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320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2540</v>
      </c>
      <c r="B314" s="33" t="s">
        <v>26</v>
      </c>
      <c r="C314" s="33" t="s">
        <v>1183</v>
      </c>
      <c r="D314" s="33" t="s">
        <v>27</v>
      </c>
      <c r="E314" s="33" t="s">
        <v>1184</v>
      </c>
      <c r="F314" s="35" t="str">
        <f>IF(ISBLANK(Table2[[#This Row],[unique_id]]), "", PROPER(SUBSTITUTE(Table2[[#This Row],[unique_id]], "_", " ")))</f>
        <v>Rack Top Temperature</v>
      </c>
      <c r="G314" s="33" t="s">
        <v>1186</v>
      </c>
      <c r="H314" s="33" t="s">
        <v>1328</v>
      </c>
      <c r="I314" s="33" t="s">
        <v>294</v>
      </c>
      <c r="J314" s="33"/>
      <c r="K314" s="33" t="s">
        <v>1238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1258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320</v>
      </c>
      <c r="AF314" s="33">
        <v>300</v>
      </c>
      <c r="AG314" s="36" t="s">
        <v>34</v>
      </c>
      <c r="AH314" s="36"/>
      <c r="AI314" s="33" t="s">
        <v>1210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1187</v>
      </c>
      <c r="BD314" s="33" t="s">
        <v>1183</v>
      </c>
      <c r="BE314" s="33" t="s">
        <v>1188</v>
      </c>
      <c r="BF314" s="33" t="s">
        <v>28</v>
      </c>
      <c r="BG314" s="33"/>
      <c r="BH314" s="33"/>
      <c r="BI314" s="33"/>
      <c r="BJ314" s="33"/>
      <c r="BK314" s="33" t="s">
        <v>1209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2541</v>
      </c>
      <c r="B315" s="61" t="s">
        <v>26</v>
      </c>
      <c r="C315" s="61" t="s">
        <v>1183</v>
      </c>
      <c r="D315" s="61" t="s">
        <v>27</v>
      </c>
      <c r="E315" s="61" t="s">
        <v>1238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1186</v>
      </c>
      <c r="H315" s="61" t="s">
        <v>1328</v>
      </c>
      <c r="I315" s="61" t="s">
        <v>294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445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320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2542</v>
      </c>
      <c r="B316" s="33" t="s">
        <v>26</v>
      </c>
      <c r="C316" s="33" t="s">
        <v>1183</v>
      </c>
      <c r="D316" s="33" t="s">
        <v>27</v>
      </c>
      <c r="E316" s="33" t="s">
        <v>1185</v>
      </c>
      <c r="F316" s="35" t="str">
        <f>IF(ISBLANK(Table2[[#This Row],[unique_id]]), "", PROPER(SUBSTITUTE(Table2[[#This Row],[unique_id]], "_", " ")))</f>
        <v>Rack Bottom Temperature</v>
      </c>
      <c r="G316" s="33" t="s">
        <v>1192</v>
      </c>
      <c r="H316" s="33" t="s">
        <v>1328</v>
      </c>
      <c r="I316" s="33" t="s">
        <v>294</v>
      </c>
      <c r="J316" s="33"/>
      <c r="K316" s="33" t="s">
        <v>1239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1258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320</v>
      </c>
      <c r="AF316" s="33">
        <v>300</v>
      </c>
      <c r="AG316" s="36" t="s">
        <v>34</v>
      </c>
      <c r="AH316" s="36"/>
      <c r="AI316" s="33" t="s">
        <v>1210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1187</v>
      </c>
      <c r="BD316" s="33" t="s">
        <v>1183</v>
      </c>
      <c r="BE316" s="33" t="s">
        <v>1188</v>
      </c>
      <c r="BF316" s="33" t="s">
        <v>28</v>
      </c>
      <c r="BG316" s="33"/>
      <c r="BH316" s="33"/>
      <c r="BI316" s="33"/>
      <c r="BJ316" s="33"/>
      <c r="BK316" s="33" t="s">
        <v>1208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2543</v>
      </c>
      <c r="B317" s="33" t="s">
        <v>26</v>
      </c>
      <c r="C317" s="33" t="s">
        <v>1183</v>
      </c>
      <c r="D317" s="33" t="s">
        <v>27</v>
      </c>
      <c r="E317" s="33" t="s">
        <v>1239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1192</v>
      </c>
      <c r="H317" s="33" t="s">
        <v>1328</v>
      </c>
      <c r="I317" s="33" t="s">
        <v>294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445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320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588</v>
      </c>
      <c r="C318" s="61" t="s">
        <v>1296</v>
      </c>
      <c r="D318" s="61" t="s">
        <v>27</v>
      </c>
      <c r="E318" s="61" t="s">
        <v>1310</v>
      </c>
      <c r="F318" s="61" t="str">
        <f>IF(ISBLANK(Table2[[#This Row],[unique_id]]), "", PROPER(SUBSTITUTE(Table2[[#This Row],[unique_id]], "_", " ")))</f>
        <v>Host Flo Temperature</v>
      </c>
      <c r="G318" s="61" t="s">
        <v>1120</v>
      </c>
      <c r="H318" s="61" t="s">
        <v>1328</v>
      </c>
      <c r="I318" s="61" t="s">
        <v>294</v>
      </c>
      <c r="J318" s="61"/>
      <c r="K318" s="61" t="s">
        <v>1321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319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320</v>
      </c>
      <c r="AF318" s="61">
        <v>5</v>
      </c>
      <c r="AG318" s="63" t="s">
        <v>34</v>
      </c>
      <c r="AH318" s="63"/>
      <c r="AI318" s="61" t="s">
        <v>1316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1317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1528</v>
      </c>
      <c r="BC318" s="61" t="s">
        <v>1313</v>
      </c>
      <c r="BD318" s="61" t="s">
        <v>1312</v>
      </c>
      <c r="BE318" s="61" t="s">
        <v>1032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588</v>
      </c>
      <c r="C319" s="61" t="s">
        <v>1296</v>
      </c>
      <c r="D319" s="61" t="s">
        <v>27</v>
      </c>
      <c r="E319" s="61" t="s">
        <v>1321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1120</v>
      </c>
      <c r="H319" s="61" t="s">
        <v>1328</v>
      </c>
      <c r="I319" s="61" t="s">
        <v>294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445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320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1296</v>
      </c>
      <c r="D320" s="61" t="s">
        <v>27</v>
      </c>
      <c r="E320" s="61" t="s">
        <v>1525</v>
      </c>
      <c r="F320" s="61" t="str">
        <f>IF(ISBLANK(Table2[[#This Row],[unique_id]]), "", PROPER(SUBSTITUTE(Table2[[#This Row],[unique_id]], "_", " ")))</f>
        <v>Host Eva Temperature</v>
      </c>
      <c r="G320" s="61" t="s">
        <v>1524</v>
      </c>
      <c r="H320" s="61" t="s">
        <v>1328</v>
      </c>
      <c r="I320" s="61" t="s">
        <v>294</v>
      </c>
      <c r="J320" s="61"/>
      <c r="K320" s="61" t="s">
        <v>1526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319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320</v>
      </c>
      <c r="AF320" s="61">
        <v>5</v>
      </c>
      <c r="AG320" s="63" t="s">
        <v>34</v>
      </c>
      <c r="AH320" s="63"/>
      <c r="AI320" s="61" t="s">
        <v>1527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20" s="61"/>
      <c r="AM320" s="61"/>
      <c r="AN320" s="61"/>
      <c r="AO320" s="61"/>
      <c r="AP320" s="61"/>
      <c r="AQ320" s="61"/>
      <c r="AR320" s="61" t="s">
        <v>1317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1529</v>
      </c>
      <c r="BC320" s="61" t="s">
        <v>1313</v>
      </c>
      <c r="BD320" s="61" t="s">
        <v>1312</v>
      </c>
      <c r="BE320" s="61" t="s">
        <v>1032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1296</v>
      </c>
      <c r="D321" s="61" t="s">
        <v>27</v>
      </c>
      <c r="E321" s="61" t="s">
        <v>1526</v>
      </c>
      <c r="F321" s="61" t="str">
        <f>IF(ISBLANK(Table2[[#This Row],[unique_id]]), "", PROPER(SUBSTITUTE(Table2[[#This Row],[unique_id]], "_", " ")))</f>
        <v>Compensation Sensor Host Eva Temperature</v>
      </c>
      <c r="G321" s="61" t="s">
        <v>1524</v>
      </c>
      <c r="H321" s="61" t="s">
        <v>1328</v>
      </c>
      <c r="I321" s="61" t="s">
        <v>294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445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320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1296</v>
      </c>
      <c r="D322" s="61" t="s">
        <v>27</v>
      </c>
      <c r="E322" s="61" t="s">
        <v>1311</v>
      </c>
      <c r="F322" s="61" t="str">
        <f>IF(ISBLANK(Table2[[#This Row],[unique_id]]), "", PROPER(SUBSTITUTE(Table2[[#This Row],[unique_id]], "_", " ")))</f>
        <v>Host Meg Temperature</v>
      </c>
      <c r="G322" s="61" t="s">
        <v>1324</v>
      </c>
      <c r="H322" s="61" t="s">
        <v>1328</v>
      </c>
      <c r="I322" s="61" t="s">
        <v>294</v>
      </c>
      <c r="J322" s="61"/>
      <c r="K322" s="61" t="s">
        <v>1322</v>
      </c>
      <c r="L322" s="61"/>
      <c r="M322" s="61"/>
      <c r="N322" s="61"/>
      <c r="O322" s="63"/>
      <c r="P322" s="61"/>
      <c r="Q322" s="61"/>
      <c r="R322" s="61"/>
      <c r="S322" s="61"/>
      <c r="T322" s="64"/>
      <c r="U322" s="61"/>
      <c r="V322" s="63" t="s">
        <v>319</v>
      </c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320</v>
      </c>
      <c r="AF322" s="61">
        <v>5</v>
      </c>
      <c r="AG322" s="63" t="s">
        <v>34</v>
      </c>
      <c r="AH322" s="63"/>
      <c r="AI322" s="61" t="s">
        <v>1210</v>
      </c>
      <c r="AJ322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2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2" s="61"/>
      <c r="AM322" s="61"/>
      <c r="AN322" s="61"/>
      <c r="AO322" s="61"/>
      <c r="AP322" s="61"/>
      <c r="AQ322" s="61"/>
      <c r="AR322" s="61" t="s">
        <v>1319</v>
      </c>
      <c r="AS322" s="61">
        <v>1</v>
      </c>
      <c r="AT322" s="68"/>
      <c r="AU322" s="61"/>
      <c r="AV3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>Rack</v>
      </c>
      <c r="BB322" s="61" t="s">
        <v>1530</v>
      </c>
      <c r="BC322" s="61" t="s">
        <v>1313</v>
      </c>
      <c r="BD322" s="61" t="s">
        <v>1312</v>
      </c>
      <c r="BE322" s="61" t="s">
        <v>1032</v>
      </c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1296</v>
      </c>
      <c r="D323" s="61" t="s">
        <v>27</v>
      </c>
      <c r="E323" s="61" t="s">
        <v>1322</v>
      </c>
      <c r="F323" s="61" t="str">
        <f>IF(ISBLANK(Table2[[#This Row],[unique_id]]), "", PROPER(SUBSTITUTE(Table2[[#This Row],[unique_id]], "_", " ")))</f>
        <v>Compensation Sensor Host Meg Temperature</v>
      </c>
      <c r="G323" s="61" t="s">
        <v>1324</v>
      </c>
      <c r="H323" s="61" t="s">
        <v>1328</v>
      </c>
      <c r="I323" s="61" t="s">
        <v>294</v>
      </c>
      <c r="J323" s="61"/>
      <c r="K323" s="61"/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 t="s">
        <v>445</v>
      </c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320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1325</v>
      </c>
      <c r="D324" s="61" t="s">
        <v>27</v>
      </c>
      <c r="E324" s="61" t="s">
        <v>1334</v>
      </c>
      <c r="F324" s="61" t="str">
        <f>IF(ISBLANK(Table2[[#This Row],[unique_id]]), "", PROPER(SUBSTITUTE(Table2[[#This Row],[unique_id]], "_", " ")))</f>
        <v>Template Deck Festoons Plug Temperature Proxy</v>
      </c>
      <c r="G324" s="61" t="s">
        <v>1331</v>
      </c>
      <c r="H324" s="61" t="s">
        <v>1329</v>
      </c>
      <c r="I324" s="61" t="s">
        <v>294</v>
      </c>
      <c r="J324" s="61"/>
      <c r="K324" s="61" t="s">
        <v>1237</v>
      </c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/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320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/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61" t="s">
        <v>26</v>
      </c>
      <c r="C325" s="61" t="s">
        <v>1325</v>
      </c>
      <c r="D325" s="61" t="s">
        <v>27</v>
      </c>
      <c r="E325" s="61" t="s">
        <v>1333</v>
      </c>
      <c r="F325" s="61" t="str">
        <f>IF(ISBLANK(Table2[[#This Row],[unique_id]]), "", PROPER(SUBSTITUTE(Table2[[#This Row],[unique_id]], "_", " ")))</f>
        <v>Template Wardrobe Temperature Proxy</v>
      </c>
      <c r="G325" s="61" t="s">
        <v>1330</v>
      </c>
      <c r="H325" s="61" t="s">
        <v>1327</v>
      </c>
      <c r="I325" s="61" t="s">
        <v>294</v>
      </c>
      <c r="J325" s="61"/>
      <c r="K325" s="61" t="s">
        <v>1243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320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61" t="s">
        <v>26</v>
      </c>
      <c r="C326" s="61" t="s">
        <v>1296</v>
      </c>
      <c r="D326" s="61" t="s">
        <v>27</v>
      </c>
      <c r="E326" s="61" t="s">
        <v>1309</v>
      </c>
      <c r="F326" s="61" t="str">
        <f>IF(ISBLANK(Table2[[#This Row],[unique_id]]), "", PROPER(SUBSTITUTE(Table2[[#This Row],[unique_id]], "_", " ")))</f>
        <v>Host Lia Temperature</v>
      </c>
      <c r="G326" s="61" t="s">
        <v>1323</v>
      </c>
      <c r="H326" s="61" t="s">
        <v>1327</v>
      </c>
      <c r="I326" s="61" t="s">
        <v>294</v>
      </c>
      <c r="J326" s="61"/>
      <c r="K326" s="61" t="s">
        <v>1320</v>
      </c>
      <c r="L326" s="61"/>
      <c r="M326" s="61"/>
      <c r="N326" s="61"/>
      <c r="O326" s="63"/>
      <c r="P326" s="61"/>
      <c r="Q326" s="61"/>
      <c r="R326" s="61"/>
      <c r="S326" s="61"/>
      <c r="T326" s="64"/>
      <c r="U326" s="61"/>
      <c r="V326" s="63" t="s">
        <v>319</v>
      </c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320</v>
      </c>
      <c r="AF326" s="61">
        <v>5</v>
      </c>
      <c r="AG326" s="63" t="s">
        <v>34</v>
      </c>
      <c r="AH326" s="63"/>
      <c r="AI326" s="61" t="s">
        <v>1211</v>
      </c>
      <c r="AJ326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6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6" s="61"/>
      <c r="AM326" s="61"/>
      <c r="AN326" s="61"/>
      <c r="AO326" s="61"/>
      <c r="AP326" s="61"/>
      <c r="AQ326" s="61"/>
      <c r="AR326" s="61" t="s">
        <v>1318</v>
      </c>
      <c r="AS326" s="61">
        <v>1</v>
      </c>
      <c r="AT326" s="68"/>
      <c r="AU326" s="61"/>
      <c r="AV32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>Wardrobe</v>
      </c>
      <c r="BB326" s="61" t="s">
        <v>1314</v>
      </c>
      <c r="BC326" s="61" t="s">
        <v>1313</v>
      </c>
      <c r="BD326" s="61" t="s">
        <v>1312</v>
      </c>
      <c r="BE326" s="61" t="s">
        <v>1032</v>
      </c>
      <c r="BF326" s="61" t="s">
        <v>504</v>
      </c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61" t="s">
        <v>26</v>
      </c>
      <c r="C327" s="61" t="s">
        <v>1296</v>
      </c>
      <c r="D327" s="61" t="s">
        <v>27</v>
      </c>
      <c r="E327" s="61" t="s">
        <v>1320</v>
      </c>
      <c r="F327" s="61" t="str">
        <f>IF(ISBLANK(Table2[[#This Row],[unique_id]]), "", PROPER(SUBSTITUTE(Table2[[#This Row],[unique_id]], "_", " ")))</f>
        <v>Compensation Sensor Host Lia Temperature</v>
      </c>
      <c r="G327" s="61" t="s">
        <v>1323</v>
      </c>
      <c r="H327" s="61" t="s">
        <v>1327</v>
      </c>
      <c r="I327" s="61" t="s">
        <v>294</v>
      </c>
      <c r="J327" s="61"/>
      <c r="K327" s="61"/>
      <c r="L327" s="61"/>
      <c r="M327" s="61" t="s">
        <v>136</v>
      </c>
      <c r="N327" s="61"/>
      <c r="O327" s="63"/>
      <c r="P327" s="61"/>
      <c r="Q327" s="61"/>
      <c r="R327" s="61"/>
      <c r="S327" s="61"/>
      <c r="T327" s="64"/>
      <c r="U327" s="61" t="s">
        <v>445</v>
      </c>
      <c r="V327" s="63"/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320</v>
      </c>
      <c r="AF327" s="61"/>
      <c r="AG327" s="63"/>
      <c r="AH327" s="63"/>
      <c r="AI327" s="61"/>
      <c r="AJ327" s="61" t="str">
        <f>IF(ISBLANK(AI327),  "", _xlfn.CONCAT("haas/entity/sensor/", LOWER(C327), "/", E327, "/config"))</f>
        <v/>
      </c>
      <c r="AK327" s="61" t="str">
        <f>IF(ISBLANK(AI327),  "", _xlfn.CONCAT(LOWER(C327), "/", E327))</f>
        <v/>
      </c>
      <c r="AL327" s="61"/>
      <c r="AM327" s="61"/>
      <c r="AN327" s="61"/>
      <c r="AO327" s="61"/>
      <c r="AP327" s="61"/>
      <c r="AQ327" s="61"/>
      <c r="AR327" s="61"/>
      <c r="AS327" s="61"/>
      <c r="AT327" s="65"/>
      <c r="AU327" s="66"/>
      <c r="AV327" s="61"/>
      <c r="AW327" s="61"/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/>
      </c>
      <c r="BB327" s="61"/>
      <c r="BC327" s="61"/>
      <c r="BD327" s="61"/>
      <c r="BE327" s="63"/>
      <c r="BF327" s="61" t="s">
        <v>504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635</v>
      </c>
      <c r="D328" s="18" t="s">
        <v>27</v>
      </c>
      <c r="E328" s="18" t="s">
        <v>673</v>
      </c>
      <c r="F328" s="22" t="str">
        <f>IF(ISBLANK(Table2[[#This Row],[unique_id]]), "", PROPER(SUBSTITUTE(Table2[[#This Row],[unique_id]], "_", " ")))</f>
        <v>Back Door Lock Battery</v>
      </c>
      <c r="G328" s="18" t="s">
        <v>659</v>
      </c>
      <c r="H328" s="18" t="s">
        <v>1262</v>
      </c>
      <c r="I328" s="18" t="s">
        <v>294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26</v>
      </c>
      <c r="C329" s="18" t="s">
        <v>635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Front Door Lock Battery</v>
      </c>
      <c r="G329" s="18" t="s">
        <v>658</v>
      </c>
      <c r="H329" s="18" t="s">
        <v>1262</v>
      </c>
      <c r="I329" s="18" t="s">
        <v>294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18" t="s">
        <v>26</v>
      </c>
      <c r="C330" s="18" t="s">
        <v>338</v>
      </c>
      <c r="D330" s="18" t="s">
        <v>27</v>
      </c>
      <c r="E330" s="18" t="s">
        <v>676</v>
      </c>
      <c r="F330" s="22" t="str">
        <f>IF(ISBLANK(Table2[[#This Row],[unique_id]]), "", PROPER(SUBSTITUTE(Table2[[#This Row],[unique_id]], "_", " ")))</f>
        <v>Template Back Door Sensor Battery Last</v>
      </c>
      <c r="G330" s="18" t="s">
        <v>661</v>
      </c>
      <c r="H330" s="18" t="s">
        <v>1262</v>
      </c>
      <c r="I330" s="18" t="s">
        <v>294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18" t="s">
        <v>26</v>
      </c>
      <c r="C331" s="18" t="s">
        <v>338</v>
      </c>
      <c r="D331" s="18" t="s">
        <v>27</v>
      </c>
      <c r="E331" s="18" t="s">
        <v>675</v>
      </c>
      <c r="F331" s="22" t="str">
        <f>IF(ISBLANK(Table2[[#This Row],[unique_id]]), "", PROPER(SUBSTITUTE(Table2[[#This Row],[unique_id]], "_", " ")))</f>
        <v>Template Front Door Sensor Battery Last</v>
      </c>
      <c r="G331" s="18" t="s">
        <v>660</v>
      </c>
      <c r="H331" s="18" t="s">
        <v>1262</v>
      </c>
      <c r="I331" s="18" t="s">
        <v>294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588</v>
      </c>
      <c r="C332" s="18" t="s">
        <v>466</v>
      </c>
      <c r="D332" s="18" t="s">
        <v>27</v>
      </c>
      <c r="E332" s="18" t="s">
        <v>494</v>
      </c>
      <c r="F332" s="22" t="str">
        <f>IF(ISBLANK(Table2[[#This Row],[unique_id]]), "", PROPER(SUBSTITUTE(Table2[[#This Row],[unique_id]], "_", " ")))</f>
        <v>Home Cube Remote Battery</v>
      </c>
      <c r="G332" s="18" t="s">
        <v>474</v>
      </c>
      <c r="H332" s="18" t="s">
        <v>1262</v>
      </c>
      <c r="I332" s="18" t="s">
        <v>294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61" t="s">
        <v>26</v>
      </c>
      <c r="C333" s="61" t="s">
        <v>151</v>
      </c>
      <c r="D333" s="61" t="s">
        <v>27</v>
      </c>
      <c r="E333" s="61" t="s">
        <v>670</v>
      </c>
      <c r="F333" s="62" t="str">
        <f>IF(ISBLANK(Table2[[#This Row],[unique_id]]), "", PROPER(SUBSTITUTE(Table2[[#This Row],[unique_id]], "_", " ")))</f>
        <v>Template Weatherstation Console Battery Percent Int</v>
      </c>
      <c r="G333" s="61" t="s">
        <v>668</v>
      </c>
      <c r="H333" s="61" t="s">
        <v>1262</v>
      </c>
      <c r="I333" s="61" t="s">
        <v>294</v>
      </c>
      <c r="J333" s="61"/>
      <c r="K333" s="61"/>
      <c r="L333" s="61"/>
      <c r="M333" s="61" t="s">
        <v>136</v>
      </c>
      <c r="N333" s="61"/>
      <c r="O333" s="63"/>
      <c r="P333" s="61"/>
      <c r="Q333" s="61"/>
      <c r="R333" s="61"/>
      <c r="S333" s="61"/>
      <c r="T333" s="64"/>
      <c r="U333" s="61"/>
      <c r="V333" s="63"/>
      <c r="W333" s="63"/>
      <c r="X333" s="63"/>
      <c r="Y333" s="63"/>
      <c r="Z333" s="63"/>
      <c r="AA333" s="63"/>
      <c r="AB333" s="61" t="s">
        <v>31</v>
      </c>
      <c r="AC333" s="61" t="s">
        <v>32</v>
      </c>
      <c r="AD333" s="61" t="s">
        <v>669</v>
      </c>
      <c r="AE333" s="61"/>
      <c r="AF333" s="61"/>
      <c r="AG333" s="63"/>
      <c r="AH333" s="63"/>
      <c r="AI333" s="61"/>
      <c r="AJ333" s="61"/>
      <c r="AK333" s="61"/>
      <c r="AL333" s="61"/>
      <c r="AM333" s="61"/>
      <c r="AN333" s="61"/>
      <c r="AO333" s="61"/>
      <c r="AP333" s="61"/>
      <c r="AQ333" s="61"/>
      <c r="AR333" s="69"/>
      <c r="AS333" s="61"/>
      <c r="AT333" s="68"/>
      <c r="AU333" s="63"/>
      <c r="AV33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3" s="61"/>
      <c r="BA333" s="61" t="str">
        <f>IF(ISBLANK(Table2[[#This Row],[device_model]]), "", Table2[[#This Row],[device_suggested_area]])</f>
        <v/>
      </c>
      <c r="BB333" s="61"/>
      <c r="BC333" s="61"/>
      <c r="BD333" s="61"/>
      <c r="BE333" s="63"/>
      <c r="BF333" s="61"/>
      <c r="BG333" s="61"/>
      <c r="BH333" s="61"/>
      <c r="BI333" s="61"/>
      <c r="BJ333" s="61"/>
      <c r="BK333" s="61"/>
      <c r="BL333" s="61"/>
      <c r="BM33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61" t="s">
        <v>26</v>
      </c>
      <c r="C334" s="61" t="s">
        <v>39</v>
      </c>
      <c r="D334" s="61" t="s">
        <v>27</v>
      </c>
      <c r="E334" s="61" t="s">
        <v>171</v>
      </c>
      <c r="F334" s="62" t="str">
        <f>IF(ISBLANK(Table2[[#This Row],[unique_id]]), "", PROPER(SUBSTITUTE(Table2[[#This Row],[unique_id]], "_", " ")))</f>
        <v>Weatherstation Console Battery Voltage</v>
      </c>
      <c r="G334" s="61" t="s">
        <v>473</v>
      </c>
      <c r="H334" s="61" t="s">
        <v>1262</v>
      </c>
      <c r="I334" s="61" t="s">
        <v>294</v>
      </c>
      <c r="J334" s="61"/>
      <c r="K334" s="61"/>
      <c r="L334" s="61"/>
      <c r="M334" s="61"/>
      <c r="N334" s="61"/>
      <c r="O334" s="63"/>
      <c r="P334" s="61"/>
      <c r="Q334" s="61"/>
      <c r="R334" s="61"/>
      <c r="S334" s="61"/>
      <c r="T334" s="64"/>
      <c r="U334" s="61"/>
      <c r="V334" s="63" t="s">
        <v>1343</v>
      </c>
      <c r="W334" s="63"/>
      <c r="X334" s="63"/>
      <c r="Y334" s="63"/>
      <c r="Z334" s="63"/>
      <c r="AA334" s="63"/>
      <c r="AB334" s="61" t="s">
        <v>31</v>
      </c>
      <c r="AC334" s="61" t="s">
        <v>83</v>
      </c>
      <c r="AD334" s="61" t="s">
        <v>84</v>
      </c>
      <c r="AE334" s="61" t="s">
        <v>275</v>
      </c>
      <c r="AF334" s="61">
        <v>300</v>
      </c>
      <c r="AG334" s="63" t="s">
        <v>34</v>
      </c>
      <c r="AH334" s="63"/>
      <c r="AI334" s="61" t="s">
        <v>85</v>
      </c>
      <c r="AJ334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4" s="61" t="str">
        <f>IF(ISBLANK(Table2[[#This Row],[index]]),  "", _xlfn.CONCAT(LOWER(Table2[[#This Row],[device_via_device]]), "/", Table2[[#This Row],[unique_id]]))</f>
        <v>weewx/weatherstation_console_battery_voltage</v>
      </c>
      <c r="AL334" s="61"/>
      <c r="AM334" s="61"/>
      <c r="AN334" s="61"/>
      <c r="AO334" s="61"/>
      <c r="AP334" s="61"/>
      <c r="AQ334" s="61"/>
      <c r="AR334" s="69" t="s">
        <v>1260</v>
      </c>
      <c r="AS334" s="61">
        <v>1</v>
      </c>
      <c r="AT334" s="68"/>
      <c r="AU334" s="61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>Wardrobe</v>
      </c>
      <c r="BB334" s="61" t="s">
        <v>1341</v>
      </c>
      <c r="BC334" s="61" t="s">
        <v>36</v>
      </c>
      <c r="BD334" s="61" t="s">
        <v>37</v>
      </c>
      <c r="BE334" s="61" t="s">
        <v>1128</v>
      </c>
      <c r="BF334" s="61" t="s">
        <v>504</v>
      </c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1391</v>
      </c>
      <c r="F335" s="22" t="str">
        <f>IF(ISBLANK(Table2[[#This Row],[unique_id]]), "", PROPER(SUBSTITUTE(Table2[[#This Row],[unique_id]], "_", " ")))</f>
        <v>Office Office Office Pantry Battery Percent</v>
      </c>
      <c r="G335" s="18" t="s">
        <v>467</v>
      </c>
      <c r="H335" s="18" t="s">
        <v>1262</v>
      </c>
      <c r="I335" s="18" t="s">
        <v>294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Pantry</v>
      </c>
      <c r="BB335" s="18" t="s">
        <v>1034</v>
      </c>
      <c r="BC335" s="18" t="s">
        <v>1036</v>
      </c>
      <c r="BD335" s="18" t="s">
        <v>128</v>
      </c>
      <c r="BE335" s="18" t="s">
        <v>432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128</v>
      </c>
      <c r="D336" s="18" t="s">
        <v>27</v>
      </c>
      <c r="E336" s="21" t="s">
        <v>1379</v>
      </c>
      <c r="F336" s="22" t="str">
        <f>IF(ISBLANK(Table2[[#This Row],[unique_id]]), "", PROPER(SUBSTITUTE(Table2[[#This Row],[unique_id]], "_", " ")))</f>
        <v>Office Office Office Lounge Battery Percent</v>
      </c>
      <c r="G336" s="18" t="s">
        <v>468</v>
      </c>
      <c r="H336" s="18" t="s">
        <v>1262</v>
      </c>
      <c r="I336" s="18" t="s">
        <v>294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Lounge</v>
      </c>
      <c r="BB336" s="18" t="s">
        <v>1034</v>
      </c>
      <c r="BC336" s="18" t="s">
        <v>1036</v>
      </c>
      <c r="BD336" s="18" t="s">
        <v>128</v>
      </c>
      <c r="BE336" s="18" t="s">
        <v>432</v>
      </c>
      <c r="BF336" s="18" t="s">
        <v>195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128</v>
      </c>
      <c r="D337" s="18" t="s">
        <v>27</v>
      </c>
      <c r="E337" s="21" t="s">
        <v>1392</v>
      </c>
      <c r="F337" s="22" t="str">
        <f>IF(ISBLANK(Table2[[#This Row],[unique_id]]), "", PROPER(SUBSTITUTE(Table2[[#This Row],[unique_id]], "_", " ")))</f>
        <v>Office Office Office Dining Battery Percent</v>
      </c>
      <c r="G337" s="18" t="s">
        <v>469</v>
      </c>
      <c r="H337" s="18" t="s">
        <v>1262</v>
      </c>
      <c r="I337" s="18" t="s">
        <v>294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Dining</v>
      </c>
      <c r="BB337" s="18" t="s">
        <v>1034</v>
      </c>
      <c r="BC337" s="18" t="s">
        <v>1036</v>
      </c>
      <c r="BD337" s="18" t="s">
        <v>128</v>
      </c>
      <c r="BE337" s="18" t="s">
        <v>432</v>
      </c>
      <c r="BF337" s="18" t="s">
        <v>194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Basement Battery Percent</v>
      </c>
      <c r="G338" s="18" t="s">
        <v>470</v>
      </c>
      <c r="H338" s="18" t="s">
        <v>1262</v>
      </c>
      <c r="I338" s="18" t="s">
        <v>294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Basement</v>
      </c>
      <c r="BB338" s="18" t="s">
        <v>1034</v>
      </c>
      <c r="BC338" s="18" t="s">
        <v>1036</v>
      </c>
      <c r="BD338" s="18" t="s">
        <v>128</v>
      </c>
      <c r="BE338" s="18" t="s">
        <v>432</v>
      </c>
      <c r="BF338" s="18" t="s">
        <v>212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183</v>
      </c>
      <c r="D339" s="18" t="s">
        <v>27</v>
      </c>
      <c r="E339" s="18" t="s">
        <v>753</v>
      </c>
      <c r="F339" s="22" t="str">
        <f>IF(ISBLANK(Table2[[#This Row],[unique_id]]), "", PROPER(SUBSTITUTE(Table2[[#This Row],[unique_id]], "_", " ")))</f>
        <v>Parents Move Battery</v>
      </c>
      <c r="G339" s="18" t="s">
        <v>471</v>
      </c>
      <c r="H339" s="18" t="s">
        <v>1262</v>
      </c>
      <c r="I339" s="18" t="s">
        <v>294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183</v>
      </c>
      <c r="D340" s="18" t="s">
        <v>27</v>
      </c>
      <c r="E340" s="18" t="s">
        <v>752</v>
      </c>
      <c r="F340" s="22" t="str">
        <f>IF(ISBLANK(Table2[[#This Row],[unique_id]]), "", PROPER(SUBSTITUTE(Table2[[#This Row],[unique_id]], "_", " ")))</f>
        <v>Kitchen Move Battery</v>
      </c>
      <c r="G340" s="18" t="s">
        <v>472</v>
      </c>
      <c r="H340" s="18" t="s">
        <v>1262</v>
      </c>
      <c r="I340" s="18" t="s">
        <v>294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449</v>
      </c>
      <c r="D341" s="18" t="s">
        <v>337</v>
      </c>
      <c r="E341" s="18" t="s">
        <v>336</v>
      </c>
      <c r="F341" s="22" t="str">
        <f>IF(ISBLANK(Table2[[#This Row],[unique_id]]), "", PROPER(SUBSTITUTE(Table2[[#This Row],[unique_id]], "_", " ")))</f>
        <v>Column Break</v>
      </c>
      <c r="G341" s="18" t="s">
        <v>333</v>
      </c>
      <c r="H341" s="18" t="s">
        <v>1262</v>
      </c>
      <c r="I341" s="18" t="s">
        <v>294</v>
      </c>
      <c r="M341" s="18" t="s">
        <v>334</v>
      </c>
      <c r="N341" s="18" t="s">
        <v>335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2568</v>
      </c>
      <c r="B342" s="18" t="s">
        <v>26</v>
      </c>
      <c r="C342" s="18" t="s">
        <v>794</v>
      </c>
      <c r="D342" s="18" t="s">
        <v>27</v>
      </c>
      <c r="E342" s="18" t="s">
        <v>845</v>
      </c>
      <c r="F342" s="22" t="str">
        <f>IF(ISBLANK(Table2[[#This Row],[unique_id]]), "", PROPER(SUBSTITUTE(Table2[[#This Row],[unique_id]], "_", " ")))</f>
        <v>All Standby</v>
      </c>
      <c r="G342" s="18" t="s">
        <v>846</v>
      </c>
      <c r="H342" s="18" t="s">
        <v>535</v>
      </c>
      <c r="I342" s="18" t="s">
        <v>294</v>
      </c>
      <c r="O342" s="19" t="s">
        <v>805</v>
      </c>
      <c r="P342" s="18"/>
      <c r="R342" s="42"/>
      <c r="T342" s="23" t="s">
        <v>844</v>
      </c>
      <c r="U342" s="18"/>
      <c r="V342" s="19"/>
      <c r="W342" s="19"/>
      <c r="X342" s="19"/>
      <c r="Y342" s="19"/>
      <c r="Z342" s="19"/>
      <c r="AB342" s="18"/>
      <c r="AG342" s="19"/>
      <c r="AH342" s="19"/>
      <c r="AT342" s="20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825</v>
      </c>
      <c r="D343" s="18" t="s">
        <v>149</v>
      </c>
      <c r="E343" s="23" t="s">
        <v>1135</v>
      </c>
      <c r="F343" s="22" t="str">
        <f>IF(ISBLANK(Table2[[#This Row],[unique_id]]), "", PROPER(SUBSTITUTE(Table2[[#This Row],[unique_id]], "_", " ")))</f>
        <v>Template Lounge Tv Plug Proxy</v>
      </c>
      <c r="G343" s="18" t="s">
        <v>181</v>
      </c>
      <c r="H343" s="18" t="s">
        <v>535</v>
      </c>
      <c r="I343" s="18" t="s">
        <v>294</v>
      </c>
      <c r="O343" s="19" t="s">
        <v>805</v>
      </c>
      <c r="P343" s="18" t="s">
        <v>166</v>
      </c>
      <c r="Q343" s="18" t="s">
        <v>777</v>
      </c>
      <c r="R343" s="42" t="s">
        <v>762</v>
      </c>
      <c r="S343" s="18" t="str">
        <f>Table2[[#This Row],[friendly_name]]</f>
        <v>Lounge TV</v>
      </c>
      <c r="T343" s="23" t="s">
        <v>1132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1023</v>
      </c>
      <c r="BC343" s="18" t="s">
        <v>364</v>
      </c>
      <c r="BD343" s="18" t="s">
        <v>235</v>
      </c>
      <c r="BE343" s="18" t="s">
        <v>367</v>
      </c>
      <c r="BF343" s="18" t="s">
        <v>195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2570</v>
      </c>
      <c r="B344" s="18" t="s">
        <v>26</v>
      </c>
      <c r="C344" s="18" t="s">
        <v>235</v>
      </c>
      <c r="D344" s="18" t="s">
        <v>134</v>
      </c>
      <c r="E344" s="18" t="s">
        <v>1134</v>
      </c>
      <c r="F344" s="22" t="str">
        <f>IF(ISBLANK(Table2[[#This Row],[unique_id]]), "", PROPER(SUBSTITUTE(Table2[[#This Row],[unique_id]], "_", " ")))</f>
        <v>Lounge Tv Plug</v>
      </c>
      <c r="G344" s="18" t="s">
        <v>181</v>
      </c>
      <c r="H344" s="18" t="s">
        <v>535</v>
      </c>
      <c r="I344" s="18" t="s">
        <v>294</v>
      </c>
      <c r="M344" s="18" t="s">
        <v>260</v>
      </c>
      <c r="O344" s="19" t="s">
        <v>805</v>
      </c>
      <c r="P344" s="18" t="s">
        <v>166</v>
      </c>
      <c r="Q344" s="18" t="s">
        <v>777</v>
      </c>
      <c r="R344" s="42" t="s">
        <v>762</v>
      </c>
      <c r="S344" s="18" t="str">
        <f>Table2[[#This Row],[friendly_name]]</f>
        <v>Lounge TV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253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1023</v>
      </c>
      <c r="BC344" s="18" t="s">
        <v>364</v>
      </c>
      <c r="BD344" s="18" t="s">
        <v>235</v>
      </c>
      <c r="BE344" s="18" t="s">
        <v>367</v>
      </c>
      <c r="BF344" s="18" t="s">
        <v>195</v>
      </c>
      <c r="BI344" s="18" t="s">
        <v>1017</v>
      </c>
      <c r="BJ344" s="18" t="s">
        <v>1422</v>
      </c>
      <c r="BK344" s="18" t="s">
        <v>354</v>
      </c>
      <c r="BL344" s="18" t="s">
        <v>1464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5" spans="1:65" ht="16" customHeight="1">
      <c r="A345" s="18">
        <v>2571</v>
      </c>
      <c r="B345" s="18" t="s">
        <v>26</v>
      </c>
      <c r="C345" s="18" t="s">
        <v>825</v>
      </c>
      <c r="D345" s="18" t="s">
        <v>149</v>
      </c>
      <c r="E345" s="23" t="s">
        <v>994</v>
      </c>
      <c r="F345" s="22" t="str">
        <f>IF(ISBLANK(Table2[[#This Row],[unique_id]]), "", PROPER(SUBSTITUTE(Table2[[#This Row],[unique_id]], "_", " ")))</f>
        <v>Template Lounge Sub Plug Proxy</v>
      </c>
      <c r="G345" s="18" t="s">
        <v>809</v>
      </c>
      <c r="H345" s="18" t="s">
        <v>535</v>
      </c>
      <c r="I345" s="18" t="s">
        <v>294</v>
      </c>
      <c r="O345" s="19" t="s">
        <v>805</v>
      </c>
      <c r="P345" s="18" t="s">
        <v>166</v>
      </c>
      <c r="Q345" s="18" t="s">
        <v>777</v>
      </c>
      <c r="R345" s="42" t="s">
        <v>762</v>
      </c>
      <c r="S345" s="18" t="str">
        <f>Table2[[#This Row],[friendly_name]]</f>
        <v>Lounge Sub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R345" s="21"/>
      <c r="AT345" s="15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1064</v>
      </c>
      <c r="BC345" s="21" t="s">
        <v>365</v>
      </c>
      <c r="BD345" s="18" t="s">
        <v>235</v>
      </c>
      <c r="BE345" s="18" t="s">
        <v>366</v>
      </c>
      <c r="BF345" s="18" t="s">
        <v>195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2572</v>
      </c>
      <c r="B346" s="18" t="s">
        <v>26</v>
      </c>
      <c r="C346" s="18" t="s">
        <v>235</v>
      </c>
      <c r="D346" s="18" t="s">
        <v>134</v>
      </c>
      <c r="E346" s="18" t="s">
        <v>852</v>
      </c>
      <c r="F346" s="22" t="str">
        <f>IF(ISBLANK(Table2[[#This Row],[unique_id]]), "", PROPER(SUBSTITUTE(Table2[[#This Row],[unique_id]], "_", " ")))</f>
        <v>Lounge Sub Plug</v>
      </c>
      <c r="G346" s="18" t="s">
        <v>809</v>
      </c>
      <c r="H346" s="18" t="s">
        <v>535</v>
      </c>
      <c r="I346" s="18" t="s">
        <v>294</v>
      </c>
      <c r="M346" s="18" t="s">
        <v>260</v>
      </c>
      <c r="O346" s="19" t="s">
        <v>805</v>
      </c>
      <c r="P346" s="18" t="s">
        <v>166</v>
      </c>
      <c r="Q346" s="18" t="s">
        <v>777</v>
      </c>
      <c r="R346" s="42" t="s">
        <v>762</v>
      </c>
      <c r="S346" s="18" t="str">
        <f>Table2[[#This Row],[friendly_name]]</f>
        <v>Lounge Sub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810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1064</v>
      </c>
      <c r="BC346" s="21" t="s">
        <v>365</v>
      </c>
      <c r="BD346" s="18" t="s">
        <v>235</v>
      </c>
      <c r="BE346" s="18" t="s">
        <v>366</v>
      </c>
      <c r="BF346" s="18" t="s">
        <v>195</v>
      </c>
      <c r="BI346" s="18" t="s">
        <v>1017</v>
      </c>
      <c r="BJ346" s="18" t="s">
        <v>1422</v>
      </c>
      <c r="BK346" s="18" t="s">
        <v>344</v>
      </c>
      <c r="BL346" s="18" t="s">
        <v>1465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7" spans="1:65" ht="16" customHeight="1">
      <c r="A347" s="18">
        <v>2573</v>
      </c>
      <c r="B347" s="18" t="s">
        <v>26</v>
      </c>
      <c r="C347" s="18" t="s">
        <v>825</v>
      </c>
      <c r="D347" s="18" t="s">
        <v>149</v>
      </c>
      <c r="E347" s="23" t="s">
        <v>995</v>
      </c>
      <c r="F347" s="22" t="str">
        <f>IF(ISBLANK(Table2[[#This Row],[unique_id]]), "", PROPER(SUBSTITUTE(Table2[[#This Row],[unique_id]], "_", " ")))</f>
        <v>Template Study Outlet Plug Proxy</v>
      </c>
      <c r="G347" s="18" t="s">
        <v>228</v>
      </c>
      <c r="H347" s="18" t="s">
        <v>535</v>
      </c>
      <c r="I347" s="18" t="s">
        <v>294</v>
      </c>
      <c r="O347" s="19" t="s">
        <v>805</v>
      </c>
      <c r="P347" s="18" t="s">
        <v>166</v>
      </c>
      <c r="Q347" s="18" t="s">
        <v>777</v>
      </c>
      <c r="R347" s="18" t="s">
        <v>535</v>
      </c>
      <c r="S347" s="18" t="str">
        <f>Table2[[#This Row],[friendly_name]]</f>
        <v>Study Outlet</v>
      </c>
      <c r="T347" s="23" t="s">
        <v>1131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Study</v>
      </c>
      <c r="BB347" s="18" t="s">
        <v>1062</v>
      </c>
      <c r="BC347" s="21" t="s">
        <v>365</v>
      </c>
      <c r="BD347" s="18" t="s">
        <v>235</v>
      </c>
      <c r="BE347" s="18" t="s">
        <v>366</v>
      </c>
      <c r="BF347" s="18" t="s">
        <v>361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2574</v>
      </c>
      <c r="B348" s="18" t="s">
        <v>26</v>
      </c>
      <c r="C348" s="18" t="s">
        <v>235</v>
      </c>
      <c r="D348" s="18" t="s">
        <v>134</v>
      </c>
      <c r="E348" s="18" t="s">
        <v>853</v>
      </c>
      <c r="F348" s="22" t="str">
        <f>IF(ISBLANK(Table2[[#This Row],[unique_id]]), "", PROPER(SUBSTITUTE(Table2[[#This Row],[unique_id]], "_", " ")))</f>
        <v>Study Outlet Plug</v>
      </c>
      <c r="G348" s="18" t="s">
        <v>228</v>
      </c>
      <c r="H348" s="18" t="s">
        <v>535</v>
      </c>
      <c r="I348" s="18" t="s">
        <v>294</v>
      </c>
      <c r="M348" s="18" t="s">
        <v>260</v>
      </c>
      <c r="O348" s="19" t="s">
        <v>805</v>
      </c>
      <c r="P348" s="18" t="s">
        <v>166</v>
      </c>
      <c r="Q348" s="18" t="s">
        <v>777</v>
      </c>
      <c r="R348" s="18" t="s">
        <v>535</v>
      </c>
      <c r="S348" s="18" t="str">
        <f>Table2[[#This Row],[friendly_name]]</f>
        <v>Study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254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1062</v>
      </c>
      <c r="BC348" s="21" t="s">
        <v>365</v>
      </c>
      <c r="BD348" s="18" t="s">
        <v>235</v>
      </c>
      <c r="BE348" s="18" t="s">
        <v>366</v>
      </c>
      <c r="BF348" s="18" t="s">
        <v>361</v>
      </c>
      <c r="BI348" s="18" t="s">
        <v>1017</v>
      </c>
      <c r="BJ348" s="18" t="s">
        <v>1422</v>
      </c>
      <c r="BK348" s="18" t="s">
        <v>356</v>
      </c>
      <c r="BL348" s="18" t="s">
        <v>1466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9" spans="1:65" ht="16" customHeight="1">
      <c r="A349" s="18">
        <v>2575</v>
      </c>
      <c r="B349" s="18" t="s">
        <v>588</v>
      </c>
      <c r="C349" s="18" t="s">
        <v>825</v>
      </c>
      <c r="D349" s="18" t="s">
        <v>149</v>
      </c>
      <c r="E349" s="23" t="s">
        <v>996</v>
      </c>
      <c r="F349" s="22" t="str">
        <f>IF(ISBLANK(Table2[[#This Row],[unique_id]]), "", PROPER(SUBSTITUTE(Table2[[#This Row],[unique_id]], "_", " ")))</f>
        <v>Template Office Outlet Plug Proxy</v>
      </c>
      <c r="G349" s="18" t="s">
        <v>227</v>
      </c>
      <c r="H349" s="18" t="s">
        <v>535</v>
      </c>
      <c r="I349" s="18" t="s">
        <v>294</v>
      </c>
      <c r="O349" s="19" t="s">
        <v>805</v>
      </c>
      <c r="P349" s="18" t="s">
        <v>166</v>
      </c>
      <c r="Q349" s="18" t="s">
        <v>777</v>
      </c>
      <c r="R349" s="18" t="s">
        <v>535</v>
      </c>
      <c r="S349" s="18" t="str">
        <f>Table2[[#This Row],[friendly_name]]</f>
        <v>Office Outlet</v>
      </c>
      <c r="T349" s="23" t="s">
        <v>1131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Office</v>
      </c>
      <c r="BB349" s="18" t="s">
        <v>1062</v>
      </c>
      <c r="BC349" s="21" t="s">
        <v>365</v>
      </c>
      <c r="BD349" s="18" t="s">
        <v>235</v>
      </c>
      <c r="BE349" s="18" t="s">
        <v>366</v>
      </c>
      <c r="BF349" s="18" t="s">
        <v>214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2576</v>
      </c>
      <c r="B350" s="18" t="s">
        <v>588</v>
      </c>
      <c r="C350" s="18" t="s">
        <v>235</v>
      </c>
      <c r="D350" s="18" t="s">
        <v>134</v>
      </c>
      <c r="E350" s="18" t="s">
        <v>854</v>
      </c>
      <c r="F350" s="22" t="str">
        <f>IF(ISBLANK(Table2[[#This Row],[unique_id]]), "", PROPER(SUBSTITUTE(Table2[[#This Row],[unique_id]], "_", " ")))</f>
        <v>Office Outlet Plug</v>
      </c>
      <c r="G350" s="18" t="s">
        <v>227</v>
      </c>
      <c r="H350" s="18" t="s">
        <v>535</v>
      </c>
      <c r="I350" s="18" t="s">
        <v>294</v>
      </c>
      <c r="M350" s="18" t="s">
        <v>260</v>
      </c>
      <c r="O350" s="19" t="s">
        <v>805</v>
      </c>
      <c r="P350" s="18" t="s">
        <v>166</v>
      </c>
      <c r="Q350" s="18" t="s">
        <v>777</v>
      </c>
      <c r="R350" s="18" t="s">
        <v>535</v>
      </c>
      <c r="S350" s="18" t="str">
        <f>Table2[[#This Row],[friendly_name]]</f>
        <v>Office Outlet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254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1062</v>
      </c>
      <c r="BC350" s="21" t="s">
        <v>365</v>
      </c>
      <c r="BD350" s="18" t="s">
        <v>235</v>
      </c>
      <c r="BE350" s="18" t="s">
        <v>366</v>
      </c>
      <c r="BF350" s="18" t="s">
        <v>214</v>
      </c>
      <c r="BI350" s="18" t="s">
        <v>1018</v>
      </c>
      <c r="BJ350" s="18" t="s">
        <v>1422</v>
      </c>
      <c r="BK350" s="18" t="s">
        <v>357</v>
      </c>
      <c r="BL350" s="18" t="s">
        <v>1467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1" spans="1:65" ht="16" customHeight="1">
      <c r="A351" s="18">
        <v>2577</v>
      </c>
      <c r="B351" s="18" t="s">
        <v>26</v>
      </c>
      <c r="C351" s="18" t="s">
        <v>825</v>
      </c>
      <c r="D351" s="18" t="s">
        <v>149</v>
      </c>
      <c r="E351" s="23" t="s">
        <v>997</v>
      </c>
      <c r="F351" s="22" t="str">
        <f>IF(ISBLANK(Table2[[#This Row],[unique_id]]), "", PROPER(SUBSTITUTE(Table2[[#This Row],[unique_id]], "_", " ")))</f>
        <v>Template Kitchen Dish Washer Plug Proxy</v>
      </c>
      <c r="G351" s="18" t="s">
        <v>230</v>
      </c>
      <c r="H351" s="18" t="s">
        <v>535</v>
      </c>
      <c r="I351" s="18" t="s">
        <v>294</v>
      </c>
      <c r="O351" s="19" t="s">
        <v>805</v>
      </c>
      <c r="P351" s="18" t="s">
        <v>166</v>
      </c>
      <c r="Q351" s="18" t="s">
        <v>778</v>
      </c>
      <c r="R351" s="18" t="s">
        <v>788</v>
      </c>
      <c r="S351" s="18" t="str">
        <f>Table2[[#This Row],[friendly_name]]</f>
        <v>Dish Washer</v>
      </c>
      <c r="T351" s="23" t="s">
        <v>1131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Kitchen</v>
      </c>
      <c r="BB351" s="18" t="s">
        <v>230</v>
      </c>
      <c r="BC351" s="21" t="s">
        <v>365</v>
      </c>
      <c r="BD351" s="18" t="s">
        <v>235</v>
      </c>
      <c r="BE351" s="18" t="s">
        <v>366</v>
      </c>
      <c r="BF351" s="18" t="s">
        <v>207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2578</v>
      </c>
      <c r="B352" s="18" t="s">
        <v>26</v>
      </c>
      <c r="C352" s="18" t="s">
        <v>235</v>
      </c>
      <c r="D352" s="18" t="s">
        <v>134</v>
      </c>
      <c r="E352" s="18" t="s">
        <v>855</v>
      </c>
      <c r="F352" s="22" t="str">
        <f>IF(ISBLANK(Table2[[#This Row],[unique_id]]), "", PROPER(SUBSTITUTE(Table2[[#This Row],[unique_id]], "_", " ")))</f>
        <v>Kitchen Dish Washer Plug</v>
      </c>
      <c r="G352" s="18" t="s">
        <v>230</v>
      </c>
      <c r="H352" s="18" t="s">
        <v>535</v>
      </c>
      <c r="I352" s="18" t="s">
        <v>294</v>
      </c>
      <c r="M352" s="18" t="s">
        <v>260</v>
      </c>
      <c r="O352" s="19" t="s">
        <v>805</v>
      </c>
      <c r="P352" s="18" t="s">
        <v>166</v>
      </c>
      <c r="Q352" s="18" t="s">
        <v>778</v>
      </c>
      <c r="R352" s="18" t="s">
        <v>788</v>
      </c>
      <c r="S352" s="18" t="str">
        <f>Table2[[#This Row],[friendly_name]]</f>
        <v>Dish Washer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247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230</v>
      </c>
      <c r="BC352" s="21" t="s">
        <v>365</v>
      </c>
      <c r="BD352" s="18" t="s">
        <v>235</v>
      </c>
      <c r="BE352" s="18" t="s">
        <v>366</v>
      </c>
      <c r="BF352" s="18" t="s">
        <v>207</v>
      </c>
      <c r="BI352" s="18" t="s">
        <v>1017</v>
      </c>
      <c r="BJ352" s="18" t="s">
        <v>1422</v>
      </c>
      <c r="BK352" s="18" t="s">
        <v>347</v>
      </c>
      <c r="BL352" s="18" t="s">
        <v>1468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3" spans="1:65" ht="16" customHeight="1">
      <c r="A353" s="18">
        <v>2579</v>
      </c>
      <c r="B353" s="18" t="s">
        <v>26</v>
      </c>
      <c r="C353" s="18" t="s">
        <v>825</v>
      </c>
      <c r="D353" s="18" t="s">
        <v>149</v>
      </c>
      <c r="E353" s="23" t="s">
        <v>998</v>
      </c>
      <c r="F353" s="22" t="str">
        <f>IF(ISBLANK(Table2[[#This Row],[unique_id]]), "", PROPER(SUBSTITUTE(Table2[[#This Row],[unique_id]], "_", " ")))</f>
        <v>Template Laundry Clothes Dryer Plug Proxy</v>
      </c>
      <c r="G353" s="18" t="s">
        <v>231</v>
      </c>
      <c r="H353" s="18" t="s">
        <v>535</v>
      </c>
      <c r="I353" s="18" t="s">
        <v>294</v>
      </c>
      <c r="O353" s="19" t="s">
        <v>805</v>
      </c>
      <c r="P353" s="18" t="s">
        <v>166</v>
      </c>
      <c r="Q353" s="18" t="s">
        <v>778</v>
      </c>
      <c r="R353" s="18" t="s">
        <v>788</v>
      </c>
      <c r="S353" s="18" t="str">
        <f>Table2[[#This Row],[friendly_name]]</f>
        <v>Clothes Dryer</v>
      </c>
      <c r="T353" s="23" t="s">
        <v>1131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231</v>
      </c>
      <c r="BC353" s="21" t="s">
        <v>365</v>
      </c>
      <c r="BD353" s="18" t="s">
        <v>235</v>
      </c>
      <c r="BE353" s="18" t="s">
        <v>366</v>
      </c>
      <c r="BF353" s="18" t="s">
        <v>215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2580</v>
      </c>
      <c r="B354" s="18" t="s">
        <v>26</v>
      </c>
      <c r="C354" s="18" t="s">
        <v>235</v>
      </c>
      <c r="D354" s="18" t="s">
        <v>134</v>
      </c>
      <c r="E354" s="18" t="s">
        <v>856</v>
      </c>
      <c r="F354" s="22" t="str">
        <f>IF(ISBLANK(Table2[[#This Row],[unique_id]]), "", PROPER(SUBSTITUTE(Table2[[#This Row],[unique_id]], "_", " ")))</f>
        <v>Laundry Clothes Dryer Plug</v>
      </c>
      <c r="G354" s="18" t="s">
        <v>231</v>
      </c>
      <c r="H354" s="18" t="s">
        <v>535</v>
      </c>
      <c r="I354" s="18" t="s">
        <v>294</v>
      </c>
      <c r="M354" s="18" t="s">
        <v>260</v>
      </c>
      <c r="O354" s="19" t="s">
        <v>805</v>
      </c>
      <c r="P354" s="18" t="s">
        <v>166</v>
      </c>
      <c r="Q354" s="18" t="s">
        <v>778</v>
      </c>
      <c r="R354" s="18" t="s">
        <v>788</v>
      </c>
      <c r="S354" s="18" t="str">
        <f>Table2[[#This Row],[friendly_name]]</f>
        <v>Clothes Dryer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248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231</v>
      </c>
      <c r="BC354" s="21" t="s">
        <v>365</v>
      </c>
      <c r="BD354" s="18" t="s">
        <v>235</v>
      </c>
      <c r="BE354" s="18" t="s">
        <v>366</v>
      </c>
      <c r="BF354" s="18" t="s">
        <v>215</v>
      </c>
      <c r="BI354" s="18" t="s">
        <v>1017</v>
      </c>
      <c r="BJ354" s="18" t="s">
        <v>1422</v>
      </c>
      <c r="BK354" s="18" t="s">
        <v>348</v>
      </c>
      <c r="BL354" s="18" t="s">
        <v>1469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5" spans="1:65" ht="16" customHeight="1">
      <c r="A355" s="18">
        <v>2581</v>
      </c>
      <c r="B355" s="18" t="s">
        <v>26</v>
      </c>
      <c r="C355" s="18" t="s">
        <v>825</v>
      </c>
      <c r="D355" s="18" t="s">
        <v>149</v>
      </c>
      <c r="E355" s="23" t="s">
        <v>999</v>
      </c>
      <c r="F355" s="22" t="str">
        <f>IF(ISBLANK(Table2[[#This Row],[unique_id]]), "", PROPER(SUBSTITUTE(Table2[[#This Row],[unique_id]], "_", " ")))</f>
        <v>Template Laundry Washing Machine Plug Proxy</v>
      </c>
      <c r="G355" s="18" t="s">
        <v>229</v>
      </c>
      <c r="H355" s="18" t="s">
        <v>535</v>
      </c>
      <c r="I355" s="18" t="s">
        <v>294</v>
      </c>
      <c r="O355" s="19" t="s">
        <v>805</v>
      </c>
      <c r="P355" s="18" t="s">
        <v>166</v>
      </c>
      <c r="Q355" s="18" t="s">
        <v>778</v>
      </c>
      <c r="R355" s="18" t="s">
        <v>788</v>
      </c>
      <c r="S355" s="18" t="str">
        <f>Table2[[#This Row],[friendly_name]]</f>
        <v>Washing Machine</v>
      </c>
      <c r="T355" s="23" t="s">
        <v>1131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229</v>
      </c>
      <c r="BC355" s="21" t="s">
        <v>365</v>
      </c>
      <c r="BD355" s="18" t="s">
        <v>235</v>
      </c>
      <c r="BE355" s="18" t="s">
        <v>366</v>
      </c>
      <c r="BF355" s="18" t="s">
        <v>215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2582</v>
      </c>
      <c r="B356" s="18" t="s">
        <v>26</v>
      </c>
      <c r="C356" s="18" t="s">
        <v>235</v>
      </c>
      <c r="D356" s="18" t="s">
        <v>134</v>
      </c>
      <c r="E356" s="18" t="s">
        <v>857</v>
      </c>
      <c r="F356" s="22" t="str">
        <f>IF(ISBLANK(Table2[[#This Row],[unique_id]]), "", PROPER(SUBSTITUTE(Table2[[#This Row],[unique_id]], "_", " ")))</f>
        <v>Laundry Washing Machine Plug</v>
      </c>
      <c r="G356" s="18" t="s">
        <v>229</v>
      </c>
      <c r="H356" s="18" t="s">
        <v>535</v>
      </c>
      <c r="I356" s="18" t="s">
        <v>294</v>
      </c>
      <c r="M356" s="18" t="s">
        <v>260</v>
      </c>
      <c r="O356" s="19" t="s">
        <v>805</v>
      </c>
      <c r="P356" s="18" t="s">
        <v>166</v>
      </c>
      <c r="Q356" s="18" t="s">
        <v>778</v>
      </c>
      <c r="R356" s="18" t="s">
        <v>788</v>
      </c>
      <c r="S356" s="18" t="str">
        <f>Table2[[#This Row],[friendly_name]]</f>
        <v>Washing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249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229</v>
      </c>
      <c r="BC356" s="21" t="s">
        <v>365</v>
      </c>
      <c r="BD356" s="18" t="s">
        <v>235</v>
      </c>
      <c r="BE356" s="18" t="s">
        <v>366</v>
      </c>
      <c r="BF356" s="18" t="s">
        <v>215</v>
      </c>
      <c r="BI356" s="18" t="s">
        <v>1017</v>
      </c>
      <c r="BJ356" s="18" t="s">
        <v>1422</v>
      </c>
      <c r="BK356" s="18" t="s">
        <v>349</v>
      </c>
      <c r="BL356" s="18" t="s">
        <v>1470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7" spans="1:65" ht="16" customHeight="1">
      <c r="A357" s="18">
        <v>2583</v>
      </c>
      <c r="B357" s="18" t="s">
        <v>26</v>
      </c>
      <c r="C357" s="18" t="s">
        <v>825</v>
      </c>
      <c r="D357" s="18" t="s">
        <v>149</v>
      </c>
      <c r="E357" s="23" t="s">
        <v>1000</v>
      </c>
      <c r="F357" s="22" t="str">
        <f>IF(ISBLANK(Table2[[#This Row],[unique_id]]), "", PROPER(SUBSTITUTE(Table2[[#This Row],[unique_id]], "_", " ")))</f>
        <v>Template Kitchen Coffee Machine Plug Proxy</v>
      </c>
      <c r="G357" s="18" t="s">
        <v>135</v>
      </c>
      <c r="H357" s="18" t="s">
        <v>535</v>
      </c>
      <c r="I357" s="18" t="s">
        <v>294</v>
      </c>
      <c r="O357" s="19" t="s">
        <v>805</v>
      </c>
      <c r="P357" s="18" t="s">
        <v>166</v>
      </c>
      <c r="Q357" s="18" t="s">
        <v>778</v>
      </c>
      <c r="R357" s="18" t="s">
        <v>788</v>
      </c>
      <c r="S357" s="18" t="str">
        <f>Table2[[#This Row],[friendly_name]]</f>
        <v>Coffee Machine</v>
      </c>
      <c r="T357" s="23" t="s">
        <v>1131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135</v>
      </c>
      <c r="BC357" s="21" t="s">
        <v>365</v>
      </c>
      <c r="BD357" s="18" t="s">
        <v>235</v>
      </c>
      <c r="BE357" s="18" t="s">
        <v>366</v>
      </c>
      <c r="BF357" s="18" t="s">
        <v>207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2584</v>
      </c>
      <c r="B358" s="18" t="s">
        <v>26</v>
      </c>
      <c r="C358" s="18" t="s">
        <v>235</v>
      </c>
      <c r="D358" s="18" t="s">
        <v>134</v>
      </c>
      <c r="E358" s="18" t="s">
        <v>858</v>
      </c>
      <c r="F358" s="22" t="str">
        <f>IF(ISBLANK(Table2[[#This Row],[unique_id]]), "", PROPER(SUBSTITUTE(Table2[[#This Row],[unique_id]], "_", " ")))</f>
        <v>Kitchen Coffee Machine Plug</v>
      </c>
      <c r="G358" s="18" t="s">
        <v>135</v>
      </c>
      <c r="H358" s="18" t="s">
        <v>535</v>
      </c>
      <c r="I358" s="18" t="s">
        <v>294</v>
      </c>
      <c r="M358" s="18" t="s">
        <v>260</v>
      </c>
      <c r="O358" s="19" t="s">
        <v>805</v>
      </c>
      <c r="P358" s="18" t="s">
        <v>166</v>
      </c>
      <c r="Q358" s="18" t="s">
        <v>778</v>
      </c>
      <c r="R358" s="18" t="s">
        <v>788</v>
      </c>
      <c r="S358" s="18" t="str">
        <f>Table2[[#This Row],[friendly_name]]</f>
        <v>Coffee Machine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250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18" t="s">
        <v>365</v>
      </c>
      <c r="BD358" s="18" t="s">
        <v>235</v>
      </c>
      <c r="BE358" s="18" t="s">
        <v>366</v>
      </c>
      <c r="BF358" s="18" t="s">
        <v>207</v>
      </c>
      <c r="BI358" s="18" t="s">
        <v>1017</v>
      </c>
      <c r="BJ358" s="18" t="s">
        <v>1422</v>
      </c>
      <c r="BK358" s="18" t="s">
        <v>350</v>
      </c>
      <c r="BL358" s="18" t="s">
        <v>1471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9" spans="1:65" ht="16" customHeight="1">
      <c r="A359" s="18">
        <v>2585</v>
      </c>
      <c r="B359" s="18" t="s">
        <v>26</v>
      </c>
      <c r="C359" s="18" t="s">
        <v>825</v>
      </c>
      <c r="D359" s="18" t="s">
        <v>149</v>
      </c>
      <c r="E359" s="23" t="s">
        <v>1001</v>
      </c>
      <c r="F359" s="22" t="str">
        <f>IF(ISBLANK(Table2[[#This Row],[unique_id]]), "", PROPER(SUBSTITUTE(Table2[[#This Row],[unique_id]], "_", " ")))</f>
        <v>Template Kitchen Fridge Plug Proxy</v>
      </c>
      <c r="G359" s="18" t="s">
        <v>225</v>
      </c>
      <c r="H359" s="18" t="s">
        <v>535</v>
      </c>
      <c r="I359" s="18" t="s">
        <v>294</v>
      </c>
      <c r="O359" s="19" t="s">
        <v>805</v>
      </c>
      <c r="P359" s="18" t="s">
        <v>166</v>
      </c>
      <c r="Q359" s="18" t="s">
        <v>777</v>
      </c>
      <c r="R359" s="18" t="s">
        <v>789</v>
      </c>
      <c r="S359" s="18" t="str">
        <f>Table2[[#This Row],[friendly_name]]</f>
        <v>Kitchen Fridge</v>
      </c>
      <c r="T359" s="23" t="s">
        <v>1132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1065</v>
      </c>
      <c r="BC359" s="18" t="s">
        <v>364</v>
      </c>
      <c r="BD359" s="18" t="s">
        <v>235</v>
      </c>
      <c r="BE359" s="18" t="s">
        <v>367</v>
      </c>
      <c r="BF359" s="18" t="s">
        <v>207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2586</v>
      </c>
      <c r="B360" s="18" t="s">
        <v>26</v>
      </c>
      <c r="C360" s="18" t="s">
        <v>235</v>
      </c>
      <c r="D360" s="18" t="s">
        <v>134</v>
      </c>
      <c r="E360" s="18" t="s">
        <v>859</v>
      </c>
      <c r="F360" s="22" t="str">
        <f>IF(ISBLANK(Table2[[#This Row],[unique_id]]), "", PROPER(SUBSTITUTE(Table2[[#This Row],[unique_id]], "_", " ")))</f>
        <v>Kitchen Fridge Plug</v>
      </c>
      <c r="G360" s="18" t="s">
        <v>225</v>
      </c>
      <c r="H360" s="18" t="s">
        <v>535</v>
      </c>
      <c r="I360" s="18" t="s">
        <v>294</v>
      </c>
      <c r="M360" s="18" t="s">
        <v>260</v>
      </c>
      <c r="O360" s="19" t="s">
        <v>805</v>
      </c>
      <c r="P360" s="18" t="s">
        <v>166</v>
      </c>
      <c r="Q360" s="18" t="s">
        <v>777</v>
      </c>
      <c r="R360" s="18" t="s">
        <v>789</v>
      </c>
      <c r="S360" s="18" t="str">
        <f>Table2[[#This Row],[friendly_name]]</f>
        <v>Kitchen Fridge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251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1065</v>
      </c>
      <c r="BC360" s="18" t="s">
        <v>364</v>
      </c>
      <c r="BD360" s="18" t="s">
        <v>235</v>
      </c>
      <c r="BE360" s="18" t="s">
        <v>367</v>
      </c>
      <c r="BF360" s="18" t="s">
        <v>207</v>
      </c>
      <c r="BI360" s="18" t="s">
        <v>1017</v>
      </c>
      <c r="BJ360" s="18" t="s">
        <v>1422</v>
      </c>
      <c r="BK360" s="18" t="s">
        <v>351</v>
      </c>
      <c r="BL360" s="18" t="s">
        <v>1472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1" spans="1:65" ht="16" customHeight="1">
      <c r="A361" s="18">
        <v>2587</v>
      </c>
      <c r="B361" s="18" t="s">
        <v>26</v>
      </c>
      <c r="C361" s="18" t="s">
        <v>825</v>
      </c>
      <c r="D361" s="18" t="s">
        <v>149</v>
      </c>
      <c r="E361" s="23" t="s">
        <v>1002</v>
      </c>
      <c r="F361" s="22" t="str">
        <f>IF(ISBLANK(Table2[[#This Row],[unique_id]]), "", PROPER(SUBSTITUTE(Table2[[#This Row],[unique_id]], "_", " ")))</f>
        <v>Template Deck Freezer Plug Proxy</v>
      </c>
      <c r="G361" s="18" t="s">
        <v>226</v>
      </c>
      <c r="H361" s="18" t="s">
        <v>535</v>
      </c>
      <c r="I361" s="18" t="s">
        <v>294</v>
      </c>
      <c r="O361" s="19" t="s">
        <v>805</v>
      </c>
      <c r="P361" s="18" t="s">
        <v>166</v>
      </c>
      <c r="Q361" s="18" t="s">
        <v>777</v>
      </c>
      <c r="R361" s="18" t="s">
        <v>789</v>
      </c>
      <c r="S361" s="18" t="str">
        <f>Table2[[#This Row],[friendly_name]]</f>
        <v>Deck Freezer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Deck</v>
      </c>
      <c r="BB361" s="18" t="s">
        <v>1066</v>
      </c>
      <c r="BC361" s="18" t="s">
        <v>364</v>
      </c>
      <c r="BD361" s="18" t="s">
        <v>235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2588</v>
      </c>
      <c r="B362" s="18" t="s">
        <v>26</v>
      </c>
      <c r="C362" s="18" t="s">
        <v>235</v>
      </c>
      <c r="D362" s="18" t="s">
        <v>134</v>
      </c>
      <c r="E362" s="18" t="s">
        <v>860</v>
      </c>
      <c r="F362" s="22" t="str">
        <f>IF(ISBLANK(Table2[[#This Row],[unique_id]]), "", PROPER(SUBSTITUTE(Table2[[#This Row],[unique_id]], "_", " ")))</f>
        <v>Deck Freezer Plug</v>
      </c>
      <c r="G362" s="18" t="s">
        <v>226</v>
      </c>
      <c r="H362" s="18" t="s">
        <v>535</v>
      </c>
      <c r="I362" s="18" t="s">
        <v>294</v>
      </c>
      <c r="M362" s="18" t="s">
        <v>260</v>
      </c>
      <c r="O362" s="19" t="s">
        <v>805</v>
      </c>
      <c r="P362" s="18" t="s">
        <v>166</v>
      </c>
      <c r="Q362" s="18" t="s">
        <v>777</v>
      </c>
      <c r="R362" s="18" t="s">
        <v>789</v>
      </c>
      <c r="S362" s="18" t="str">
        <f>Table2[[#This Row],[friendly_name]]</f>
        <v>Deck Freezer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252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1066</v>
      </c>
      <c r="BC362" s="18" t="s">
        <v>364</v>
      </c>
      <c r="BD362" s="18" t="s">
        <v>235</v>
      </c>
      <c r="BE362" s="18" t="s">
        <v>367</v>
      </c>
      <c r="BF362" s="18" t="s">
        <v>362</v>
      </c>
      <c r="BI362" s="18" t="s">
        <v>1017</v>
      </c>
      <c r="BJ362" s="18" t="s">
        <v>1422</v>
      </c>
      <c r="BK362" s="18" t="s">
        <v>352</v>
      </c>
      <c r="BL362" s="18" t="s">
        <v>1473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3" spans="1:65" ht="16" customHeight="1">
      <c r="A363" s="18">
        <v>2589</v>
      </c>
      <c r="B363" s="18" t="s">
        <v>26</v>
      </c>
      <c r="C363" s="18" t="s">
        <v>825</v>
      </c>
      <c r="D363" s="18" t="s">
        <v>149</v>
      </c>
      <c r="E363" s="23" t="s">
        <v>1003</v>
      </c>
      <c r="F363" s="22" t="str">
        <f>IF(ISBLANK(Table2[[#This Row],[unique_id]]), "", PROPER(SUBSTITUTE(Table2[[#This Row],[unique_id]], "_", " ")))</f>
        <v>Template Study Battery Charger Plug Proxy</v>
      </c>
      <c r="G363" s="18" t="s">
        <v>233</v>
      </c>
      <c r="H363" s="18" t="s">
        <v>535</v>
      </c>
      <c r="I363" s="18" t="s">
        <v>294</v>
      </c>
      <c r="O363" s="19" t="s">
        <v>805</v>
      </c>
      <c r="P363" s="18" t="s">
        <v>166</v>
      </c>
      <c r="Q363" s="18" t="s">
        <v>777</v>
      </c>
      <c r="R363" s="18" t="s">
        <v>535</v>
      </c>
      <c r="S363" s="18" t="str">
        <f>Table2[[#This Row],[friendly_name]]</f>
        <v>Battery Charger</v>
      </c>
      <c r="T363" s="23" t="s">
        <v>1131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Study</v>
      </c>
      <c r="BB363" s="18" t="s">
        <v>233</v>
      </c>
      <c r="BC363" s="21" t="s">
        <v>365</v>
      </c>
      <c r="BD363" s="18" t="s">
        <v>235</v>
      </c>
      <c r="BE363" s="18" t="s">
        <v>366</v>
      </c>
      <c r="BF363" s="18" t="s">
        <v>361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2590</v>
      </c>
      <c r="B364" s="18" t="s">
        <v>26</v>
      </c>
      <c r="C364" s="18" t="s">
        <v>235</v>
      </c>
      <c r="D364" s="18" t="s">
        <v>134</v>
      </c>
      <c r="E364" s="18" t="s">
        <v>861</v>
      </c>
      <c r="F364" s="22" t="str">
        <f>IF(ISBLANK(Table2[[#This Row],[unique_id]]), "", PROPER(SUBSTITUTE(Table2[[#This Row],[unique_id]], "_", " ")))</f>
        <v>Study Battery Charger Plug</v>
      </c>
      <c r="G364" s="18" t="s">
        <v>233</v>
      </c>
      <c r="H364" s="18" t="s">
        <v>535</v>
      </c>
      <c r="I364" s="18" t="s">
        <v>294</v>
      </c>
      <c r="M364" s="18" t="s">
        <v>260</v>
      </c>
      <c r="O364" s="19" t="s">
        <v>805</v>
      </c>
      <c r="P364" s="18" t="s">
        <v>166</v>
      </c>
      <c r="Q364" s="18" t="s">
        <v>777</v>
      </c>
      <c r="R364" s="18" t="s">
        <v>535</v>
      </c>
      <c r="S364" s="18" t="str">
        <f>Table2[[#This Row],[friendly_name]]</f>
        <v>Battery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258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233</v>
      </c>
      <c r="BC364" s="21" t="s">
        <v>365</v>
      </c>
      <c r="BD364" s="18" t="s">
        <v>235</v>
      </c>
      <c r="BE364" s="18" t="s">
        <v>366</v>
      </c>
      <c r="BF364" s="18" t="s">
        <v>361</v>
      </c>
      <c r="BI364" s="18" t="s">
        <v>1017</v>
      </c>
      <c r="BJ364" s="18" t="s">
        <v>1422</v>
      </c>
      <c r="BK364" s="18" t="s">
        <v>345</v>
      </c>
      <c r="BL364" s="18" t="s">
        <v>1474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5" spans="1:65" ht="16" customHeight="1">
      <c r="A365" s="18">
        <v>2591</v>
      </c>
      <c r="B365" s="18" t="s">
        <v>26</v>
      </c>
      <c r="C365" s="18" t="s">
        <v>825</v>
      </c>
      <c r="D365" s="18" t="s">
        <v>149</v>
      </c>
      <c r="E365" s="23" t="s">
        <v>1004</v>
      </c>
      <c r="F365" s="22" t="str">
        <f>IF(ISBLANK(Table2[[#This Row],[unique_id]]), "", PROPER(SUBSTITUTE(Table2[[#This Row],[unique_id]], "_", " ")))</f>
        <v>Template Laundry Vacuum Charger Plug Proxy</v>
      </c>
      <c r="G365" s="18" t="s">
        <v>232</v>
      </c>
      <c r="H365" s="18" t="s">
        <v>535</v>
      </c>
      <c r="I365" s="18" t="s">
        <v>294</v>
      </c>
      <c r="O365" s="19" t="s">
        <v>805</v>
      </c>
      <c r="P365" s="18" t="s">
        <v>166</v>
      </c>
      <c r="Q365" s="18" t="s">
        <v>777</v>
      </c>
      <c r="R365" s="18" t="s">
        <v>535</v>
      </c>
      <c r="S365" s="18" t="str">
        <f>Table2[[#This Row],[friendly_name]]</f>
        <v>Vacuum Charger</v>
      </c>
      <c r="T365" s="23" t="s">
        <v>1131</v>
      </c>
      <c r="U365" s="18"/>
      <c r="V365" s="19"/>
      <c r="W365" s="19"/>
      <c r="X365" s="19"/>
      <c r="Y365" s="19"/>
      <c r="Z365" s="19"/>
      <c r="AB365" s="18"/>
      <c r="AG365" s="19"/>
      <c r="AH365" s="19"/>
      <c r="AT365" s="20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Laundry</v>
      </c>
      <c r="BB365" s="18" t="s">
        <v>232</v>
      </c>
      <c r="BC365" s="21" t="s">
        <v>365</v>
      </c>
      <c r="BD365" s="18" t="s">
        <v>235</v>
      </c>
      <c r="BE365" s="18" t="s">
        <v>366</v>
      </c>
      <c r="BF365" s="18" t="s">
        <v>215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2592</v>
      </c>
      <c r="B366" s="18" t="s">
        <v>26</v>
      </c>
      <c r="C366" s="18" t="s">
        <v>235</v>
      </c>
      <c r="D366" s="18" t="s">
        <v>134</v>
      </c>
      <c r="E366" s="18" t="s">
        <v>862</v>
      </c>
      <c r="F366" s="22" t="str">
        <f>IF(ISBLANK(Table2[[#This Row],[unique_id]]), "", PROPER(SUBSTITUTE(Table2[[#This Row],[unique_id]], "_", " ")))</f>
        <v>Laundry Vacuum Charger Plug</v>
      </c>
      <c r="G366" s="18" t="s">
        <v>232</v>
      </c>
      <c r="H366" s="18" t="s">
        <v>535</v>
      </c>
      <c r="I366" s="18" t="s">
        <v>294</v>
      </c>
      <c r="M366" s="18" t="s">
        <v>260</v>
      </c>
      <c r="O366" s="19" t="s">
        <v>805</v>
      </c>
      <c r="P366" s="18" t="s">
        <v>166</v>
      </c>
      <c r="Q366" s="18" t="s">
        <v>777</v>
      </c>
      <c r="R366" s="18" t="s">
        <v>535</v>
      </c>
      <c r="S366" s="18" t="str">
        <f>Table2[[#This Row],[friendly_name]]</f>
        <v>Vacuum Charger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258</v>
      </c>
      <c r="AG366" s="19"/>
      <c r="AH366" s="19"/>
      <c r="AT366" s="20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232</v>
      </c>
      <c r="BC366" s="21" t="s">
        <v>365</v>
      </c>
      <c r="BD366" s="18" t="s">
        <v>235</v>
      </c>
      <c r="BE366" s="18" t="s">
        <v>366</v>
      </c>
      <c r="BF366" s="18" t="s">
        <v>215</v>
      </c>
      <c r="BI366" s="18" t="s">
        <v>1018</v>
      </c>
      <c r="BJ366" s="18" t="s">
        <v>1422</v>
      </c>
      <c r="BK366" s="18" t="s">
        <v>346</v>
      </c>
      <c r="BL366" s="18" t="s">
        <v>1475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7" spans="1:65" ht="16" customHeight="1">
      <c r="A367" s="18">
        <v>2593</v>
      </c>
      <c r="B367" s="18" t="s">
        <v>26</v>
      </c>
      <c r="C367" s="18" t="s">
        <v>825</v>
      </c>
      <c r="D367" s="18" t="s">
        <v>149</v>
      </c>
      <c r="E367" s="23" t="s">
        <v>1136</v>
      </c>
      <c r="F367" s="22" t="str">
        <f>IF(ISBLANK(Table2[[#This Row],[unique_id]]), "", PROPER(SUBSTITUTE(Table2[[#This Row],[unique_id]], "_", " ")))</f>
        <v>Template Ada Tablet Plug Proxy</v>
      </c>
      <c r="G367" s="18" t="s">
        <v>838</v>
      </c>
      <c r="H367" s="18" t="s">
        <v>535</v>
      </c>
      <c r="I367" s="18" t="s">
        <v>294</v>
      </c>
      <c r="O367" s="19" t="s">
        <v>805</v>
      </c>
      <c r="P367" s="18" t="s">
        <v>166</v>
      </c>
      <c r="Q367" s="18" t="s">
        <v>777</v>
      </c>
      <c r="R367" s="42" t="s">
        <v>762</v>
      </c>
      <c r="S367" s="18" t="str">
        <f>Table2[[#This Row],[friendly_name]]</f>
        <v>Ada Tablet</v>
      </c>
      <c r="T367" s="23" t="s">
        <v>1131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Lounge</v>
      </c>
      <c r="BB367" s="18" t="s">
        <v>838</v>
      </c>
      <c r="BC367" s="21" t="s">
        <v>365</v>
      </c>
      <c r="BD367" s="18" t="s">
        <v>235</v>
      </c>
      <c r="BE367" s="18" t="s">
        <v>366</v>
      </c>
      <c r="BF367" s="18" t="s">
        <v>195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2594</v>
      </c>
      <c r="B368" s="18" t="s">
        <v>26</v>
      </c>
      <c r="C368" s="18" t="s">
        <v>235</v>
      </c>
      <c r="D368" s="18" t="s">
        <v>134</v>
      </c>
      <c r="E368" s="18" t="s">
        <v>1137</v>
      </c>
      <c r="F368" s="22" t="str">
        <f>IF(ISBLANK(Table2[[#This Row],[unique_id]]), "", PROPER(SUBSTITUTE(Table2[[#This Row],[unique_id]], "_", " ")))</f>
        <v>Ada Tablet Plug</v>
      </c>
      <c r="G368" s="18" t="s">
        <v>838</v>
      </c>
      <c r="H368" s="18" t="s">
        <v>535</v>
      </c>
      <c r="I368" s="18" t="s">
        <v>294</v>
      </c>
      <c r="M368" s="18" t="s">
        <v>260</v>
      </c>
      <c r="O368" s="19" t="s">
        <v>805</v>
      </c>
      <c r="P368" s="18" t="s">
        <v>166</v>
      </c>
      <c r="Q368" s="18" t="s">
        <v>777</v>
      </c>
      <c r="R368" s="42" t="s">
        <v>762</v>
      </c>
      <c r="S368" s="18" t="str">
        <f>Table2[[#This Row],[friendly_name]]</f>
        <v>Ada Tablet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839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838</v>
      </c>
      <c r="BC368" s="21" t="s">
        <v>365</v>
      </c>
      <c r="BD368" s="18" t="s">
        <v>235</v>
      </c>
      <c r="BE368" s="18" t="s">
        <v>366</v>
      </c>
      <c r="BF368" s="18" t="s">
        <v>195</v>
      </c>
      <c r="BI368" s="18" t="s">
        <v>1017</v>
      </c>
      <c r="BJ368" s="18" t="s">
        <v>1422</v>
      </c>
      <c r="BK368" s="18" t="s">
        <v>817</v>
      </c>
      <c r="BL368" s="18" t="s">
        <v>1476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9" spans="1:65" ht="16" customHeight="1">
      <c r="A369" s="18">
        <v>2595</v>
      </c>
      <c r="B369" s="18" t="s">
        <v>26</v>
      </c>
      <c r="C369" s="18" t="s">
        <v>825</v>
      </c>
      <c r="D369" s="18" t="s">
        <v>149</v>
      </c>
      <c r="E369" s="23" t="s">
        <v>1516</v>
      </c>
      <c r="F369" s="22" t="str">
        <f>IF(ISBLANK(Table2[[#This Row],[unique_id]]), "", PROPER(SUBSTITUTE(Table2[[#This Row],[unique_id]], "_", " ")))</f>
        <v>Template Server Eva Plug Proxy</v>
      </c>
      <c r="G369" s="18" t="s">
        <v>1517</v>
      </c>
      <c r="H369" s="18" t="s">
        <v>535</v>
      </c>
      <c r="I369" s="18" t="s">
        <v>294</v>
      </c>
      <c r="O369" s="19" t="s">
        <v>805</v>
      </c>
      <c r="P369" s="18"/>
      <c r="R369" s="18" t="s">
        <v>818</v>
      </c>
      <c r="S369" s="18" t="str">
        <f>Table2[[#This Row],[friendly_name]]</f>
        <v>Server Eva</v>
      </c>
      <c r="T369" s="23" t="s">
        <v>1131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1518</v>
      </c>
      <c r="BC369" s="21" t="s">
        <v>365</v>
      </c>
      <c r="BD369" s="18" t="s">
        <v>235</v>
      </c>
      <c r="BE369" s="18" t="s">
        <v>366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2596</v>
      </c>
      <c r="B370" s="18" t="s">
        <v>26</v>
      </c>
      <c r="C370" s="18" t="s">
        <v>235</v>
      </c>
      <c r="D370" s="18" t="s">
        <v>134</v>
      </c>
      <c r="E370" s="18" t="s">
        <v>1515</v>
      </c>
      <c r="F370" s="22" t="str">
        <f>IF(ISBLANK(Table2[[#This Row],[unique_id]]), "", PROPER(SUBSTITUTE(Table2[[#This Row],[unique_id]], "_", " ")))</f>
        <v>Server Eva Plug</v>
      </c>
      <c r="G370" s="18" t="s">
        <v>1517</v>
      </c>
      <c r="H370" s="18" t="s">
        <v>535</v>
      </c>
      <c r="I370" s="18" t="s">
        <v>294</v>
      </c>
      <c r="M370" s="18" t="s">
        <v>260</v>
      </c>
      <c r="O370" s="19" t="s">
        <v>805</v>
      </c>
      <c r="P370" s="18"/>
      <c r="R370" s="18" t="s">
        <v>818</v>
      </c>
      <c r="S370" s="18" t="str">
        <f>Table2[[#This Row],[friendly_name]]</f>
        <v>Server Eva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255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1518</v>
      </c>
      <c r="BC370" s="21" t="s">
        <v>365</v>
      </c>
      <c r="BD370" s="18" t="s">
        <v>235</v>
      </c>
      <c r="BE370" s="18" t="s">
        <v>366</v>
      </c>
      <c r="BF370" s="18" t="s">
        <v>28</v>
      </c>
      <c r="BI370" s="18" t="s">
        <v>1018</v>
      </c>
      <c r="BJ370" s="18" t="s">
        <v>1422</v>
      </c>
      <c r="BK370" s="18" t="s">
        <v>821</v>
      </c>
      <c r="BL370" s="18" t="s">
        <v>1477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1" spans="1:65" ht="16" customHeight="1">
      <c r="A371" s="18">
        <v>2597</v>
      </c>
      <c r="B371" s="18" t="s">
        <v>26</v>
      </c>
      <c r="C371" s="18" t="s">
        <v>825</v>
      </c>
      <c r="D371" s="18" t="s">
        <v>149</v>
      </c>
      <c r="E371" s="23" t="s">
        <v>1138</v>
      </c>
      <c r="F371" s="22" t="str">
        <f>IF(ISBLANK(Table2[[#This Row],[unique_id]]), "", PROPER(SUBSTITUTE(Table2[[#This Row],[unique_id]], "_", " ")))</f>
        <v>Template Server Meg Plug Proxy</v>
      </c>
      <c r="G371" s="21" t="s">
        <v>822</v>
      </c>
      <c r="H371" s="18" t="s">
        <v>535</v>
      </c>
      <c r="I371" s="18" t="s">
        <v>294</v>
      </c>
      <c r="O371" s="19" t="s">
        <v>805</v>
      </c>
      <c r="P371" s="18"/>
      <c r="R371" s="18" t="s">
        <v>818</v>
      </c>
      <c r="S371" s="18" t="str">
        <f>Table2[[#This Row],[friendly_name]]</f>
        <v>Server Meg</v>
      </c>
      <c r="T371" s="23" t="s">
        <v>1131</v>
      </c>
      <c r="U371" s="18"/>
      <c r="V371" s="19"/>
      <c r="W371" s="19"/>
      <c r="X371" s="19"/>
      <c r="Y371" s="19"/>
      <c r="Z371" s="19"/>
      <c r="AB371" s="18"/>
      <c r="AG371" s="19"/>
      <c r="AH371" s="19"/>
      <c r="AR371" s="21"/>
      <c r="AT371" s="15"/>
      <c r="AU371" s="1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1121</v>
      </c>
      <c r="BC371" s="21" t="s">
        <v>365</v>
      </c>
      <c r="BD371" s="18" t="s">
        <v>235</v>
      </c>
      <c r="BE371" s="18" t="s">
        <v>366</v>
      </c>
      <c r="BF371" s="18" t="s">
        <v>28</v>
      </c>
      <c r="BL371" s="1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2598</v>
      </c>
      <c r="B372" s="18" t="s">
        <v>26</v>
      </c>
      <c r="C372" s="18" t="s">
        <v>235</v>
      </c>
      <c r="D372" s="18" t="s">
        <v>134</v>
      </c>
      <c r="E372" s="18" t="s">
        <v>1139</v>
      </c>
      <c r="F372" s="22" t="str">
        <f>IF(ISBLANK(Table2[[#This Row],[unique_id]]), "", PROPER(SUBSTITUTE(Table2[[#This Row],[unique_id]], "_", " ")))</f>
        <v>Server Meg Plug</v>
      </c>
      <c r="G372" s="21" t="s">
        <v>822</v>
      </c>
      <c r="H372" s="18" t="s">
        <v>535</v>
      </c>
      <c r="I372" s="18" t="s">
        <v>294</v>
      </c>
      <c r="M372" s="18" t="s">
        <v>260</v>
      </c>
      <c r="O372" s="19" t="s">
        <v>805</v>
      </c>
      <c r="P372" s="18"/>
      <c r="R372" s="18" t="s">
        <v>818</v>
      </c>
      <c r="S372" s="18" t="str">
        <f>Table2[[#This Row],[friendly_name]]</f>
        <v>Server Meg</v>
      </c>
      <c r="T372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2" s="18"/>
      <c r="V372" s="19"/>
      <c r="W372" s="19"/>
      <c r="X372" s="19"/>
      <c r="Y372" s="19"/>
      <c r="Z372" s="19"/>
      <c r="AB372" s="18"/>
      <c r="AE372" s="18" t="s">
        <v>255</v>
      </c>
      <c r="AG372" s="19"/>
      <c r="AH372" s="19"/>
      <c r="AR372" s="21"/>
      <c r="AT372" s="15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1121</v>
      </c>
      <c r="BC372" s="21" t="s">
        <v>365</v>
      </c>
      <c r="BD372" s="18" t="s">
        <v>235</v>
      </c>
      <c r="BE372" s="18" t="s">
        <v>366</v>
      </c>
      <c r="BF372" s="18" t="s">
        <v>28</v>
      </c>
      <c r="BI372" s="18" t="s">
        <v>1018</v>
      </c>
      <c r="BJ372" s="18" t="s">
        <v>1422</v>
      </c>
      <c r="BK372" s="18" t="s">
        <v>820</v>
      </c>
      <c r="BL372" s="18" t="s">
        <v>1478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3" spans="1:65" ht="16" customHeight="1">
      <c r="A373" s="18">
        <v>2599</v>
      </c>
      <c r="B373" s="28" t="s">
        <v>26</v>
      </c>
      <c r="C373" s="28" t="s">
        <v>825</v>
      </c>
      <c r="D373" s="28" t="s">
        <v>149</v>
      </c>
      <c r="E373" s="29" t="s">
        <v>1353</v>
      </c>
      <c r="F373" s="30" t="str">
        <f>IF(ISBLANK(Table2[[#This Row],[unique_id]]), "", PROPER(SUBSTITUTE(Table2[[#This Row],[unique_id]], "_", " ")))</f>
        <v>Template Server Lia Plug Proxy</v>
      </c>
      <c r="G373" s="28" t="s">
        <v>1354</v>
      </c>
      <c r="H373" s="28" t="s">
        <v>535</v>
      </c>
      <c r="I373" s="28" t="s">
        <v>294</v>
      </c>
      <c r="J373" s="28"/>
      <c r="K373" s="28"/>
      <c r="L373" s="28"/>
      <c r="M373" s="28"/>
      <c r="N373" s="28"/>
      <c r="O373" s="31" t="s">
        <v>805</v>
      </c>
      <c r="P373" s="33" t="s">
        <v>166</v>
      </c>
      <c r="Q373" s="33" t="s">
        <v>777</v>
      </c>
      <c r="R373" s="33" t="s">
        <v>779</v>
      </c>
      <c r="S373" s="28" t="s">
        <v>1354</v>
      </c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">
        <v>504</v>
      </c>
      <c r="BB373" s="28" t="s">
        <v>1355</v>
      </c>
      <c r="BC373" s="28" t="s">
        <v>364</v>
      </c>
      <c r="BD373" s="28" t="s">
        <v>235</v>
      </c>
      <c r="BE373" s="28" t="s">
        <v>367</v>
      </c>
      <c r="BF373" s="28" t="s">
        <v>504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2600</v>
      </c>
      <c r="B374" s="28" t="s">
        <v>26</v>
      </c>
      <c r="C374" s="28" t="s">
        <v>235</v>
      </c>
      <c r="D374" s="28" t="s">
        <v>134</v>
      </c>
      <c r="E374" s="28" t="s">
        <v>1352</v>
      </c>
      <c r="F374" s="30" t="str">
        <f>IF(ISBLANK(Table2[[#This Row],[unique_id]]), "", PROPER(SUBSTITUTE(Table2[[#This Row],[unique_id]], "_", " ")))</f>
        <v>Server Lia Plug</v>
      </c>
      <c r="G374" s="28" t="s">
        <v>1354</v>
      </c>
      <c r="H374" s="28" t="s">
        <v>535</v>
      </c>
      <c r="I374" s="28" t="s">
        <v>294</v>
      </c>
      <c r="J374" s="28"/>
      <c r="K374" s="28"/>
      <c r="L374" s="28"/>
      <c r="M374" s="18" t="s">
        <v>260</v>
      </c>
      <c r="N374" s="28"/>
      <c r="O374" s="31" t="s">
        <v>805</v>
      </c>
      <c r="P374" s="33" t="s">
        <v>166</v>
      </c>
      <c r="Q374" s="33" t="s">
        <v>777</v>
      </c>
      <c r="R374" s="33" t="s">
        <v>779</v>
      </c>
      <c r="S374" s="28" t="s">
        <v>1354</v>
      </c>
      <c r="T374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18" t="s">
        <v>255</v>
      </c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504</v>
      </c>
      <c r="BB374" s="28" t="s">
        <v>1355</v>
      </c>
      <c r="BC374" s="28" t="s">
        <v>364</v>
      </c>
      <c r="BD374" s="28" t="s">
        <v>235</v>
      </c>
      <c r="BE374" s="28" t="s">
        <v>367</v>
      </c>
      <c r="BF374" s="28" t="s">
        <v>504</v>
      </c>
      <c r="BG374" s="28"/>
      <c r="BH374" s="28"/>
      <c r="BI374" s="28" t="s">
        <v>1017</v>
      </c>
      <c r="BJ374" s="28" t="s">
        <v>1422</v>
      </c>
      <c r="BK374" s="28" t="s">
        <v>353</v>
      </c>
      <c r="BL374" s="28" t="s">
        <v>1479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5" spans="1:65" ht="16" customHeight="1">
      <c r="A375" s="18">
        <v>2601</v>
      </c>
      <c r="B375" s="28" t="s">
        <v>26</v>
      </c>
      <c r="C375" s="28" t="s">
        <v>825</v>
      </c>
      <c r="D375" s="28" t="s">
        <v>149</v>
      </c>
      <c r="E375" s="29" t="s">
        <v>948</v>
      </c>
      <c r="F375" s="30" t="str">
        <f>IF(ISBLANK(Table2[[#This Row],[unique_id]]), "", PROPER(SUBSTITUTE(Table2[[#This Row],[unique_id]], "_", " ")))</f>
        <v>Template Old Rack Outlet Plug Proxy</v>
      </c>
      <c r="G375" s="28" t="s">
        <v>224</v>
      </c>
      <c r="H375" s="28" t="s">
        <v>535</v>
      </c>
      <c r="I375" s="28" t="s">
        <v>294</v>
      </c>
      <c r="J375" s="28"/>
      <c r="K375" s="28"/>
      <c r="L375" s="28"/>
      <c r="M375" s="28"/>
      <c r="N375" s="28"/>
      <c r="O375" s="31" t="s">
        <v>805</v>
      </c>
      <c r="P375" s="28"/>
      <c r="Q375" s="28"/>
      <c r="R375" s="28"/>
      <c r="S375" s="28"/>
      <c r="T375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28"/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tr">
        <f>IF(ISBLANK(Table2[[#This Row],[device_model]]), "", Table2[[#This Row],[device_suggested_area]])</f>
        <v>Rack</v>
      </c>
      <c r="BB375" s="28" t="s">
        <v>1062</v>
      </c>
      <c r="BC375" s="28" t="s">
        <v>364</v>
      </c>
      <c r="BD375" s="28" t="s">
        <v>235</v>
      </c>
      <c r="BE375" s="28" t="s">
        <v>367</v>
      </c>
      <c r="BF375" s="28" t="s">
        <v>28</v>
      </c>
      <c r="BG375" s="28"/>
      <c r="BH375" s="28"/>
      <c r="BI375" s="28"/>
      <c r="BJ375" s="28"/>
      <c r="BK375" s="28"/>
      <c r="BL375" s="28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2602</v>
      </c>
      <c r="B376" s="28" t="s">
        <v>26</v>
      </c>
      <c r="C376" s="28" t="s">
        <v>235</v>
      </c>
      <c r="D376" s="28" t="s">
        <v>134</v>
      </c>
      <c r="E376" s="28" t="s">
        <v>947</v>
      </c>
      <c r="F376" s="30" t="str">
        <f>IF(ISBLANK(Table2[[#This Row],[unique_id]]), "", PROPER(SUBSTITUTE(Table2[[#This Row],[unique_id]], "_", " ")))</f>
        <v>Old Rack Outlet Plug</v>
      </c>
      <c r="G376" s="28" t="s">
        <v>224</v>
      </c>
      <c r="H376" s="28" t="s">
        <v>535</v>
      </c>
      <c r="I376" s="28" t="s">
        <v>294</v>
      </c>
      <c r="J376" s="28"/>
      <c r="K376" s="28"/>
      <c r="L376" s="28"/>
      <c r="M376" s="28"/>
      <c r="N376" s="28"/>
      <c r="O376" s="31" t="s">
        <v>805</v>
      </c>
      <c r="P376" s="28"/>
      <c r="Q376" s="28"/>
      <c r="R376" s="28"/>
      <c r="S376" s="28"/>
      <c r="T376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1062</v>
      </c>
      <c r="BC376" s="28" t="s">
        <v>364</v>
      </c>
      <c r="BD376" s="28" t="s">
        <v>235</v>
      </c>
      <c r="BE376" s="28" t="s">
        <v>367</v>
      </c>
      <c r="BF376" s="28" t="s">
        <v>28</v>
      </c>
      <c r="BG376" s="28"/>
      <c r="BH376" s="28"/>
      <c r="BI376" s="28" t="s">
        <v>1018</v>
      </c>
      <c r="BJ376" s="28" t="s">
        <v>1422</v>
      </c>
      <c r="BK376" s="28" t="s">
        <v>360</v>
      </c>
      <c r="BL376" s="28" t="s">
        <v>1480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7" spans="1:65" ht="16" customHeight="1">
      <c r="A377" s="18">
        <v>2603</v>
      </c>
      <c r="B377" s="33" t="s">
        <v>26</v>
      </c>
      <c r="C377" s="33" t="s">
        <v>825</v>
      </c>
      <c r="D377" s="33" t="s">
        <v>149</v>
      </c>
      <c r="E377" s="34" t="s">
        <v>1005</v>
      </c>
      <c r="F377" s="35" t="str">
        <f>IF(ISBLANK(Table2[[#This Row],[unique_id]]), "", PROPER(SUBSTITUTE(Table2[[#This Row],[unique_id]], "_", " ")))</f>
        <v>Template Rack Outlet Plug Proxy</v>
      </c>
      <c r="G377" s="33" t="s">
        <v>224</v>
      </c>
      <c r="H377" s="33" t="s">
        <v>535</v>
      </c>
      <c r="I377" s="33" t="s">
        <v>294</v>
      </c>
      <c r="J377" s="33"/>
      <c r="K377" s="33"/>
      <c r="L377" s="33"/>
      <c r="M377" s="33"/>
      <c r="N377" s="33"/>
      <c r="O377" s="36" t="s">
        <v>805</v>
      </c>
      <c r="P377" s="33" t="s">
        <v>166</v>
      </c>
      <c r="Q377" s="33" t="s">
        <v>777</v>
      </c>
      <c r="R377" s="33" t="s">
        <v>779</v>
      </c>
      <c r="S377" s="33" t="str">
        <f>Table2[[#This Row],[friendly_name]]</f>
        <v>Server Rack</v>
      </c>
      <c r="T377" s="34" t="s">
        <v>1133</v>
      </c>
      <c r="U377" s="33"/>
      <c r="V377" s="36"/>
      <c r="W377" s="36"/>
      <c r="X377" s="36"/>
      <c r="Y377" s="36"/>
      <c r="Z377" s="36"/>
      <c r="AA377" s="36"/>
      <c r="AB377" s="33"/>
      <c r="AC377" s="33"/>
      <c r="AD377" s="33"/>
      <c r="AE377" s="33"/>
      <c r="AF377" s="33"/>
      <c r="AG377" s="36"/>
      <c r="AH377" s="36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7"/>
      <c r="AU377" s="33" t="s">
        <v>134</v>
      </c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1062</v>
      </c>
      <c r="BC377" s="33" t="s">
        <v>941</v>
      </c>
      <c r="BD377" s="33" t="s">
        <v>1178</v>
      </c>
      <c r="BE377" s="33" t="s">
        <v>913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33" t="s">
        <v>26</v>
      </c>
      <c r="C378" s="33" t="s">
        <v>710</v>
      </c>
      <c r="D378" s="33" t="s">
        <v>134</v>
      </c>
      <c r="E378" s="33" t="s">
        <v>863</v>
      </c>
      <c r="F378" s="35" t="str">
        <f>IF(ISBLANK(Table2[[#This Row],[unique_id]]), "", PROPER(SUBSTITUTE(Table2[[#This Row],[unique_id]], "_", " ")))</f>
        <v>Rack Outlet Plug</v>
      </c>
      <c r="G378" s="33" t="s">
        <v>224</v>
      </c>
      <c r="H378" s="33" t="s">
        <v>535</v>
      </c>
      <c r="I378" s="33" t="s">
        <v>294</v>
      </c>
      <c r="J378" s="33"/>
      <c r="K378" s="33"/>
      <c r="L378" s="33"/>
      <c r="M378" s="33" t="s">
        <v>260</v>
      </c>
      <c r="N378" s="33"/>
      <c r="O378" s="36" t="s">
        <v>805</v>
      </c>
      <c r="P378" s="33" t="s">
        <v>166</v>
      </c>
      <c r="Q378" s="33" t="s">
        <v>777</v>
      </c>
      <c r="R378" s="33" t="s">
        <v>779</v>
      </c>
      <c r="S378" s="33" t="str">
        <f>Table2[[#This Row],[friendly_name]]</f>
        <v>Server Rack</v>
      </c>
      <c r="T378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3"/>
      <c r="V378" s="36"/>
      <c r="W378" s="36"/>
      <c r="X378" s="36"/>
      <c r="Y378" s="36"/>
      <c r="Z378" s="36"/>
      <c r="AA378" s="52" t="s">
        <v>1176</v>
      </c>
      <c r="AB378" s="33"/>
      <c r="AC378" s="33"/>
      <c r="AD378" s="33"/>
      <c r="AE378" s="33" t="s">
        <v>255</v>
      </c>
      <c r="AF378" s="33">
        <v>10</v>
      </c>
      <c r="AG378" s="36" t="s">
        <v>34</v>
      </c>
      <c r="AH378" s="36" t="s">
        <v>923</v>
      </c>
      <c r="AI378" s="33"/>
      <c r="AJ378" s="33" t="str">
        <f>_xlfn.CONCAT("homeassistant/", Table2[[#This Row],[entity_namespace]], "/tasmota/",Table2[[#This Row],[unique_id]], "/config")</f>
        <v>homeassistant/switch/tasmota/rack_outlet_plug/config</v>
      </c>
      <c r="AK378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3" t="str">
        <f>_xlfn.CONCAT("tasmota/device/",Table2[[#This Row],[unique_id]], "/cmnd/POWER")</f>
        <v>tasmota/device/rack_outlet_plug/cmnd/POWER</v>
      </c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942</v>
      </c>
      <c r="AO378" s="33" t="s">
        <v>943</v>
      </c>
      <c r="AP378" s="33" t="s">
        <v>932</v>
      </c>
      <c r="AQ378" s="33" t="s">
        <v>933</v>
      </c>
      <c r="AR378" s="33" t="s">
        <v>1009</v>
      </c>
      <c r="AS378" s="33">
        <v>1</v>
      </c>
      <c r="AT378" s="38" t="str">
        <f>HYPERLINK(_xlfn.CONCAT("http://", Table2[[#This Row],[connection_ip]], "/?"))</f>
        <v>http://10.0.4.102/?</v>
      </c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1062</v>
      </c>
      <c r="BC378" s="33" t="s">
        <v>941</v>
      </c>
      <c r="BD378" s="33" t="s">
        <v>1178</v>
      </c>
      <c r="BE378" s="33" t="s">
        <v>913</v>
      </c>
      <c r="BF378" s="33" t="s">
        <v>28</v>
      </c>
      <c r="BG378" s="33"/>
      <c r="BH378" s="33"/>
      <c r="BI378" s="33"/>
      <c r="BJ378" s="33" t="s">
        <v>1422</v>
      </c>
      <c r="BK378" s="33" t="s">
        <v>940</v>
      </c>
      <c r="BL378" s="33" t="s">
        <v>1481</v>
      </c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5" ht="16" customHeight="1">
      <c r="A379" s="18">
        <v>2605</v>
      </c>
      <c r="B379" s="33" t="s">
        <v>26</v>
      </c>
      <c r="C379" s="33" t="s">
        <v>710</v>
      </c>
      <c r="D379" s="33" t="s">
        <v>27</v>
      </c>
      <c r="E379" s="33" t="s">
        <v>1006</v>
      </c>
      <c r="F379" s="35" t="str">
        <f>IF(ISBLANK(Table2[[#This Row],[unique_id]]), "", PROPER(SUBSTITUTE(Table2[[#This Row],[unique_id]], "_", " ")))</f>
        <v>Rack Outlet Plug Energy Power</v>
      </c>
      <c r="G379" s="33" t="s">
        <v>224</v>
      </c>
      <c r="H379" s="33" t="s">
        <v>535</v>
      </c>
      <c r="I379" s="33" t="s">
        <v>294</v>
      </c>
      <c r="J379" s="33"/>
      <c r="K379" s="33"/>
      <c r="L379" s="33"/>
      <c r="M379" s="33"/>
      <c r="N379" s="33"/>
      <c r="O379" s="36"/>
      <c r="P379" s="33"/>
      <c r="Q379" s="33"/>
      <c r="R379" s="33"/>
      <c r="S379" s="33"/>
      <c r="T379" s="34"/>
      <c r="U379" s="33"/>
      <c r="V379" s="36"/>
      <c r="W379" s="36"/>
      <c r="X379" s="36"/>
      <c r="Y379" s="36"/>
      <c r="Z379" s="36"/>
      <c r="AA379" s="36"/>
      <c r="AB379" s="33" t="s">
        <v>31</v>
      </c>
      <c r="AC379" s="33" t="s">
        <v>331</v>
      </c>
      <c r="AD379" s="33" t="s">
        <v>924</v>
      </c>
      <c r="AE379" s="33"/>
      <c r="AF379" s="33">
        <v>10</v>
      </c>
      <c r="AG379" s="36" t="s">
        <v>34</v>
      </c>
      <c r="AH379" s="36" t="s">
        <v>923</v>
      </c>
      <c r="AI379" s="33"/>
      <c r="AJ379" s="33" t="str">
        <f>_xlfn.CONCAT("homeassistant/", Table2[[#This Row],[entity_namespace]], "/tasmota/",Table2[[#This Row],[unique_id]], "/config")</f>
        <v>homeassistant/sensor/tasmota/rack_outlet_plug_energy_power/config</v>
      </c>
      <c r="AK379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9" s="33"/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942</v>
      </c>
      <c r="AO379" s="33" t="s">
        <v>943</v>
      </c>
      <c r="AP379" s="33" t="s">
        <v>932</v>
      </c>
      <c r="AQ379" s="33" t="s">
        <v>933</v>
      </c>
      <c r="AR379" s="33" t="s">
        <v>1172</v>
      </c>
      <c r="AS379" s="33">
        <v>1</v>
      </c>
      <c r="AT379" s="38"/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1062</v>
      </c>
      <c r="BC379" s="33" t="s">
        <v>941</v>
      </c>
      <c r="BD379" s="33" t="s">
        <v>1178</v>
      </c>
      <c r="BE379" s="33" t="s">
        <v>913</v>
      </c>
      <c r="BF379" s="33" t="s">
        <v>28</v>
      </c>
      <c r="BG379" s="33"/>
      <c r="BH379" s="33"/>
      <c r="BI379" s="33"/>
      <c r="BJ379" s="33"/>
      <c r="BK379" s="33"/>
      <c r="BL379" s="33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2606</v>
      </c>
      <c r="B380" s="33" t="s">
        <v>26</v>
      </c>
      <c r="C380" s="33" t="s">
        <v>710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Total</v>
      </c>
      <c r="G380" s="33" t="s">
        <v>224</v>
      </c>
      <c r="H380" s="33" t="s">
        <v>535</v>
      </c>
      <c r="I380" s="33" t="s">
        <v>294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76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923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homeassistant/sensor/tasmota/rack_outlet_plug_energy_total/config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942</v>
      </c>
      <c r="AO380" s="33" t="s">
        <v>943</v>
      </c>
      <c r="AP380" s="33" t="s">
        <v>932</v>
      </c>
      <c r="AQ380" s="33" t="s">
        <v>933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1062</v>
      </c>
      <c r="BC380" s="33" t="s">
        <v>941</v>
      </c>
      <c r="BD380" s="33" t="s">
        <v>1178</v>
      </c>
      <c r="BE380" s="33" t="s">
        <v>913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28" t="s">
        <v>26</v>
      </c>
      <c r="C381" s="28" t="s">
        <v>825</v>
      </c>
      <c r="D381" s="28" t="s">
        <v>149</v>
      </c>
      <c r="E381" s="29" t="s">
        <v>1020</v>
      </c>
      <c r="F381" s="30" t="str">
        <f>IF(ISBLANK(Table2[[#This Row],[unique_id]]), "", PROPER(SUBSTITUTE(Table2[[#This Row],[unique_id]], "_", " ")))</f>
        <v>Template Old Roof Network Switch Plug Proxy</v>
      </c>
      <c r="G381" s="28" t="s">
        <v>222</v>
      </c>
      <c r="H381" s="28" t="s">
        <v>535</v>
      </c>
      <c r="I381" s="28" t="s">
        <v>294</v>
      </c>
      <c r="J381" s="28"/>
      <c r="K381" s="28"/>
      <c r="L381" s="28"/>
      <c r="M381" s="28"/>
      <c r="N381" s="28"/>
      <c r="O381" s="31" t="s">
        <v>805</v>
      </c>
      <c r="P381" s="28"/>
      <c r="Q381" s="28"/>
      <c r="R381" s="28"/>
      <c r="S381" s="28"/>
      <c r="T38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28"/>
      <c r="V381" s="31"/>
      <c r="W381" s="31"/>
      <c r="X381" s="31"/>
      <c r="Y381" s="31"/>
      <c r="Z381" s="31"/>
      <c r="AA381" s="31"/>
      <c r="AB381" s="28"/>
      <c r="AC381" s="28"/>
      <c r="AD381" s="28"/>
      <c r="AE381" s="28"/>
      <c r="AF381" s="28"/>
      <c r="AG381" s="31"/>
      <c r="AH381" s="31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32"/>
      <c r="AU381" s="28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8"/>
      <c r="BA381" s="18" t="str">
        <f>IF(ISBLANK(Table2[[#This Row],[device_model]]), "", Table2[[#This Row],[device_suggested_area]])</f>
        <v>Ceiling</v>
      </c>
      <c r="BB381" s="28" t="s">
        <v>222</v>
      </c>
      <c r="BC381" s="28" t="s">
        <v>364</v>
      </c>
      <c r="BD381" s="28" t="s">
        <v>235</v>
      </c>
      <c r="BE381" s="28" t="s">
        <v>367</v>
      </c>
      <c r="BF381" s="28" t="s">
        <v>410</v>
      </c>
      <c r="BG381" s="28"/>
      <c r="BH381" s="28"/>
      <c r="BI381" s="28"/>
      <c r="BJ381" s="28"/>
      <c r="BK381" s="28"/>
      <c r="BL381" s="28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2608</v>
      </c>
      <c r="B382" s="28" t="s">
        <v>26</v>
      </c>
      <c r="C382" s="28" t="s">
        <v>235</v>
      </c>
      <c r="D382" s="28" t="s">
        <v>134</v>
      </c>
      <c r="E382" s="28" t="s">
        <v>1021</v>
      </c>
      <c r="F382" s="30" t="str">
        <f>IF(ISBLANK(Table2[[#This Row],[unique_id]]), "", PROPER(SUBSTITUTE(Table2[[#This Row],[unique_id]], "_", " ")))</f>
        <v>Old Roof Network Switch Plug</v>
      </c>
      <c r="G382" s="28" t="s">
        <v>222</v>
      </c>
      <c r="H382" s="28" t="s">
        <v>535</v>
      </c>
      <c r="I382" s="28" t="s">
        <v>294</v>
      </c>
      <c r="J382" s="28"/>
      <c r="K382" s="28"/>
      <c r="L382" s="28"/>
      <c r="M382" s="28"/>
      <c r="N382" s="28"/>
      <c r="O382" s="31" t="s">
        <v>805</v>
      </c>
      <c r="P382" s="28"/>
      <c r="Q382" s="28"/>
      <c r="R382" s="28"/>
      <c r="S382" s="28"/>
      <c r="T382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 t="s">
        <v>256</v>
      </c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222</v>
      </c>
      <c r="BC382" s="28" t="s">
        <v>364</v>
      </c>
      <c r="BD382" s="28" t="s">
        <v>235</v>
      </c>
      <c r="BE382" s="28" t="s">
        <v>367</v>
      </c>
      <c r="BF382" s="28" t="s">
        <v>410</v>
      </c>
      <c r="BG382" s="28"/>
      <c r="BH382" s="28"/>
      <c r="BI382" s="28" t="s">
        <v>1017</v>
      </c>
      <c r="BJ382" s="28" t="s">
        <v>1422</v>
      </c>
      <c r="BK382" s="28" t="s">
        <v>358</v>
      </c>
      <c r="BL382" s="28" t="s">
        <v>1482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3" spans="1:65" ht="16" customHeight="1">
      <c r="A383" s="18">
        <v>2609</v>
      </c>
      <c r="B383" s="33" t="s">
        <v>26</v>
      </c>
      <c r="C383" s="33" t="s">
        <v>825</v>
      </c>
      <c r="D383" s="33" t="s">
        <v>149</v>
      </c>
      <c r="E383" s="34" t="s">
        <v>1162</v>
      </c>
      <c r="F383" s="35" t="str">
        <f>IF(ISBLANK(Table2[[#This Row],[unique_id]]), "", PROPER(SUBSTITUTE(Table2[[#This Row],[unique_id]], "_", " ")))</f>
        <v>Template Ceiling Network Switch Plug Proxy</v>
      </c>
      <c r="G383" s="33" t="s">
        <v>222</v>
      </c>
      <c r="H383" s="33" t="s">
        <v>535</v>
      </c>
      <c r="I383" s="33" t="s">
        <v>294</v>
      </c>
      <c r="J383" s="33"/>
      <c r="K383" s="33"/>
      <c r="L383" s="33"/>
      <c r="M383" s="33"/>
      <c r="N383" s="33"/>
      <c r="O383" s="36" t="s">
        <v>805</v>
      </c>
      <c r="P383" s="33" t="s">
        <v>166</v>
      </c>
      <c r="Q383" s="33" t="s">
        <v>777</v>
      </c>
      <c r="R383" s="33" t="s">
        <v>779</v>
      </c>
      <c r="S383" s="33" t="str">
        <f>Table2[[#This Row],[friendly_name]]</f>
        <v>Network Switch</v>
      </c>
      <c r="T383" s="34" t="s">
        <v>1133</v>
      </c>
      <c r="U383" s="33"/>
      <c r="V383" s="36"/>
      <c r="W383" s="36"/>
      <c r="X383" s="36"/>
      <c r="Y383" s="36"/>
      <c r="Z383" s="36"/>
      <c r="AA383" s="36"/>
      <c r="AB383" s="33"/>
      <c r="AC383" s="33"/>
      <c r="AD383" s="33"/>
      <c r="AE383" s="33"/>
      <c r="AF383" s="33"/>
      <c r="AG383" s="36"/>
      <c r="AH383" s="36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7"/>
      <c r="AU383" s="33" t="s">
        <v>134</v>
      </c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222</v>
      </c>
      <c r="BC383" s="33" t="s">
        <v>941</v>
      </c>
      <c r="BD383" s="33" t="s">
        <v>1178</v>
      </c>
      <c r="BE383" s="33" t="s">
        <v>913</v>
      </c>
      <c r="BF383" s="33" t="s">
        <v>410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33" t="s">
        <v>26</v>
      </c>
      <c r="C384" s="33" t="s">
        <v>710</v>
      </c>
      <c r="D384" s="33" t="s">
        <v>134</v>
      </c>
      <c r="E384" s="33" t="s">
        <v>1163</v>
      </c>
      <c r="F384" s="35" t="str">
        <f>IF(ISBLANK(Table2[[#This Row],[unique_id]]), "", PROPER(SUBSTITUTE(Table2[[#This Row],[unique_id]], "_", " ")))</f>
        <v>Ceiling Network Switch Plug</v>
      </c>
      <c r="G384" s="33" t="s">
        <v>222</v>
      </c>
      <c r="H384" s="33" t="s">
        <v>535</v>
      </c>
      <c r="I384" s="33" t="s">
        <v>294</v>
      </c>
      <c r="J384" s="33"/>
      <c r="K384" s="33"/>
      <c r="L384" s="33"/>
      <c r="M384" s="33" t="s">
        <v>260</v>
      </c>
      <c r="N384" s="33"/>
      <c r="O384" s="36" t="s">
        <v>805</v>
      </c>
      <c r="P384" s="33" t="s">
        <v>166</v>
      </c>
      <c r="Q384" s="33" t="s">
        <v>777</v>
      </c>
      <c r="R384" s="33" t="s">
        <v>779</v>
      </c>
      <c r="S384" s="33" t="str">
        <f>Table2[[#This Row],[friendly_name]]</f>
        <v>Network Switch</v>
      </c>
      <c r="T38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4" s="33"/>
      <c r="V384" s="36"/>
      <c r="W384" s="36"/>
      <c r="X384" s="36"/>
      <c r="Y384" s="36"/>
      <c r="Z384" s="36"/>
      <c r="AA384" s="52" t="s">
        <v>1176</v>
      </c>
      <c r="AB384" s="33"/>
      <c r="AC384" s="33"/>
      <c r="AD384" s="33"/>
      <c r="AE384" s="33" t="s">
        <v>256</v>
      </c>
      <c r="AF384" s="33">
        <v>10</v>
      </c>
      <c r="AG384" s="36" t="s">
        <v>34</v>
      </c>
      <c r="AH384" s="36" t="s">
        <v>923</v>
      </c>
      <c r="AI384" s="33"/>
      <c r="AJ384" s="33" t="str">
        <f>_xlfn.CONCAT("homeassistant/", Table2[[#This Row],[entity_namespace]], "/tasmota/",Table2[[#This Row],[unique_id]], "/config")</f>
        <v>homeassistant/switch/tasmota/ceiling_network_switch_plug/config</v>
      </c>
      <c r="AK384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4" s="33" t="str">
        <f>_xlfn.CONCAT("tasmota/device/",Table2[[#This Row],[unique_id]], "/cmnd/POWER")</f>
        <v>tasmota/device/ceiling_network_switch_plug/cmnd/POWER</v>
      </c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942</v>
      </c>
      <c r="AO384" s="33" t="s">
        <v>943</v>
      </c>
      <c r="AP384" s="33" t="s">
        <v>932</v>
      </c>
      <c r="AQ384" s="33" t="s">
        <v>933</v>
      </c>
      <c r="AR384" s="33" t="s">
        <v>1009</v>
      </c>
      <c r="AS384" s="33">
        <v>1</v>
      </c>
      <c r="AT384" s="38" t="str">
        <f>HYPERLINK(_xlfn.CONCAT("http://", Table2[[#This Row],[connection_ip]], "/?"))</f>
        <v>http://10.0.4.105/?</v>
      </c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222</v>
      </c>
      <c r="BC384" s="33" t="s">
        <v>941</v>
      </c>
      <c r="BD384" s="33" t="s">
        <v>1178</v>
      </c>
      <c r="BE384" s="33" t="s">
        <v>913</v>
      </c>
      <c r="BF384" s="33" t="s">
        <v>410</v>
      </c>
      <c r="BG384" s="33"/>
      <c r="BH384" s="33"/>
      <c r="BI384" s="33"/>
      <c r="BJ384" s="33" t="s">
        <v>1422</v>
      </c>
      <c r="BK384" s="53" t="s">
        <v>1022</v>
      </c>
      <c r="BL384" s="33" t="s">
        <v>1483</v>
      </c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5" spans="1:65" ht="16" customHeight="1">
      <c r="A385" s="18">
        <v>2611</v>
      </c>
      <c r="B385" s="33" t="s">
        <v>26</v>
      </c>
      <c r="C385" s="33" t="s">
        <v>710</v>
      </c>
      <c r="D385" s="33" t="s">
        <v>27</v>
      </c>
      <c r="E385" s="33" t="s">
        <v>1164</v>
      </c>
      <c r="F385" s="35" t="str">
        <f>IF(ISBLANK(Table2[[#This Row],[unique_id]]), "", PROPER(SUBSTITUTE(Table2[[#This Row],[unique_id]], "_", " ")))</f>
        <v>Ceiling Network Switch Plug Energy Power</v>
      </c>
      <c r="G385" s="33" t="s">
        <v>222</v>
      </c>
      <c r="H385" s="33" t="s">
        <v>535</v>
      </c>
      <c r="I385" s="33" t="s">
        <v>294</v>
      </c>
      <c r="J385" s="33"/>
      <c r="K385" s="33"/>
      <c r="L385" s="33"/>
      <c r="M385" s="33"/>
      <c r="N385" s="33"/>
      <c r="O385" s="36"/>
      <c r="P385" s="33"/>
      <c r="Q385" s="33"/>
      <c r="R385" s="33"/>
      <c r="S385" s="33"/>
      <c r="T385" s="34"/>
      <c r="U385" s="33"/>
      <c r="V385" s="36"/>
      <c r="W385" s="36"/>
      <c r="X385" s="36"/>
      <c r="Y385" s="36"/>
      <c r="Z385" s="36"/>
      <c r="AA385" s="36"/>
      <c r="AB385" s="33" t="s">
        <v>31</v>
      </c>
      <c r="AC385" s="33" t="s">
        <v>331</v>
      </c>
      <c r="AD385" s="33" t="s">
        <v>924</v>
      </c>
      <c r="AE385" s="33"/>
      <c r="AF385" s="33">
        <v>10</v>
      </c>
      <c r="AG385" s="36" t="s">
        <v>34</v>
      </c>
      <c r="AH385" s="36" t="s">
        <v>923</v>
      </c>
      <c r="AI385" s="33"/>
      <c r="AJ385" s="33" t="str">
        <f>_xlfn.CONCAT("homeassistant/", Table2[[#This Row],[entity_namespace]], "/tasmota/",Table2[[#This Row],[unique_id]], "/config")</f>
        <v>homeassistant/sensor/tasmota/ceiling_network_switch_plug_energy_power/config</v>
      </c>
      <c r="AK385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5" s="33"/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942</v>
      </c>
      <c r="AO385" s="33" t="s">
        <v>943</v>
      </c>
      <c r="AP385" s="33" t="s">
        <v>932</v>
      </c>
      <c r="AQ385" s="33" t="s">
        <v>933</v>
      </c>
      <c r="AR385" s="33" t="s">
        <v>1172</v>
      </c>
      <c r="AS385" s="33">
        <v>1</v>
      </c>
      <c r="AT385" s="38"/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222</v>
      </c>
      <c r="BC385" s="33" t="s">
        <v>941</v>
      </c>
      <c r="BD385" s="33" t="s">
        <v>1178</v>
      </c>
      <c r="BE385" s="33" t="s">
        <v>913</v>
      </c>
      <c r="BF385" s="33" t="s">
        <v>410</v>
      </c>
      <c r="BG385" s="33"/>
      <c r="BH385" s="33"/>
      <c r="BI385" s="33"/>
      <c r="BJ385" s="33"/>
      <c r="BK385" s="33"/>
      <c r="BL385" s="33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2612</v>
      </c>
      <c r="B386" s="33" t="s">
        <v>26</v>
      </c>
      <c r="C386" s="33" t="s">
        <v>710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Total</v>
      </c>
      <c r="G386" s="33" t="s">
        <v>222</v>
      </c>
      <c r="H386" s="33" t="s">
        <v>535</v>
      </c>
      <c r="I386" s="33" t="s">
        <v>294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76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923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homeassistant/sensor/tasmota/ceiling_network_switch_plug_energy_total/config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942</v>
      </c>
      <c r="AO386" s="33" t="s">
        <v>943</v>
      </c>
      <c r="AP386" s="33" t="s">
        <v>932</v>
      </c>
      <c r="AQ386" s="33" t="s">
        <v>933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222</v>
      </c>
      <c r="BC386" s="33" t="s">
        <v>941</v>
      </c>
      <c r="BD386" s="33" t="s">
        <v>1178</v>
      </c>
      <c r="BE386" s="33" t="s">
        <v>913</v>
      </c>
      <c r="BF386" s="33" t="s">
        <v>410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2613</v>
      </c>
      <c r="B387" s="18" t="s">
        <v>26</v>
      </c>
      <c r="C387" s="18" t="s">
        <v>825</v>
      </c>
      <c r="D387" s="18" t="s">
        <v>149</v>
      </c>
      <c r="E387" s="23" t="s">
        <v>1008</v>
      </c>
      <c r="F387" s="22" t="str">
        <f>IF(ISBLANK(Table2[[#This Row],[unique_id]]), "", PROPER(SUBSTITUTE(Table2[[#This Row],[unique_id]], "_", " ")))</f>
        <v>Template Rack Internet Modem Plug Proxy</v>
      </c>
      <c r="G387" s="18" t="s">
        <v>223</v>
      </c>
      <c r="H387" s="18" t="s">
        <v>535</v>
      </c>
      <c r="I387" s="18" t="s">
        <v>294</v>
      </c>
      <c r="O387" s="19" t="s">
        <v>805</v>
      </c>
      <c r="P387" s="18"/>
      <c r="R387" s="18" t="s">
        <v>819</v>
      </c>
      <c r="S387" s="18" t="str">
        <f>Table2[[#This Row],[friendly_name]]</f>
        <v>Internet Modem</v>
      </c>
      <c r="T387" s="23" t="s">
        <v>1131</v>
      </c>
      <c r="U387" s="18"/>
      <c r="V387" s="19"/>
      <c r="W387" s="19"/>
      <c r="X387" s="19"/>
      <c r="Y387" s="19"/>
      <c r="Z387" s="19"/>
      <c r="AB387" s="18"/>
      <c r="AG387" s="19"/>
      <c r="AH387" s="19"/>
      <c r="AT387" s="20"/>
      <c r="AU387" s="18" t="s">
        <v>134</v>
      </c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18" t="str">
        <f>IF(ISBLANK(Table2[[#This Row],[device_model]]), "", Table2[[#This Row],[device_suggested_area]])</f>
        <v>Rack</v>
      </c>
      <c r="BB387" s="18" t="s">
        <v>1067</v>
      </c>
      <c r="BC387" s="21" t="s">
        <v>365</v>
      </c>
      <c r="BD387" s="18" t="s">
        <v>235</v>
      </c>
      <c r="BE387" s="18" t="s">
        <v>366</v>
      </c>
      <c r="BF387" s="18" t="s">
        <v>28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2614</v>
      </c>
      <c r="B388" s="18" t="s">
        <v>26</v>
      </c>
      <c r="C388" s="18" t="s">
        <v>235</v>
      </c>
      <c r="D388" s="18" t="s">
        <v>134</v>
      </c>
      <c r="E388" s="18" t="s">
        <v>864</v>
      </c>
      <c r="F388" s="22" t="str">
        <f>IF(ISBLANK(Table2[[#This Row],[unique_id]]), "", PROPER(SUBSTITUTE(Table2[[#This Row],[unique_id]], "_", " ")))</f>
        <v>Rack Internet Modem Plug</v>
      </c>
      <c r="G388" s="18" t="s">
        <v>223</v>
      </c>
      <c r="H388" s="18" t="s">
        <v>535</v>
      </c>
      <c r="I388" s="18" t="s">
        <v>294</v>
      </c>
      <c r="M388" s="18" t="s">
        <v>260</v>
      </c>
      <c r="O388" s="19" t="s">
        <v>805</v>
      </c>
      <c r="P388" s="18"/>
      <c r="R388" s="18" t="s">
        <v>819</v>
      </c>
      <c r="S388" s="18" t="str">
        <f>Table2[[#This Row],[friendly_name]]</f>
        <v>Internet Modem</v>
      </c>
      <c r="T388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8" s="18"/>
      <c r="V388" s="19"/>
      <c r="W388" s="19"/>
      <c r="X388" s="19"/>
      <c r="Y388" s="19"/>
      <c r="Z388" s="19"/>
      <c r="AB388" s="18"/>
      <c r="AE388" s="18" t="s">
        <v>257</v>
      </c>
      <c r="AG388" s="19"/>
      <c r="AH388" s="19"/>
      <c r="AT388" s="20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1067</v>
      </c>
      <c r="BC388" s="21" t="s">
        <v>365</v>
      </c>
      <c r="BD388" s="18" t="s">
        <v>235</v>
      </c>
      <c r="BE388" s="18" t="s">
        <v>366</v>
      </c>
      <c r="BF388" s="18" t="s">
        <v>28</v>
      </c>
      <c r="BI388" s="18" t="s">
        <v>1017</v>
      </c>
      <c r="BJ388" s="18" t="s">
        <v>1422</v>
      </c>
      <c r="BK388" s="18" t="s">
        <v>359</v>
      </c>
      <c r="BL388" s="18" t="s">
        <v>1484</v>
      </c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9" spans="1:65" ht="16" customHeight="1">
      <c r="A389" s="18">
        <v>2615</v>
      </c>
      <c r="B389" s="33" t="s">
        <v>26</v>
      </c>
      <c r="C389" s="33" t="s">
        <v>710</v>
      </c>
      <c r="D389" s="33" t="s">
        <v>129</v>
      </c>
      <c r="E389" s="33" t="s">
        <v>914</v>
      </c>
      <c r="F389" s="35" t="str">
        <f>IF(ISBLANK(Table2[[#This Row],[unique_id]]), "", PROPER(SUBSTITUTE(Table2[[#This Row],[unique_id]], "_", " ")))</f>
        <v>Rack Fans Plug</v>
      </c>
      <c r="G389" s="33" t="s">
        <v>598</v>
      </c>
      <c r="H389" s="33" t="s">
        <v>535</v>
      </c>
      <c r="I389" s="33" t="s">
        <v>294</v>
      </c>
      <c r="J389" s="33"/>
      <c r="K389" s="33"/>
      <c r="L389" s="33"/>
      <c r="M389" s="33" t="s">
        <v>260</v>
      </c>
      <c r="N389" s="33"/>
      <c r="O389" s="36" t="s">
        <v>805</v>
      </c>
      <c r="P389" s="33"/>
      <c r="Q389" s="33"/>
      <c r="R389" s="33"/>
      <c r="S389" s="33"/>
      <c r="T389" s="34" t="s">
        <v>1010</v>
      </c>
      <c r="U389" s="33"/>
      <c r="V389" s="36"/>
      <c r="W389" s="36"/>
      <c r="X389" s="36"/>
      <c r="Y389" s="36"/>
      <c r="Z389" s="36"/>
      <c r="AA389" s="36" t="s">
        <v>1177</v>
      </c>
      <c r="AB389" s="33"/>
      <c r="AC389" s="33"/>
      <c r="AD389" s="33"/>
      <c r="AE389" s="33" t="s">
        <v>600</v>
      </c>
      <c r="AF389" s="33">
        <v>10</v>
      </c>
      <c r="AG389" s="36" t="s">
        <v>34</v>
      </c>
      <c r="AH389" s="36" t="s">
        <v>923</v>
      </c>
      <c r="AI389" s="33"/>
      <c r="AJ389" s="33" t="str">
        <f>_xlfn.CONCAT("homeassistant/", Table2[[#This Row],[entity_namespace]], "/tasmota/",Table2[[#This Row],[unique_id]], "/config")</f>
        <v>homeassistant/fan/tasmota/rack_fans_plug/config</v>
      </c>
      <c r="AK389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9" s="33" t="str">
        <f>_xlfn.CONCAT("tasmota/device/",Table2[[#This Row],[unique_id]], "/cmnd/POWER")</f>
        <v>tasmota/device/rack_fans_plug/cmnd/POWER</v>
      </c>
      <c r="AM389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9" s="33" t="s">
        <v>942</v>
      </c>
      <c r="AO389" s="33" t="s">
        <v>943</v>
      </c>
      <c r="AP389" s="33" t="s">
        <v>932</v>
      </c>
      <c r="AQ389" s="33" t="s">
        <v>933</v>
      </c>
      <c r="AR389" s="33" t="s">
        <v>1009</v>
      </c>
      <c r="AS389" s="33">
        <v>1</v>
      </c>
      <c r="AT389" s="38" t="str">
        <f>HYPERLINK(_xlfn.CONCAT("http://", Table2[[#This Row],[connection_ip]], "/?"))</f>
        <v>http://10.0.4.101/?</v>
      </c>
      <c r="AU389" s="3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3"/>
      <c r="BA389" s="18" t="str">
        <f>IF(ISBLANK(Table2[[#This Row],[device_model]]), "", Table2[[#This Row],[device_suggested_area]])</f>
        <v>Rack</v>
      </c>
      <c r="BB389" s="33" t="s">
        <v>131</v>
      </c>
      <c r="BC389" s="39" t="s">
        <v>784</v>
      </c>
      <c r="BD389" s="33" t="s">
        <v>1178</v>
      </c>
      <c r="BE389" s="33" t="s">
        <v>913</v>
      </c>
      <c r="BF389" s="33" t="s">
        <v>28</v>
      </c>
      <c r="BG389" s="33"/>
      <c r="BH389" s="33"/>
      <c r="BI389" s="33"/>
      <c r="BJ389" s="33" t="s">
        <v>1422</v>
      </c>
      <c r="BK389" s="33" t="s">
        <v>599</v>
      </c>
      <c r="BL389" s="33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0" spans="1:65" ht="16" customHeight="1">
      <c r="A390" s="18">
        <v>2616</v>
      </c>
      <c r="B390" s="18" t="s">
        <v>26</v>
      </c>
      <c r="C390" s="18" t="s">
        <v>382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Deck Fans Outlet</v>
      </c>
      <c r="G390" s="18" t="s">
        <v>627</v>
      </c>
      <c r="H390" s="18" t="s">
        <v>535</v>
      </c>
      <c r="I390" s="18" t="s">
        <v>294</v>
      </c>
      <c r="M390" s="18" t="s">
        <v>260</v>
      </c>
      <c r="O390" s="19" t="s">
        <v>805</v>
      </c>
      <c r="P390" s="18" t="s">
        <v>166</v>
      </c>
      <c r="Q390" s="18" t="s">
        <v>777</v>
      </c>
      <c r="R390" s="18" t="s">
        <v>779</v>
      </c>
      <c r="S390" s="18" t="s">
        <v>836</v>
      </c>
      <c r="T390" s="23" t="s">
        <v>835</v>
      </c>
      <c r="U390" s="18"/>
      <c r="V390" s="19"/>
      <c r="W390" s="19" t="s">
        <v>498</v>
      </c>
      <c r="X390" s="19"/>
      <c r="Y390" s="26" t="s">
        <v>774</v>
      </c>
      <c r="Z390" s="19"/>
      <c r="AB390" s="18"/>
      <c r="AE390" s="18" t="s">
        <v>254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Deck</v>
      </c>
      <c r="BA390" s="18" t="str">
        <f>IF(ISBLANK(Table2[[#This Row],[device_model]]), "", Table2[[#This Row],[device_suggested_area]])</f>
        <v>Deck</v>
      </c>
      <c r="BB390" s="23" t="s">
        <v>1057</v>
      </c>
      <c r="BC390" s="23" t="s">
        <v>629</v>
      </c>
      <c r="BD390" s="18" t="s">
        <v>382</v>
      </c>
      <c r="BE390" s="23" t="s">
        <v>630</v>
      </c>
      <c r="BF390" s="18" t="s">
        <v>362</v>
      </c>
      <c r="BK390" s="18" t="s">
        <v>631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5" ht="16" customHeight="1">
      <c r="A391" s="18">
        <v>2617</v>
      </c>
      <c r="B391" s="18" t="s">
        <v>26</v>
      </c>
      <c r="C391" s="18" t="s">
        <v>382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Kitchen Fan Outlet</v>
      </c>
      <c r="G391" s="18" t="s">
        <v>626</v>
      </c>
      <c r="H391" s="18" t="s">
        <v>535</v>
      </c>
      <c r="I391" s="18" t="s">
        <v>294</v>
      </c>
      <c r="M391" s="18" t="s">
        <v>260</v>
      </c>
      <c r="O391" s="19" t="s">
        <v>805</v>
      </c>
      <c r="P391" s="18" t="s">
        <v>166</v>
      </c>
      <c r="Q391" s="18" t="s">
        <v>777</v>
      </c>
      <c r="R391" s="18" t="s">
        <v>779</v>
      </c>
      <c r="S391" s="18" t="s">
        <v>836</v>
      </c>
      <c r="T391" s="23" t="s">
        <v>835</v>
      </c>
      <c r="U391" s="18"/>
      <c r="V391" s="19"/>
      <c r="W391" s="19" t="s">
        <v>498</v>
      </c>
      <c r="X391" s="19"/>
      <c r="Y391" s="26" t="s">
        <v>774</v>
      </c>
      <c r="Z391" s="19"/>
      <c r="AB391" s="18"/>
      <c r="AE391" s="18" t="s">
        <v>254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Kitchen</v>
      </c>
      <c r="BA391" s="18" t="str">
        <f>IF(ISBLANK(Table2[[#This Row],[device_model]]), "", Table2[[#This Row],[device_suggested_area]])</f>
        <v>Kitchen</v>
      </c>
      <c r="BB391" s="23" t="s">
        <v>1058</v>
      </c>
      <c r="BC391" s="23" t="s">
        <v>629</v>
      </c>
      <c r="BD391" s="18" t="s">
        <v>382</v>
      </c>
      <c r="BE391" s="23" t="s">
        <v>630</v>
      </c>
      <c r="BF391" s="18" t="s">
        <v>207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5" ht="16" customHeight="1">
      <c r="A392" s="18">
        <v>2618</v>
      </c>
      <c r="B392" s="18" t="s">
        <v>26</v>
      </c>
      <c r="C392" s="18" t="s">
        <v>382</v>
      </c>
      <c r="D392" s="18" t="s">
        <v>134</v>
      </c>
      <c r="E392" s="21" t="s">
        <v>623</v>
      </c>
      <c r="F392" s="22" t="str">
        <f>IF(ISBLANK(Table2[[#This Row],[unique_id]]), "", PROPER(SUBSTITUTE(Table2[[#This Row],[unique_id]], "_", " ")))</f>
        <v>Edwin Wardrobe Outlet</v>
      </c>
      <c r="G392" s="18" t="s">
        <v>633</v>
      </c>
      <c r="H392" s="18" t="s">
        <v>535</v>
      </c>
      <c r="I392" s="18" t="s">
        <v>294</v>
      </c>
      <c r="M392" s="18" t="s">
        <v>260</v>
      </c>
      <c r="O392" s="19" t="s">
        <v>805</v>
      </c>
      <c r="P392" s="18" t="s">
        <v>166</v>
      </c>
      <c r="Q392" s="18" t="s">
        <v>777</v>
      </c>
      <c r="R392" s="18" t="s">
        <v>779</v>
      </c>
      <c r="S392" s="18" t="s">
        <v>836</v>
      </c>
      <c r="T392" s="23" t="s">
        <v>835</v>
      </c>
      <c r="U392" s="18"/>
      <c r="V392" s="19"/>
      <c r="W392" s="19" t="s">
        <v>498</v>
      </c>
      <c r="X392" s="19"/>
      <c r="Y392" s="26" t="s">
        <v>774</v>
      </c>
      <c r="Z392" s="26"/>
      <c r="AA392" s="26"/>
      <c r="AB392" s="18"/>
      <c r="AE392" s="18" t="s">
        <v>254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Edwin</v>
      </c>
      <c r="BA392" s="18" t="str">
        <f>IF(ISBLANK(Table2[[#This Row],[device_model]]), "", Table2[[#This Row],[device_suggested_area]])</f>
        <v>Edwin</v>
      </c>
      <c r="BB392" s="23" t="s">
        <v>1059</v>
      </c>
      <c r="BC392" s="23" t="s">
        <v>629</v>
      </c>
      <c r="BD392" s="18" t="s">
        <v>382</v>
      </c>
      <c r="BE392" s="23" t="s">
        <v>630</v>
      </c>
      <c r="BF392" s="18" t="s">
        <v>127</v>
      </c>
      <c r="BK392" s="18" t="s">
        <v>628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5" ht="16" customHeight="1">
      <c r="A393" s="18">
        <v>2619</v>
      </c>
      <c r="B393" s="18" t="s">
        <v>26</v>
      </c>
      <c r="C393" s="18" t="s">
        <v>459</v>
      </c>
      <c r="D393" s="18" t="s">
        <v>27</v>
      </c>
      <c r="E393" s="18" t="s">
        <v>831</v>
      </c>
      <c r="F393" s="22" t="str">
        <f>IF(ISBLANK(Table2[[#This Row],[unique_id]]), "", PROPER(SUBSTITUTE(Table2[[#This Row],[unique_id]], "_", " ")))</f>
        <v>Garden Repeater Linkquality</v>
      </c>
      <c r="G393" s="18" t="s">
        <v>714</v>
      </c>
      <c r="H393" s="18" t="s">
        <v>535</v>
      </c>
      <c r="I393" s="18" t="s">
        <v>294</v>
      </c>
      <c r="O393" s="19" t="s">
        <v>805</v>
      </c>
      <c r="P393" s="18" t="s">
        <v>166</v>
      </c>
      <c r="Q393" s="18" t="s">
        <v>777</v>
      </c>
      <c r="R393" s="18" t="s">
        <v>779</v>
      </c>
      <c r="S393" s="18" t="s">
        <v>836</v>
      </c>
      <c r="T393" s="23" t="s">
        <v>834</v>
      </c>
      <c r="U393" s="18"/>
      <c r="V393" s="19"/>
      <c r="W393" s="19" t="s">
        <v>498</v>
      </c>
      <c r="X393" s="19"/>
      <c r="Y393" s="26" t="s">
        <v>774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Garden</v>
      </c>
      <c r="BA393" s="18" t="str">
        <f>IF(ISBLANK(Table2[[#This Row],[device_model]]), "", Table2[[#This Row],[device_suggested_area]])</f>
        <v>Garden</v>
      </c>
      <c r="BB393" s="18" t="s">
        <v>1031</v>
      </c>
      <c r="BC393" s="21" t="s">
        <v>712</v>
      </c>
      <c r="BD393" s="18" t="s">
        <v>459</v>
      </c>
      <c r="BE393" s="18" t="s">
        <v>711</v>
      </c>
      <c r="BF393" s="18" t="s">
        <v>585</v>
      </c>
      <c r="BK393" s="18" t="s">
        <v>713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5" ht="16" customHeight="1">
      <c r="A394" s="18">
        <v>2620</v>
      </c>
      <c r="B394" s="18" t="s">
        <v>26</v>
      </c>
      <c r="C394" s="18" t="s">
        <v>459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Landing Repeater Linkquality</v>
      </c>
      <c r="G394" s="18" t="s">
        <v>716</v>
      </c>
      <c r="H394" s="18" t="s">
        <v>535</v>
      </c>
      <c r="I394" s="18" t="s">
        <v>294</v>
      </c>
      <c r="O394" s="19" t="s">
        <v>805</v>
      </c>
      <c r="P394" s="18" t="s">
        <v>166</v>
      </c>
      <c r="Q394" s="18" t="s">
        <v>777</v>
      </c>
      <c r="R394" s="18" t="s">
        <v>779</v>
      </c>
      <c r="S394" s="18" t="s">
        <v>836</v>
      </c>
      <c r="T394" s="23" t="s">
        <v>834</v>
      </c>
      <c r="U394" s="18"/>
      <c r="V394" s="19"/>
      <c r="W394" s="19" t="s">
        <v>498</v>
      </c>
      <c r="X394" s="19"/>
      <c r="Y394" s="26" t="s">
        <v>774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Landing</v>
      </c>
      <c r="BA394" s="18" t="str">
        <f>IF(ISBLANK(Table2[[#This Row],[device_model]]), "", Table2[[#This Row],[device_suggested_area]])</f>
        <v>Landing</v>
      </c>
      <c r="BB394" s="18" t="s">
        <v>1031</v>
      </c>
      <c r="BC394" s="21" t="s">
        <v>712</v>
      </c>
      <c r="BD394" s="18" t="s">
        <v>459</v>
      </c>
      <c r="BE394" s="18" t="s">
        <v>711</v>
      </c>
      <c r="BF394" s="18" t="s">
        <v>568</v>
      </c>
      <c r="BK394" s="18" t="s">
        <v>718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5" ht="16" customHeight="1">
      <c r="A395" s="18">
        <v>2621</v>
      </c>
      <c r="B395" s="18" t="s">
        <v>26</v>
      </c>
      <c r="C395" s="18" t="s">
        <v>459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Driveway Repeater Linkquality</v>
      </c>
      <c r="G395" s="18" t="s">
        <v>715</v>
      </c>
      <c r="H395" s="18" t="s">
        <v>535</v>
      </c>
      <c r="I395" s="18" t="s">
        <v>294</v>
      </c>
      <c r="O395" s="19" t="s">
        <v>805</v>
      </c>
      <c r="P395" s="18" t="s">
        <v>166</v>
      </c>
      <c r="Q395" s="18" t="s">
        <v>777</v>
      </c>
      <c r="R395" s="18" t="s">
        <v>779</v>
      </c>
      <c r="S395" s="18" t="s">
        <v>836</v>
      </c>
      <c r="T395" s="23" t="s">
        <v>834</v>
      </c>
      <c r="U395" s="18"/>
      <c r="V395" s="19"/>
      <c r="W395" s="19" t="s">
        <v>498</v>
      </c>
      <c r="X395" s="19"/>
      <c r="Y395" s="26" t="s">
        <v>774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Driveway</v>
      </c>
      <c r="BA395" s="18" t="str">
        <f>IF(ISBLANK(Table2[[#This Row],[device_model]]), "", Table2[[#This Row],[device_suggested_area]])</f>
        <v>Driveway</v>
      </c>
      <c r="BB395" s="18" t="s">
        <v>1031</v>
      </c>
      <c r="BC395" s="21" t="s">
        <v>712</v>
      </c>
      <c r="BD395" s="18" t="s">
        <v>459</v>
      </c>
      <c r="BE395" s="18" t="s">
        <v>711</v>
      </c>
      <c r="BF395" s="18" t="s">
        <v>717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5" ht="16" customHeight="1">
      <c r="A396" s="18">
        <v>2622</v>
      </c>
      <c r="B396" s="18" t="s">
        <v>26</v>
      </c>
      <c r="C396" s="18" t="s">
        <v>449</v>
      </c>
      <c r="D396" s="18" t="s">
        <v>337</v>
      </c>
      <c r="E396" s="18" t="s">
        <v>336</v>
      </c>
      <c r="F396" s="22" t="str">
        <f>IF(ISBLANK(Table2[[#This Row],[unique_id]]), "", PROPER(SUBSTITUTE(Table2[[#This Row],[unique_id]], "_", " ")))</f>
        <v>Column Break</v>
      </c>
      <c r="G396" s="18" t="s">
        <v>333</v>
      </c>
      <c r="H396" s="18" t="s">
        <v>535</v>
      </c>
      <c r="I396" s="18" t="s">
        <v>294</v>
      </c>
      <c r="M396" s="18" t="s">
        <v>334</v>
      </c>
      <c r="N396" s="18" t="s">
        <v>335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313</v>
      </c>
      <c r="E397" s="18" t="s">
        <v>912</v>
      </c>
      <c r="F397" s="22" t="str">
        <f>IF(ISBLANK(Table2[[#This Row],[unique_id]]), "", PROPER(SUBSTITUTE(Table2[[#This Row],[unique_id]], "_", " ")))</f>
        <v>Lighting Reset Adaptive Lighting All</v>
      </c>
      <c r="G397" s="18" t="s">
        <v>807</v>
      </c>
      <c r="H397" s="18" t="s">
        <v>553</v>
      </c>
      <c r="I397" s="18" t="s">
        <v>294</v>
      </c>
      <c r="M397" s="18" t="s">
        <v>260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295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166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313</v>
      </c>
      <c r="E398" t="s">
        <v>540</v>
      </c>
      <c r="F398" s="22" t="str">
        <f>IF(ISBLANK(Table2[[#This Row],[unique_id]]), "", PROPER(SUBSTITUTE(Table2[[#This Row],[unique_id]], "_", " ")))</f>
        <v>Lighting Reset Adaptive Lighting Ada Lamp</v>
      </c>
      <c r="G398" t="s">
        <v>196</v>
      </c>
      <c r="H398" s="18" t="s">
        <v>553</v>
      </c>
      <c r="I398" s="18" t="s">
        <v>294</v>
      </c>
      <c r="J398" s="18" t="s">
        <v>539</v>
      </c>
      <c r="M398" s="18" t="s">
        <v>260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295</v>
      </c>
      <c r="AG398" s="19"/>
      <c r="AH398" s="19"/>
      <c r="AT398" s="15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130</v>
      </c>
      <c r="BH398" s="18" t="s">
        <v>702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313</v>
      </c>
      <c r="E399" t="s">
        <v>534</v>
      </c>
      <c r="F399" s="22" t="str">
        <f>IF(ISBLANK(Table2[[#This Row],[unique_id]]), "", PROPER(SUBSTITUTE(Table2[[#This Row],[unique_id]], "_", " ")))</f>
        <v>Lighting Reset Adaptive Lighting Edwin Lamp</v>
      </c>
      <c r="G399" t="s">
        <v>206</v>
      </c>
      <c r="H399" s="18" t="s">
        <v>553</v>
      </c>
      <c r="I399" s="18" t="s">
        <v>294</v>
      </c>
      <c r="J399" s="18" t="s">
        <v>539</v>
      </c>
      <c r="M399" s="18" t="s">
        <v>260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295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127</v>
      </c>
      <c r="BH399" s="18" t="s">
        <v>702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313</v>
      </c>
      <c r="E400" t="s">
        <v>541</v>
      </c>
      <c r="F400" s="22" t="str">
        <f>IF(ISBLANK(Table2[[#This Row],[unique_id]]), "", PROPER(SUBSTITUTE(Table2[[#This Row],[unique_id]], "_", " ")))</f>
        <v>Lighting Reset Adaptive Lighting Edwin Night Light</v>
      </c>
      <c r="G400" t="s">
        <v>416</v>
      </c>
      <c r="H400" s="18" t="s">
        <v>553</v>
      </c>
      <c r="I400" s="18" t="s">
        <v>294</v>
      </c>
      <c r="J400" s="18" t="s">
        <v>552</v>
      </c>
      <c r="M400" s="18" t="s">
        <v>260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295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313</v>
      </c>
      <c r="E401" t="s">
        <v>542</v>
      </c>
      <c r="F401" s="22" t="str">
        <f>IF(ISBLANK(Table2[[#This Row],[unique_id]]), "", PROPER(SUBSTITUTE(Table2[[#This Row],[unique_id]], "_", " ")))</f>
        <v>Lighting Reset Adaptive Lighting Hallway Main</v>
      </c>
      <c r="G401" t="s">
        <v>201</v>
      </c>
      <c r="H401" s="18" t="s">
        <v>553</v>
      </c>
      <c r="I401" s="18" t="s">
        <v>294</v>
      </c>
      <c r="J401" s="18" t="s">
        <v>560</v>
      </c>
      <c r="M401" s="18" t="s">
        <v>260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295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411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313</v>
      </c>
      <c r="E402" t="s">
        <v>896</v>
      </c>
      <c r="F402" s="22" t="str">
        <f>IF(ISBLANK(Table2[[#This Row],[unique_id]]), "", PROPER(SUBSTITUTE(Table2[[#This Row],[unique_id]], "_", " ")))</f>
        <v>Lighting Reset Adaptive Lighting Hallway Sconces</v>
      </c>
      <c r="G402" t="s">
        <v>881</v>
      </c>
      <c r="H402" s="18" t="s">
        <v>553</v>
      </c>
      <c r="I402" s="18" t="s">
        <v>294</v>
      </c>
      <c r="J402" s="18" t="s">
        <v>897</v>
      </c>
      <c r="M402" s="18" t="s">
        <v>260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295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411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313</v>
      </c>
      <c r="E403" t="s">
        <v>543</v>
      </c>
      <c r="F403" s="22" t="str">
        <f>IF(ISBLANK(Table2[[#This Row],[unique_id]]), "", PROPER(SUBSTITUTE(Table2[[#This Row],[unique_id]], "_", " ")))</f>
        <v>Lighting Reset Adaptive Lighting Dining Main</v>
      </c>
      <c r="G403" t="s">
        <v>138</v>
      </c>
      <c r="H403" s="18" t="s">
        <v>553</v>
      </c>
      <c r="I403" s="18" t="s">
        <v>294</v>
      </c>
      <c r="J403" s="18" t="s">
        <v>560</v>
      </c>
      <c r="M403" s="18" t="s">
        <v>260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295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313</v>
      </c>
      <c r="E404" t="s">
        <v>544</v>
      </c>
      <c r="F404" s="22" t="str">
        <f>IF(ISBLANK(Table2[[#This Row],[unique_id]]), "", PROPER(SUBSTITUTE(Table2[[#This Row],[unique_id]], "_", " ")))</f>
        <v>Lighting Reset Adaptive Lighting Lounge Main</v>
      </c>
      <c r="G404" t="s">
        <v>208</v>
      </c>
      <c r="H404" s="18" t="s">
        <v>553</v>
      </c>
      <c r="I404" s="18" t="s">
        <v>294</v>
      </c>
      <c r="J404" s="18" t="s">
        <v>560</v>
      </c>
      <c r="M404" s="18" t="s">
        <v>260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295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313</v>
      </c>
      <c r="E405" t="s">
        <v>595</v>
      </c>
      <c r="F405" s="22" t="str">
        <f>IF(ISBLANK(Table2[[#This Row],[unique_id]]), "", PROPER(SUBSTITUTE(Table2[[#This Row],[unique_id]], "_", " ")))</f>
        <v>Lighting Reset Adaptive Lighting Lounge Lamp</v>
      </c>
      <c r="G405" t="s">
        <v>565</v>
      </c>
      <c r="H405" s="18" t="s">
        <v>553</v>
      </c>
      <c r="I405" s="18" t="s">
        <v>294</v>
      </c>
      <c r="J405" s="18" t="s">
        <v>539</v>
      </c>
      <c r="M405" s="18" t="s">
        <v>260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295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166</v>
      </c>
      <c r="BH405" s="18" t="s">
        <v>702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313</v>
      </c>
      <c r="E406" t="s">
        <v>545</v>
      </c>
      <c r="F406" s="22" t="str">
        <f>IF(ISBLANK(Table2[[#This Row],[unique_id]]), "", PROPER(SUBSTITUTE(Table2[[#This Row],[unique_id]], "_", " ")))</f>
        <v>Lighting Reset Adaptive Lighting Parents Main</v>
      </c>
      <c r="G406" t="s">
        <v>197</v>
      </c>
      <c r="H406" s="18" t="s">
        <v>553</v>
      </c>
      <c r="I406" s="18" t="s">
        <v>294</v>
      </c>
      <c r="J406" s="18" t="s">
        <v>560</v>
      </c>
      <c r="M406" s="18" t="s">
        <v>260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295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313</v>
      </c>
      <c r="E407" t="s">
        <v>898</v>
      </c>
      <c r="F407" s="22" t="str">
        <f>IF(ISBLANK(Table2[[#This Row],[unique_id]]), "", PROPER(SUBSTITUTE(Table2[[#This Row],[unique_id]], "_", " ")))</f>
        <v>Lighting Reset Adaptive Lighting Parents Jane Bedside</v>
      </c>
      <c r="G407" t="s">
        <v>890</v>
      </c>
      <c r="H407" s="18" t="s">
        <v>553</v>
      </c>
      <c r="I407" s="18" t="s">
        <v>294</v>
      </c>
      <c r="J407" s="18" t="s">
        <v>900</v>
      </c>
      <c r="M407" s="18" t="s">
        <v>260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295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193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313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Graham Bedside</v>
      </c>
      <c r="G408" t="s">
        <v>891</v>
      </c>
      <c r="H408" s="18" t="s">
        <v>553</v>
      </c>
      <c r="I408" s="18" t="s">
        <v>294</v>
      </c>
      <c r="J408" s="18" t="s">
        <v>901</v>
      </c>
      <c r="M408" s="18" t="s">
        <v>260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295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193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2635</v>
      </c>
      <c r="B409" s="18" t="s">
        <v>26</v>
      </c>
      <c r="C409" s="18" t="s">
        <v>151</v>
      </c>
      <c r="D409" s="18" t="s">
        <v>313</v>
      </c>
      <c r="E409" t="s">
        <v>902</v>
      </c>
      <c r="F409" s="22" t="str">
        <f>IF(ISBLANK(Table2[[#This Row],[unique_id]]), "", PROPER(SUBSTITUTE(Table2[[#This Row],[unique_id]], "_", " ")))</f>
        <v>Lighting Reset Adaptive Lighting Study Lamp</v>
      </c>
      <c r="G409" t="s">
        <v>759</v>
      </c>
      <c r="H409" s="18" t="s">
        <v>553</v>
      </c>
      <c r="I409" s="18" t="s">
        <v>294</v>
      </c>
      <c r="J409" s="18" t="s">
        <v>539</v>
      </c>
      <c r="M409" s="18" t="s">
        <v>260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295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361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313</v>
      </c>
      <c r="E410" t="s">
        <v>546</v>
      </c>
      <c r="F410" s="22" t="str">
        <f>IF(ISBLANK(Table2[[#This Row],[unique_id]]), "", PROPER(SUBSTITUTE(Table2[[#This Row],[unique_id]], "_", " ")))</f>
        <v>Lighting Reset Adaptive Lighting Kitchen Main</v>
      </c>
      <c r="G410" t="s">
        <v>203</v>
      </c>
      <c r="H410" s="18" t="s">
        <v>553</v>
      </c>
      <c r="I410" s="18" t="s">
        <v>294</v>
      </c>
      <c r="J410" s="18" t="s">
        <v>560</v>
      </c>
      <c r="M410" s="18" t="s">
        <v>260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295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207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313</v>
      </c>
      <c r="E411" t="s">
        <v>547</v>
      </c>
      <c r="F411" s="22" t="str">
        <f>IF(ISBLANK(Table2[[#This Row],[unique_id]]), "", PROPER(SUBSTITUTE(Table2[[#This Row],[unique_id]], "_", " ")))</f>
        <v>Lighting Reset Adaptive Lighting Laundry Main</v>
      </c>
      <c r="G411" t="s">
        <v>205</v>
      </c>
      <c r="H411" s="18" t="s">
        <v>553</v>
      </c>
      <c r="I411" s="18" t="s">
        <v>294</v>
      </c>
      <c r="J411" s="18" t="s">
        <v>560</v>
      </c>
      <c r="M411" s="18" t="s">
        <v>260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295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313</v>
      </c>
      <c r="E412" t="s">
        <v>548</v>
      </c>
      <c r="F412" s="22" t="str">
        <f>IF(ISBLANK(Table2[[#This Row],[unique_id]]), "", PROPER(SUBSTITUTE(Table2[[#This Row],[unique_id]], "_", " ")))</f>
        <v>Lighting Reset Adaptive Lighting Pantry Main</v>
      </c>
      <c r="G412" t="s">
        <v>204</v>
      </c>
      <c r="H412" s="18" t="s">
        <v>553</v>
      </c>
      <c r="I412" s="18" t="s">
        <v>294</v>
      </c>
      <c r="J412" s="18" t="s">
        <v>560</v>
      </c>
      <c r="M412" s="18" t="s">
        <v>260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295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213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313</v>
      </c>
      <c r="E413" t="s">
        <v>561</v>
      </c>
      <c r="F413" s="22" t="str">
        <f>IF(ISBLANK(Table2[[#This Row],[unique_id]]), "", PROPER(SUBSTITUTE(Table2[[#This Row],[unique_id]], "_", " ")))</f>
        <v>Lighting Reset Adaptive Lighting Office Main</v>
      </c>
      <c r="G413" t="s">
        <v>200</v>
      </c>
      <c r="H413" s="18" t="s">
        <v>553</v>
      </c>
      <c r="I413" s="18" t="s">
        <v>294</v>
      </c>
      <c r="J413" s="18" t="s">
        <v>560</v>
      </c>
      <c r="M413" s="18" t="s">
        <v>260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295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313</v>
      </c>
      <c r="E414" t="s">
        <v>549</v>
      </c>
      <c r="F414" s="22" t="str">
        <f>IF(ISBLANK(Table2[[#This Row],[unique_id]]), "", PROPER(SUBSTITUTE(Table2[[#This Row],[unique_id]], "_", " ")))</f>
        <v>Lighting Reset Adaptive Lighting Bathroom Main</v>
      </c>
      <c r="G414" t="s">
        <v>199</v>
      </c>
      <c r="H414" s="18" t="s">
        <v>553</v>
      </c>
      <c r="I414" s="18" t="s">
        <v>294</v>
      </c>
      <c r="J414" s="18" t="s">
        <v>560</v>
      </c>
      <c r="M414" s="18" t="s">
        <v>260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295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363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313</v>
      </c>
      <c r="E415" t="s">
        <v>903</v>
      </c>
      <c r="F415" s="22" t="str">
        <f>IF(ISBLANK(Table2[[#This Row],[unique_id]]), "", PROPER(SUBSTITUTE(Table2[[#This Row],[unique_id]], "_", " ")))</f>
        <v>Lighting Reset Adaptive Lighting Bathroom Sconces</v>
      </c>
      <c r="G415" t="s">
        <v>887</v>
      </c>
      <c r="H415" s="18" t="s">
        <v>553</v>
      </c>
      <c r="I415" s="18" t="s">
        <v>294</v>
      </c>
      <c r="J415" s="18" t="s">
        <v>897</v>
      </c>
      <c r="M415" s="18" t="s">
        <v>260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295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363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2642</v>
      </c>
      <c r="B416" s="18" t="s">
        <v>26</v>
      </c>
      <c r="C416" s="18" t="s">
        <v>151</v>
      </c>
      <c r="D416" s="18" t="s">
        <v>313</v>
      </c>
      <c r="E416" t="s">
        <v>550</v>
      </c>
      <c r="F416" s="22" t="str">
        <f>IF(ISBLANK(Table2[[#This Row],[unique_id]]), "", PROPER(SUBSTITUTE(Table2[[#This Row],[unique_id]], "_", " ")))</f>
        <v>Lighting Reset Adaptive Lighting Ensuite Main</v>
      </c>
      <c r="G416" t="s">
        <v>198</v>
      </c>
      <c r="H416" s="18" t="s">
        <v>553</v>
      </c>
      <c r="I416" s="18" t="s">
        <v>294</v>
      </c>
      <c r="J416" s="18" t="s">
        <v>560</v>
      </c>
      <c r="M416" s="18" t="s">
        <v>260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295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401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2643</v>
      </c>
      <c r="B417" s="18" t="s">
        <v>26</v>
      </c>
      <c r="C417" s="18" t="s">
        <v>151</v>
      </c>
      <c r="D417" s="18" t="s">
        <v>313</v>
      </c>
      <c r="E417" t="s">
        <v>904</v>
      </c>
      <c r="F417" s="22" t="str">
        <f>IF(ISBLANK(Table2[[#This Row],[unique_id]]), "", PROPER(SUBSTITUTE(Table2[[#This Row],[unique_id]], "_", " ")))</f>
        <v>Lighting Reset Adaptive Lighting Ensuite Sconces</v>
      </c>
      <c r="G417" t="s">
        <v>870</v>
      </c>
      <c r="H417" s="18" t="s">
        <v>553</v>
      </c>
      <c r="I417" s="18" t="s">
        <v>294</v>
      </c>
      <c r="J417" s="18" t="s">
        <v>897</v>
      </c>
      <c r="M417" s="18" t="s">
        <v>260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295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401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2644</v>
      </c>
      <c r="B418" s="18" t="s">
        <v>26</v>
      </c>
      <c r="C418" s="18" t="s">
        <v>151</v>
      </c>
      <c r="D418" s="18" t="s">
        <v>313</v>
      </c>
      <c r="E418" t="s">
        <v>551</v>
      </c>
      <c r="F418" s="22" t="str">
        <f>IF(ISBLANK(Table2[[#This Row],[unique_id]]), "", PROPER(SUBSTITUTE(Table2[[#This Row],[unique_id]], "_", " ")))</f>
        <v>Lighting Reset Adaptive Lighting Wardrobe Main</v>
      </c>
      <c r="G418" t="s">
        <v>202</v>
      </c>
      <c r="H418" s="18" t="s">
        <v>553</v>
      </c>
      <c r="I418" s="18" t="s">
        <v>294</v>
      </c>
      <c r="J418" s="18" t="s">
        <v>560</v>
      </c>
      <c r="M418" s="18" t="s">
        <v>260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295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504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2670</v>
      </c>
      <c r="B419" s="18" t="s">
        <v>26</v>
      </c>
      <c r="C419" s="18" t="s">
        <v>237</v>
      </c>
      <c r="D419" s="18" t="s">
        <v>145</v>
      </c>
      <c r="E419" s="18" t="s">
        <v>146</v>
      </c>
      <c r="F419" s="22" t="str">
        <f>IF(ISBLANK(Table2[[#This Row],[unique_id]]), "", PROPER(SUBSTITUTE(Table2[[#This Row],[unique_id]], "_", " ")))</f>
        <v>Ada Home</v>
      </c>
      <c r="G419" s="18" t="s">
        <v>186</v>
      </c>
      <c r="H419" s="18" t="s">
        <v>762</v>
      </c>
      <c r="I419" s="18" t="s">
        <v>144</v>
      </c>
      <c r="M419" s="18" t="s">
        <v>136</v>
      </c>
      <c r="N419" s="18" t="s">
        <v>273</v>
      </c>
      <c r="O419" s="19" t="s">
        <v>805</v>
      </c>
      <c r="P419" s="18" t="s">
        <v>166</v>
      </c>
      <c r="Q419" s="18" t="s">
        <v>777</v>
      </c>
      <c r="R419" s="42" t="s">
        <v>762</v>
      </c>
      <c r="S419" s="18" t="str">
        <f>_xlfn.CONCAT( Table2[[#This Row],[friendly_name]], " Devices")</f>
        <v>Ada Home Devices</v>
      </c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Ada</v>
      </c>
      <c r="BB419" s="18" t="s">
        <v>166</v>
      </c>
      <c r="BC419" s="18" t="s">
        <v>398</v>
      </c>
      <c r="BD419" s="18" t="s">
        <v>237</v>
      </c>
      <c r="BE419" s="18" t="s">
        <v>1098</v>
      </c>
      <c r="BF419" s="18" t="s">
        <v>130</v>
      </c>
      <c r="BJ419" s="18" t="s">
        <v>1421</v>
      </c>
      <c r="BK419" s="24" t="s">
        <v>428</v>
      </c>
      <c r="BL419" s="21" t="s">
        <v>1431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0" spans="1:65" ht="16" customHeight="1">
      <c r="A420" s="18">
        <v>2671</v>
      </c>
      <c r="B420" s="18" t="s">
        <v>26</v>
      </c>
      <c r="C420" s="18" t="s">
        <v>237</v>
      </c>
      <c r="D420" s="18" t="s">
        <v>145</v>
      </c>
      <c r="E420" s="18" t="s">
        <v>261</v>
      </c>
      <c r="F420" s="22" t="str">
        <f>IF(ISBLANK(Table2[[#This Row],[unique_id]]), "", PROPER(SUBSTITUTE(Table2[[#This Row],[unique_id]], "_", " ")))</f>
        <v>Edwin Home</v>
      </c>
      <c r="G420" s="18" t="s">
        <v>262</v>
      </c>
      <c r="H420" s="18" t="s">
        <v>762</v>
      </c>
      <c r="I420" s="18" t="s">
        <v>144</v>
      </c>
      <c r="M420" s="18" t="s">
        <v>136</v>
      </c>
      <c r="N420" s="18" t="s">
        <v>273</v>
      </c>
      <c r="O420" s="19" t="s">
        <v>805</v>
      </c>
      <c r="P420" s="18" t="s">
        <v>166</v>
      </c>
      <c r="Q420" s="18" t="s">
        <v>777</v>
      </c>
      <c r="R420" s="42" t="s">
        <v>762</v>
      </c>
      <c r="S420" s="18" t="str">
        <f>_xlfn.CONCAT( Table2[[#This Row],[friendly_name]], " Devices")</f>
        <v>Edwin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Edwin</v>
      </c>
      <c r="BB420" s="18" t="s">
        <v>166</v>
      </c>
      <c r="BC420" s="18" t="s">
        <v>398</v>
      </c>
      <c r="BD420" s="18" t="s">
        <v>237</v>
      </c>
      <c r="BE420" s="18" t="s">
        <v>1098</v>
      </c>
      <c r="BF420" s="18" t="s">
        <v>127</v>
      </c>
      <c r="BJ420" s="18" t="s">
        <v>1421</v>
      </c>
      <c r="BK420" s="24" t="s">
        <v>427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1" spans="1:65" ht="16" customHeight="1">
      <c r="A421" s="18">
        <v>2672</v>
      </c>
      <c r="B421" s="18" t="s">
        <v>26</v>
      </c>
      <c r="C421" s="18" t="s">
        <v>237</v>
      </c>
      <c r="D421" s="18" t="s">
        <v>145</v>
      </c>
      <c r="E421" s="18" t="s">
        <v>269</v>
      </c>
      <c r="F421" s="22" t="str">
        <f>IF(ISBLANK(Table2[[#This Row],[unique_id]]), "", PROPER(SUBSTITUTE(Table2[[#This Row],[unique_id]], "_", " ")))</f>
        <v>Parents Home</v>
      </c>
      <c r="G421" s="18" t="s">
        <v>263</v>
      </c>
      <c r="H421" s="18" t="s">
        <v>762</v>
      </c>
      <c r="I421" s="18" t="s">
        <v>144</v>
      </c>
      <c r="M421" s="18" t="s">
        <v>136</v>
      </c>
      <c r="N421" s="18" t="s">
        <v>273</v>
      </c>
      <c r="O421" s="19" t="s">
        <v>805</v>
      </c>
      <c r="P421" s="18" t="s">
        <v>166</v>
      </c>
      <c r="Q421" s="18" t="s">
        <v>777</v>
      </c>
      <c r="R421" s="42" t="s">
        <v>762</v>
      </c>
      <c r="S421" s="18" t="str">
        <f>_xlfn.CONCAT( Table2[[#This Row],[friendly_name]], " Devices")</f>
        <v>Parents Home Devices</v>
      </c>
      <c r="T421" s="23" t="s">
        <v>787</v>
      </c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Parents</v>
      </c>
      <c r="BB421" s="18" t="s">
        <v>166</v>
      </c>
      <c r="BC421" s="18" t="s">
        <v>1092</v>
      </c>
      <c r="BD421" s="18" t="s">
        <v>237</v>
      </c>
      <c r="BE421" s="18" t="s">
        <v>1099</v>
      </c>
      <c r="BF421" s="18" t="s">
        <v>193</v>
      </c>
      <c r="BJ421" s="18" t="s">
        <v>1421</v>
      </c>
      <c r="BK421" s="24" t="s">
        <v>650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2" spans="1:65" ht="16" customHeight="1">
      <c r="A422" s="18">
        <v>2673</v>
      </c>
      <c r="B422" s="18" t="s">
        <v>26</v>
      </c>
      <c r="C422" s="18" t="s">
        <v>237</v>
      </c>
      <c r="D422" s="18" t="s">
        <v>145</v>
      </c>
      <c r="E422" s="18" t="s">
        <v>265</v>
      </c>
      <c r="F422" s="22" t="str">
        <f>IF(ISBLANK(Table2[[#This Row],[unique_id]]), "", PROPER(SUBSTITUTE(Table2[[#This Row],[unique_id]], "_", " ")))</f>
        <v>Kitchen Home</v>
      </c>
      <c r="G422" s="18" t="s">
        <v>264</v>
      </c>
      <c r="H422" s="18" t="s">
        <v>762</v>
      </c>
      <c r="I422" s="18" t="s">
        <v>144</v>
      </c>
      <c r="M422" s="18" t="s">
        <v>136</v>
      </c>
      <c r="N422" s="18" t="s">
        <v>273</v>
      </c>
      <c r="O422" s="19" t="s">
        <v>805</v>
      </c>
      <c r="P422" s="18" t="s">
        <v>166</v>
      </c>
      <c r="Q422" s="18" t="s">
        <v>777</v>
      </c>
      <c r="R422" s="42" t="s">
        <v>762</v>
      </c>
      <c r="S422" s="18" t="str">
        <f>_xlfn.CONCAT( Table2[[#This Row],[friendly_name]], " Devices")</f>
        <v>Kitchen Home Devices</v>
      </c>
      <c r="T422" s="23" t="s">
        <v>787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Kitchen</v>
      </c>
      <c r="BB422" s="18" t="s">
        <v>166</v>
      </c>
      <c r="BC422" s="18" t="s">
        <v>1092</v>
      </c>
      <c r="BD422" s="18" t="s">
        <v>237</v>
      </c>
      <c r="BE422" s="18" t="s">
        <v>1099</v>
      </c>
      <c r="BF422" s="18" t="s">
        <v>207</v>
      </c>
      <c r="BJ422" s="18" t="s">
        <v>1421</v>
      </c>
      <c r="BK422" s="24" t="s">
        <v>747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3" spans="1:65" ht="16" customHeight="1">
      <c r="A423" s="18">
        <v>2674</v>
      </c>
      <c r="B423" s="18" t="s">
        <v>26</v>
      </c>
      <c r="C423" s="18" t="s">
        <v>237</v>
      </c>
      <c r="D423" s="18" t="s">
        <v>145</v>
      </c>
      <c r="E423" s="18" t="s">
        <v>619</v>
      </c>
      <c r="F423" s="22" t="str">
        <f>IF(ISBLANK(Table2[[#This Row],[unique_id]]), "", PROPER(SUBSTITUTE(Table2[[#This Row],[unique_id]], "_", " ")))</f>
        <v>Office Home</v>
      </c>
      <c r="G423" s="18" t="s">
        <v>620</v>
      </c>
      <c r="H423" s="18" t="s">
        <v>762</v>
      </c>
      <c r="I423" s="18" t="s">
        <v>144</v>
      </c>
      <c r="M423" s="18" t="s">
        <v>136</v>
      </c>
      <c r="N423" s="18" t="s">
        <v>273</v>
      </c>
      <c r="O423" s="19" t="s">
        <v>805</v>
      </c>
      <c r="P423" s="18" t="s">
        <v>166</v>
      </c>
      <c r="Q423" s="18" t="s">
        <v>777</v>
      </c>
      <c r="R423" s="42" t="s">
        <v>762</v>
      </c>
      <c r="S423" s="18" t="str">
        <f>_xlfn.CONCAT( Table2[[#This Row],[friendly_name]], " Devices")</f>
        <v>Office Home Devices</v>
      </c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Office</v>
      </c>
      <c r="BB423" s="18" t="s">
        <v>166</v>
      </c>
      <c r="BC423" s="18" t="s">
        <v>398</v>
      </c>
      <c r="BD423" s="18" t="s">
        <v>237</v>
      </c>
      <c r="BE423" s="18" t="s">
        <v>1098</v>
      </c>
      <c r="BF423" s="18" t="s">
        <v>214</v>
      </c>
      <c r="BJ423" s="18" t="s">
        <v>1421</v>
      </c>
      <c r="BK423" s="24" t="s">
        <v>425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4" spans="1:65" ht="16" customHeight="1">
      <c r="A424" s="18">
        <v>2675</v>
      </c>
      <c r="B424" s="18" t="s">
        <v>26</v>
      </c>
      <c r="C424" s="18" t="s">
        <v>237</v>
      </c>
      <c r="D424" s="18" t="s">
        <v>145</v>
      </c>
      <c r="E424" s="18" t="s">
        <v>653</v>
      </c>
      <c r="F424" s="22" t="str">
        <f>IF(ISBLANK(Table2[[#This Row],[unique_id]]), "", PROPER(SUBSTITUTE(Table2[[#This Row],[unique_id]], "_", " ")))</f>
        <v>Lounge Home</v>
      </c>
      <c r="G424" s="18" t="s">
        <v>654</v>
      </c>
      <c r="H424" s="18" t="s">
        <v>762</v>
      </c>
      <c r="I424" s="18" t="s">
        <v>144</v>
      </c>
      <c r="M424" s="18" t="s">
        <v>136</v>
      </c>
      <c r="N424" s="18" t="s">
        <v>273</v>
      </c>
      <c r="O424" s="19" t="s">
        <v>805</v>
      </c>
      <c r="P424" s="18" t="s">
        <v>166</v>
      </c>
      <c r="Q424" s="18" t="s">
        <v>777</v>
      </c>
      <c r="R424" s="42" t="s">
        <v>762</v>
      </c>
      <c r="S424" s="18" t="str">
        <f>_xlfn.CONCAT( Table2[[#This Row],[friendly_name]], " Devices")</f>
        <v>Lounge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166</v>
      </c>
      <c r="BC424" s="18" t="s">
        <v>398</v>
      </c>
      <c r="BD424" s="18" t="s">
        <v>237</v>
      </c>
      <c r="BE424" s="18" t="s">
        <v>1098</v>
      </c>
      <c r="BF424" s="18" t="s">
        <v>195</v>
      </c>
      <c r="BJ424" s="18" t="s">
        <v>1421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5" spans="1:65" ht="16" customHeight="1">
      <c r="A425" s="18">
        <v>2676</v>
      </c>
      <c r="B425" s="18" t="s">
        <v>26</v>
      </c>
      <c r="C425" s="18" t="s">
        <v>237</v>
      </c>
      <c r="D425" s="18" t="s">
        <v>145</v>
      </c>
      <c r="E425" s="18" t="s">
        <v>837</v>
      </c>
      <c r="F425" s="22" t="str">
        <f>IF(ISBLANK(Table2[[#This Row],[unique_id]]), "", PROPER(SUBSTITUTE(Table2[[#This Row],[unique_id]], "_", " ")))</f>
        <v>Ada Tablet</v>
      </c>
      <c r="G425" s="18" t="s">
        <v>838</v>
      </c>
      <c r="H425" s="18" t="s">
        <v>762</v>
      </c>
      <c r="I425" s="18" t="s">
        <v>144</v>
      </c>
      <c r="M425" s="18" t="s">
        <v>136</v>
      </c>
      <c r="N425" s="18" t="s">
        <v>273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838</v>
      </c>
      <c r="BC425" s="18" t="s">
        <v>1100</v>
      </c>
      <c r="BD425" s="18" t="s">
        <v>237</v>
      </c>
      <c r="BE425" s="18" t="s">
        <v>840</v>
      </c>
      <c r="BF425" s="18" t="s">
        <v>195</v>
      </c>
      <c r="BJ425" s="18" t="s">
        <v>1421</v>
      </c>
      <c r="BK425" s="24" t="s">
        <v>1363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6" spans="1:65" ht="16" customHeight="1">
      <c r="A426" s="18">
        <v>2677</v>
      </c>
      <c r="B426" s="18" t="s">
        <v>26</v>
      </c>
      <c r="C426" s="18" t="s">
        <v>449</v>
      </c>
      <c r="D426" s="18" t="s">
        <v>337</v>
      </c>
      <c r="E426" s="18" t="s">
        <v>336</v>
      </c>
      <c r="F426" s="22" t="str">
        <f>IF(ISBLANK(Table2[[#This Row],[unique_id]]), "", PROPER(SUBSTITUTE(Table2[[#This Row],[unique_id]], "_", " ")))</f>
        <v>Column Break</v>
      </c>
      <c r="G426" s="18" t="s">
        <v>333</v>
      </c>
      <c r="H426" s="18" t="s">
        <v>762</v>
      </c>
      <c r="I426" s="18" t="s">
        <v>144</v>
      </c>
      <c r="M426" s="18" t="s">
        <v>334</v>
      </c>
      <c r="N426" s="18" t="s">
        <v>335</v>
      </c>
      <c r="O426" s="43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U426" s="19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/>
      </c>
      <c r="BE426" s="19"/>
      <c r="BL426" s="18"/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65" ht="16" customHeight="1">
      <c r="A427" s="18">
        <v>2678</v>
      </c>
      <c r="B427" s="18" t="s">
        <v>26</v>
      </c>
      <c r="C427" s="18" t="s">
        <v>589</v>
      </c>
      <c r="D427" s="18" t="s">
        <v>145</v>
      </c>
      <c r="E427" s="18" t="s">
        <v>616</v>
      </c>
      <c r="F427" s="22" t="str">
        <f>IF(ISBLANK(Table2[[#This Row],[unique_id]]), "", PROPER(SUBSTITUTE(Table2[[#This Row],[unique_id]], "_", " ")))</f>
        <v>Lg Webos Smart Tv</v>
      </c>
      <c r="G427" s="18" t="s">
        <v>181</v>
      </c>
      <c r="H427" s="18" t="s">
        <v>762</v>
      </c>
      <c r="I427" s="18" t="s">
        <v>144</v>
      </c>
      <c r="M427" s="18" t="s">
        <v>136</v>
      </c>
      <c r="N427" s="18" t="s">
        <v>273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Lounge</v>
      </c>
      <c r="BB427" s="18" t="s">
        <v>1023</v>
      </c>
      <c r="BC427" s="18" t="s">
        <v>592</v>
      </c>
      <c r="BD427" s="18" t="s">
        <v>589</v>
      </c>
      <c r="BE427" s="18" t="s">
        <v>591</v>
      </c>
      <c r="BF427" s="18" t="s">
        <v>195</v>
      </c>
      <c r="BJ427" s="18" t="s">
        <v>1421</v>
      </c>
      <c r="BK427" s="24" t="s">
        <v>590</v>
      </c>
      <c r="BL427" s="21" t="s">
        <v>1438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8" spans="1:65" ht="16" customHeight="1">
      <c r="A428" s="18">
        <v>2679</v>
      </c>
      <c r="B428" s="18" t="s">
        <v>588</v>
      </c>
      <c r="C428" s="18" t="s">
        <v>267</v>
      </c>
      <c r="D428" s="18" t="s">
        <v>145</v>
      </c>
      <c r="E428" s="18" t="s">
        <v>268</v>
      </c>
      <c r="F428" s="22" t="str">
        <f>IF(ISBLANK(Table2[[#This Row],[unique_id]]), "", PROPER(SUBSTITUTE(Table2[[#This Row],[unique_id]], "_", " ")))</f>
        <v>Parents Tv</v>
      </c>
      <c r="G428" s="18" t="s">
        <v>266</v>
      </c>
      <c r="H428" s="18" t="s">
        <v>762</v>
      </c>
      <c r="I428" s="18" t="s">
        <v>144</v>
      </c>
      <c r="M428" s="18" t="s">
        <v>136</v>
      </c>
      <c r="N428" s="18" t="s">
        <v>273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Parents</v>
      </c>
      <c r="BB428" s="18" t="s">
        <v>1023</v>
      </c>
      <c r="BC428" s="18" t="s">
        <v>1093</v>
      </c>
      <c r="BD428" s="18" t="s">
        <v>267</v>
      </c>
      <c r="BE428" s="18" t="s">
        <v>404</v>
      </c>
      <c r="BF428" s="18" t="s">
        <v>193</v>
      </c>
      <c r="BJ428" s="18" t="s">
        <v>1421</v>
      </c>
      <c r="BK428" s="24" t="s">
        <v>406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9" spans="1:65" ht="16" customHeight="1">
      <c r="A429" s="18">
        <v>2680</v>
      </c>
      <c r="B429" s="18" t="s">
        <v>26</v>
      </c>
      <c r="C429" s="18" t="s">
        <v>237</v>
      </c>
      <c r="D429" s="18" t="s">
        <v>145</v>
      </c>
      <c r="E429" s="18" t="s">
        <v>841</v>
      </c>
      <c r="F429" s="22" t="str">
        <f>IF(ISBLANK(Table2[[#This Row],[unique_id]]), "", PROPER(SUBSTITUTE(Table2[[#This Row],[unique_id]], "_", " ")))</f>
        <v>Edwin Tablet</v>
      </c>
      <c r="G429" s="18" t="s">
        <v>842</v>
      </c>
      <c r="H429" s="18" t="s">
        <v>762</v>
      </c>
      <c r="I429" s="18" t="s">
        <v>144</v>
      </c>
      <c r="M429" s="18" t="s">
        <v>136</v>
      </c>
      <c r="N429" s="18" t="s">
        <v>273</v>
      </c>
      <c r="O429" s="19"/>
      <c r="P429" s="18"/>
      <c r="R429" s="42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Kitchen</v>
      </c>
      <c r="BB429" s="18" t="s">
        <v>842</v>
      </c>
      <c r="BC429" s="18" t="s">
        <v>1100</v>
      </c>
      <c r="BD429" s="18" t="s">
        <v>237</v>
      </c>
      <c r="BE429" s="18" t="s">
        <v>840</v>
      </c>
      <c r="BF429" s="18" t="s">
        <v>207</v>
      </c>
      <c r="BJ429" s="18" t="s">
        <v>1421</v>
      </c>
      <c r="BK429" s="24" t="s">
        <v>1364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0" spans="1:65" ht="16" customHeight="1">
      <c r="A430" s="18">
        <v>2681</v>
      </c>
      <c r="B430" s="18" t="s">
        <v>588</v>
      </c>
      <c r="C430" s="18" t="s">
        <v>237</v>
      </c>
      <c r="D430" s="18" t="s">
        <v>145</v>
      </c>
      <c r="E430" s="18" t="s">
        <v>700</v>
      </c>
      <c r="F430" s="22" t="str">
        <f>IF(ISBLANK(Table2[[#This Row],[unique_id]]), "", PROPER(SUBSTITUTE(Table2[[#This Row],[unique_id]], "_", " ")))</f>
        <v>Office Tv</v>
      </c>
      <c r="G430" s="18" t="s">
        <v>701</v>
      </c>
      <c r="H430" s="18" t="s">
        <v>762</v>
      </c>
      <c r="I430" s="18" t="s">
        <v>144</v>
      </c>
      <c r="M430" s="18" t="s">
        <v>136</v>
      </c>
      <c r="N430" s="18" t="s">
        <v>273</v>
      </c>
      <c r="O430" s="19"/>
      <c r="P430" s="18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Office</v>
      </c>
      <c r="BB430" s="18" t="s">
        <v>1023</v>
      </c>
      <c r="BC430" s="18" t="s">
        <v>399</v>
      </c>
      <c r="BD430" s="18" t="s">
        <v>237</v>
      </c>
      <c r="BE430" s="18" t="s">
        <v>400</v>
      </c>
      <c r="BF430" s="18" t="s">
        <v>214</v>
      </c>
      <c r="BJ430" s="18" t="s">
        <v>1421</v>
      </c>
      <c r="BK430" s="24" t="s">
        <v>429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1" spans="1:65" ht="16" customHeight="1">
      <c r="A431" s="18">
        <v>2682</v>
      </c>
      <c r="B431" s="18" t="s">
        <v>26</v>
      </c>
      <c r="C431" s="18" t="s">
        <v>449</v>
      </c>
      <c r="D431" s="18" t="s">
        <v>337</v>
      </c>
      <c r="E431" s="18" t="s">
        <v>336</v>
      </c>
      <c r="F431" s="22" t="str">
        <f>IF(ISBLANK(Table2[[#This Row],[unique_id]]), "", PROPER(SUBSTITUTE(Table2[[#This Row],[unique_id]], "_", " ")))</f>
        <v>Column Break</v>
      </c>
      <c r="G431" s="18" t="s">
        <v>333</v>
      </c>
      <c r="H431" s="18" t="s">
        <v>762</v>
      </c>
      <c r="I431" s="18" t="s">
        <v>144</v>
      </c>
      <c r="M431" s="18" t="s">
        <v>334</v>
      </c>
      <c r="N431" s="18" t="s">
        <v>335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9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/>
      </c>
      <c r="BE431" s="19"/>
      <c r="BL431" s="18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2683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Lounge Arc</v>
      </c>
      <c r="G432" s="18" t="s">
        <v>754</v>
      </c>
      <c r="H432" s="18" t="s">
        <v>762</v>
      </c>
      <c r="I432" s="18" t="s">
        <v>144</v>
      </c>
      <c r="M432" s="18" t="s">
        <v>136</v>
      </c>
      <c r="N432" s="18" t="s">
        <v>273</v>
      </c>
      <c r="O432" s="19" t="s">
        <v>805</v>
      </c>
      <c r="P432" s="18"/>
      <c r="R432" s="42"/>
      <c r="T432" s="23" t="str">
        <f>_xlfn.CONCAT("name: ", Table2[[#This Row],[friendly_name]])</f>
        <v>name: Lounge Arc</v>
      </c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Lounge</v>
      </c>
      <c r="BB432" s="18" t="s">
        <v>593</v>
      </c>
      <c r="BC432" s="18" t="s">
        <v>1096</v>
      </c>
      <c r="BD432" s="18" t="s">
        <v>183</v>
      </c>
      <c r="BE432" s="18">
        <v>15.4</v>
      </c>
      <c r="BF432" s="18" t="s">
        <v>195</v>
      </c>
      <c r="BJ432" s="18" t="s">
        <v>1421</v>
      </c>
      <c r="BK432" s="18" t="s">
        <v>594</v>
      </c>
      <c r="BL432" s="21" t="s">
        <v>1442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3" spans="1:65" ht="16" customHeight="1">
      <c r="A433" s="18">
        <v>2684</v>
      </c>
      <c r="B433" s="18" t="s">
        <v>588</v>
      </c>
      <c r="C433" s="18" t="s">
        <v>825</v>
      </c>
      <c r="D433" s="18" t="s">
        <v>149</v>
      </c>
      <c r="E433" s="18" t="s">
        <v>827</v>
      </c>
      <c r="F433" s="22" t="str">
        <f>IF(ISBLANK(Table2[[#This Row],[unique_id]]), "", PROPER(SUBSTITUTE(Table2[[#This Row],[unique_id]], "_", " ")))</f>
        <v>Template Kitchen Move Proxy</v>
      </c>
      <c r="G433" s="18" t="s">
        <v>755</v>
      </c>
      <c r="H433" s="18" t="s">
        <v>762</v>
      </c>
      <c r="I433" s="18" t="s">
        <v>144</v>
      </c>
      <c r="O433" s="19" t="s">
        <v>805</v>
      </c>
      <c r="P433" s="18" t="s">
        <v>166</v>
      </c>
      <c r="Q433" s="18" t="s">
        <v>777</v>
      </c>
      <c r="R433" s="42" t="s">
        <v>762</v>
      </c>
      <c r="S433" s="18" t="str">
        <f>_xlfn.CONCAT( Table2[[#This Row],[friendly_name]], " Devices")</f>
        <v>Kitchen Move Devices</v>
      </c>
      <c r="T433" s="23" t="s">
        <v>830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370</v>
      </c>
      <c r="BC433" s="18" t="s">
        <v>1094</v>
      </c>
      <c r="BD433" s="18" t="s">
        <v>183</v>
      </c>
      <c r="BE433" s="18">
        <v>15.4</v>
      </c>
      <c r="BF433" s="18" t="s">
        <v>207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2685</v>
      </c>
      <c r="B434" s="18" t="s">
        <v>26</v>
      </c>
      <c r="C434" s="18" t="s">
        <v>183</v>
      </c>
      <c r="D434" s="18" t="s">
        <v>145</v>
      </c>
      <c r="E434" s="18" t="s">
        <v>750</v>
      </c>
      <c r="F434" s="22" t="str">
        <f>IF(ISBLANK(Table2[[#This Row],[unique_id]]), "", PROPER(SUBSTITUTE(Table2[[#This Row],[unique_id]], "_", " ")))</f>
        <v>Kitchen Move</v>
      </c>
      <c r="G434" s="18" t="s">
        <v>755</v>
      </c>
      <c r="H434" s="18" t="s">
        <v>762</v>
      </c>
      <c r="I434" s="18" t="s">
        <v>144</v>
      </c>
      <c r="M434" s="18" t="s">
        <v>136</v>
      </c>
      <c r="N434" s="18" t="s">
        <v>273</v>
      </c>
      <c r="O434" s="19" t="s">
        <v>805</v>
      </c>
      <c r="P434" s="18" t="s">
        <v>166</v>
      </c>
      <c r="Q434" s="18" t="s">
        <v>777</v>
      </c>
      <c r="R434" s="42" t="s">
        <v>762</v>
      </c>
      <c r="S434" s="18" t="str">
        <f>_xlfn.CONCAT( Table2[[#This Row],[friendly_name]], " Devices")</f>
        <v>Kitchen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370</v>
      </c>
      <c r="BC434" s="18" t="s">
        <v>1094</v>
      </c>
      <c r="BD434" s="18" t="s">
        <v>183</v>
      </c>
      <c r="BE434" s="18">
        <v>15.4</v>
      </c>
      <c r="BF434" s="18" t="s">
        <v>207</v>
      </c>
      <c r="BJ434" s="18" t="s">
        <v>1421</v>
      </c>
      <c r="BK434" s="18" t="s">
        <v>373</v>
      </c>
      <c r="BL434" s="21" t="s">
        <v>1443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5" spans="1:65" ht="16" customHeight="1">
      <c r="A435" s="18">
        <v>2686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Kitchen Five</v>
      </c>
      <c r="G435" s="18" t="s">
        <v>756</v>
      </c>
      <c r="H435" s="18" t="s">
        <v>762</v>
      </c>
      <c r="I435" s="18" t="s">
        <v>144</v>
      </c>
      <c r="M435" s="18" t="s">
        <v>136</v>
      </c>
      <c r="N435" s="18" t="s">
        <v>273</v>
      </c>
      <c r="O435" s="19" t="s">
        <v>805</v>
      </c>
      <c r="P435" s="18" t="s">
        <v>166</v>
      </c>
      <c r="Q435" s="18" t="s">
        <v>777</v>
      </c>
      <c r="R435" s="42" t="s">
        <v>762</v>
      </c>
      <c r="S435" s="18" t="str">
        <f>_xlfn.CONCAT( Table2[[#This Row],[friendly_name]], " Devices")</f>
        <v>Kitchen Five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829</v>
      </c>
      <c r="BC435" s="18" t="s">
        <v>1095</v>
      </c>
      <c r="BD435" s="18" t="s">
        <v>183</v>
      </c>
      <c r="BE435" s="18">
        <v>15.4</v>
      </c>
      <c r="BF435" s="18" t="s">
        <v>207</v>
      </c>
      <c r="BJ435" s="18" t="s">
        <v>1421</v>
      </c>
      <c r="BK435" s="23" t="s">
        <v>372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6" spans="1:65" ht="16" customHeight="1">
      <c r="A436" s="18">
        <v>2687</v>
      </c>
      <c r="B436" s="18" t="s">
        <v>588</v>
      </c>
      <c r="C436" s="18" t="s">
        <v>825</v>
      </c>
      <c r="D436" s="18" t="s">
        <v>149</v>
      </c>
      <c r="E436" s="18" t="s">
        <v>828</v>
      </c>
      <c r="F436" s="22" t="str">
        <f>IF(ISBLANK(Table2[[#This Row],[unique_id]]), "", PROPER(SUBSTITUTE(Table2[[#This Row],[unique_id]], "_", " ")))</f>
        <v>Template Parents Move Proxy</v>
      </c>
      <c r="G436" s="18" t="s">
        <v>757</v>
      </c>
      <c r="H436" s="18" t="s">
        <v>762</v>
      </c>
      <c r="I436" s="18" t="s">
        <v>144</v>
      </c>
      <c r="O436" s="19" t="s">
        <v>805</v>
      </c>
      <c r="P436" s="18" t="s">
        <v>166</v>
      </c>
      <c r="Q436" s="18" t="s">
        <v>777</v>
      </c>
      <c r="R436" s="42" t="s">
        <v>762</v>
      </c>
      <c r="S436" s="18" t="str">
        <f>_xlfn.CONCAT( Table2[[#This Row],[friendly_name]], " Devices")</f>
        <v>Parents Move Devices</v>
      </c>
      <c r="T436" s="23" t="s">
        <v>830</v>
      </c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U436" s="18" t="s">
        <v>145</v>
      </c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370</v>
      </c>
      <c r="BC436" s="18" t="s">
        <v>1094</v>
      </c>
      <c r="BD436" s="18" t="s">
        <v>183</v>
      </c>
      <c r="BE436" s="18">
        <v>15.4</v>
      </c>
      <c r="BF436" s="18" t="s">
        <v>193</v>
      </c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2688</v>
      </c>
      <c r="B437" s="18" t="s">
        <v>26</v>
      </c>
      <c r="C437" s="18" t="s">
        <v>183</v>
      </c>
      <c r="D437" s="18" t="s">
        <v>145</v>
      </c>
      <c r="E437" s="18" t="s">
        <v>748</v>
      </c>
      <c r="F437" s="22" t="str">
        <f>IF(ISBLANK(Table2[[#This Row],[unique_id]]), "", PROPER(SUBSTITUTE(Table2[[#This Row],[unique_id]], "_", " ")))</f>
        <v>Parents Move</v>
      </c>
      <c r="G437" s="18" t="s">
        <v>757</v>
      </c>
      <c r="H437" s="18" t="s">
        <v>762</v>
      </c>
      <c r="I437" s="18" t="s">
        <v>144</v>
      </c>
      <c r="M437" s="18" t="s">
        <v>136</v>
      </c>
      <c r="N437" s="18" t="s">
        <v>273</v>
      </c>
      <c r="O437" s="19" t="s">
        <v>805</v>
      </c>
      <c r="P437" s="18" t="s">
        <v>166</v>
      </c>
      <c r="Q437" s="18" t="s">
        <v>777</v>
      </c>
      <c r="R437" s="42" t="s">
        <v>762</v>
      </c>
      <c r="S437" s="18" t="str">
        <f>_xlfn.CONCAT( Table2[[#This Row],[friendly_name]], " Devices")</f>
        <v>Parents Move Devices</v>
      </c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370</v>
      </c>
      <c r="BC437" s="18" t="s">
        <v>1094</v>
      </c>
      <c r="BD437" s="18" t="s">
        <v>183</v>
      </c>
      <c r="BE437" s="18">
        <v>15.4</v>
      </c>
      <c r="BF437" s="18" t="s">
        <v>193</v>
      </c>
      <c r="BJ437" s="18" t="s">
        <v>1421</v>
      </c>
      <c r="BK437" s="18" t="s">
        <v>371</v>
      </c>
      <c r="BL437" s="21" t="s">
        <v>1445</v>
      </c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8" spans="1:65" ht="16" customHeight="1">
      <c r="A438" s="18">
        <v>2689</v>
      </c>
      <c r="B438" s="18" t="s">
        <v>26</v>
      </c>
      <c r="C438" s="18" t="s">
        <v>267</v>
      </c>
      <c r="D438" s="18" t="s">
        <v>145</v>
      </c>
      <c r="E438" s="18" t="s">
        <v>1506</v>
      </c>
      <c r="F438" s="22" t="str">
        <f>IF(ISBLANK(Table2[[#This Row],[unique_id]]), "", PROPER(SUBSTITUTE(Table2[[#This Row],[unique_id]], "_", " ")))</f>
        <v>Parents Homepod</v>
      </c>
      <c r="G438" s="18" t="s">
        <v>1507</v>
      </c>
      <c r="H438" s="18" t="s">
        <v>762</v>
      </c>
      <c r="I438" s="18" t="s">
        <v>144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1508</v>
      </c>
      <c r="BC438" s="18" t="s">
        <v>1097</v>
      </c>
      <c r="BD438" s="18" t="s">
        <v>267</v>
      </c>
      <c r="BE438" s="18" t="s">
        <v>404</v>
      </c>
      <c r="BF438" s="18" t="s">
        <v>193</v>
      </c>
      <c r="BJ438" s="18" t="s">
        <v>1421</v>
      </c>
      <c r="BK438" s="24" t="s">
        <v>407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9" spans="1:65" ht="16" customHeight="1">
      <c r="A439" s="18">
        <v>2700</v>
      </c>
      <c r="B439" s="18" t="s">
        <v>26</v>
      </c>
      <c r="C439" s="18" t="s">
        <v>151</v>
      </c>
      <c r="D439" s="18" t="s">
        <v>313</v>
      </c>
      <c r="E439" s="18" t="s">
        <v>666</v>
      </c>
      <c r="F439" s="22" t="str">
        <f>IF(ISBLANK(Table2[[#This Row],[unique_id]]), "", PROPER(SUBSTITUTE(Table2[[#This Row],[unique_id]], "_", " ")))</f>
        <v>Back Door Lock Security</v>
      </c>
      <c r="G439" s="18" t="s">
        <v>662</v>
      </c>
      <c r="H439" s="18" t="s">
        <v>644</v>
      </c>
      <c r="I439" s="18" t="s">
        <v>211</v>
      </c>
      <c r="M439" s="18" t="s">
        <v>136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E439" s="18" t="s">
        <v>677</v>
      </c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E439" s="19"/>
      <c r="BK439" s="24"/>
      <c r="BL439" s="21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18">
        <v>2701</v>
      </c>
      <c r="B440" s="18" t="s">
        <v>26</v>
      </c>
      <c r="C440" s="18" t="s">
        <v>151</v>
      </c>
      <c r="D440" s="18" t="s">
        <v>149</v>
      </c>
      <c r="E440" s="18" t="s">
        <v>679</v>
      </c>
      <c r="F440" s="22" t="str">
        <f>IF(ISBLANK(Table2[[#This Row],[unique_id]]), "", PROPER(SUBSTITUTE(Table2[[#This Row],[unique_id]], "_", " ")))</f>
        <v>Template Back Door State</v>
      </c>
      <c r="G440" s="18" t="s">
        <v>288</v>
      </c>
      <c r="H440" s="18" t="s">
        <v>644</v>
      </c>
      <c r="I440" s="18" t="s">
        <v>211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2702</v>
      </c>
      <c r="B441" s="18" t="s">
        <v>26</v>
      </c>
      <c r="C441" s="18" t="s">
        <v>635</v>
      </c>
      <c r="D441" s="18" t="s">
        <v>638</v>
      </c>
      <c r="E441" s="18" t="s">
        <v>639</v>
      </c>
      <c r="F441" s="22" t="str">
        <f>IF(ISBLANK(Table2[[#This Row],[unique_id]]), "", PROPER(SUBSTITUTE(Table2[[#This Row],[unique_id]], "_", " ")))</f>
        <v>Back Door Lock</v>
      </c>
      <c r="G441" s="18" t="s">
        <v>681</v>
      </c>
      <c r="H441" s="18" t="s">
        <v>644</v>
      </c>
      <c r="I441" s="18" t="s">
        <v>211</v>
      </c>
      <c r="M441" s="18" t="s">
        <v>136</v>
      </c>
      <c r="O441" s="19"/>
      <c r="P441" s="18"/>
      <c r="T441" s="23"/>
      <c r="U441" s="18"/>
      <c r="V441" s="19"/>
      <c r="W441" s="19" t="s">
        <v>498</v>
      </c>
      <c r="X441" s="19"/>
      <c r="Y441" s="26" t="s">
        <v>773</v>
      </c>
      <c r="Z441" s="19"/>
      <c r="AB441" s="18"/>
      <c r="AG441" s="19"/>
      <c r="AH441" s="19"/>
      <c r="AT441" s="20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18" t="str">
        <f>Table2[[#This Row],[device_suggested_area]]</f>
        <v>Back Door</v>
      </c>
      <c r="BA441" s="18" t="str">
        <f>IF(ISBLANK(Table2[[#This Row],[device_model]]), "", Table2[[#This Row],[device_suggested_area]])</f>
        <v>Back Door</v>
      </c>
      <c r="BB441" s="18" t="s">
        <v>1078</v>
      </c>
      <c r="BC441" s="18" t="s">
        <v>636</v>
      </c>
      <c r="BD441" s="18" t="s">
        <v>635</v>
      </c>
      <c r="BE441" s="18" t="s">
        <v>637</v>
      </c>
      <c r="BF441" s="18" t="s">
        <v>644</v>
      </c>
      <c r="BK441" s="18" t="s">
        <v>634</v>
      </c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2" spans="1:65" ht="16" customHeight="1">
      <c r="A442" s="18">
        <v>2703</v>
      </c>
      <c r="B442" s="18" t="s">
        <v>26</v>
      </c>
      <c r="C442" s="18" t="s">
        <v>338</v>
      </c>
      <c r="D442" s="18" t="s">
        <v>149</v>
      </c>
      <c r="E442" s="18" t="s">
        <v>672</v>
      </c>
      <c r="F442" s="22" t="str">
        <f>IF(ISBLANK(Table2[[#This Row],[unique_id]]), "", PROPER(SUBSTITUTE(Table2[[#This Row],[unique_id]], "_", " ")))</f>
        <v>Template Back Door Sensor Contact Last</v>
      </c>
      <c r="G442" s="18" t="s">
        <v>680</v>
      </c>
      <c r="H442" s="18" t="s">
        <v>644</v>
      </c>
      <c r="I442" s="18" t="s">
        <v>211</v>
      </c>
      <c r="M442" s="18" t="s">
        <v>136</v>
      </c>
      <c r="O442" s="19"/>
      <c r="P442" s="18"/>
      <c r="T442" s="23"/>
      <c r="U442" s="18"/>
      <c r="V442" s="19"/>
      <c r="W442" s="19" t="s">
        <v>498</v>
      </c>
      <c r="X442" s="19"/>
      <c r="Y442" s="26" t="s">
        <v>773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3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23" t="s">
        <v>1091</v>
      </c>
      <c r="BC442" s="23" t="s">
        <v>655</v>
      </c>
      <c r="BD442" s="18" t="s">
        <v>1178</v>
      </c>
      <c r="BE442" s="18" t="s">
        <v>637</v>
      </c>
      <c r="BF442" s="18" t="s">
        <v>644</v>
      </c>
      <c r="BK442" s="18" t="s">
        <v>657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3" spans="1:65" ht="16" customHeight="1">
      <c r="A443" s="18">
        <v>2704</v>
      </c>
      <c r="B443" s="18" t="s">
        <v>588</v>
      </c>
      <c r="C443" s="18" t="s">
        <v>236</v>
      </c>
      <c r="D443" s="18" t="s">
        <v>147</v>
      </c>
      <c r="F443" s="22" t="str">
        <f>IF(ISBLANK(Table2[[#This Row],[unique_id]]), "", PROPER(SUBSTITUTE(Table2[[#This Row],[unique_id]], "_", " ")))</f>
        <v/>
      </c>
      <c r="G443" s="18" t="s">
        <v>644</v>
      </c>
      <c r="H443" s="18" t="s">
        <v>652</v>
      </c>
      <c r="I443" s="18" t="s">
        <v>211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C443" s="23"/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2705</v>
      </c>
      <c r="B444" s="18" t="s">
        <v>26</v>
      </c>
      <c r="C444" s="18" t="s">
        <v>151</v>
      </c>
      <c r="D444" s="18" t="s">
        <v>313</v>
      </c>
      <c r="E444" s="18" t="s">
        <v>667</v>
      </c>
      <c r="F444" s="22" t="str">
        <f>IF(ISBLANK(Table2[[#This Row],[unique_id]]), "", PROPER(SUBSTITUTE(Table2[[#This Row],[unique_id]], "_", " ")))</f>
        <v>Front Door Lock Security</v>
      </c>
      <c r="G444" s="18" t="s">
        <v>662</v>
      </c>
      <c r="H444" s="18" t="s">
        <v>643</v>
      </c>
      <c r="I444" s="18" t="s">
        <v>211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E444" s="18" t="s">
        <v>677</v>
      </c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K444" s="24"/>
      <c r="BL444" s="21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2706</v>
      </c>
      <c r="B445" s="18" t="s">
        <v>26</v>
      </c>
      <c r="C445" s="18" t="s">
        <v>151</v>
      </c>
      <c r="D445" s="18" t="s">
        <v>149</v>
      </c>
      <c r="E445" s="18" t="s">
        <v>678</v>
      </c>
      <c r="F445" s="22" t="str">
        <f>IF(ISBLANK(Table2[[#This Row],[unique_id]]), "", PROPER(SUBSTITUTE(Table2[[#This Row],[unique_id]], "_", " ")))</f>
        <v>Template Front Door State</v>
      </c>
      <c r="G445" s="18" t="s">
        <v>288</v>
      </c>
      <c r="H445" s="18" t="s">
        <v>643</v>
      </c>
      <c r="I445" s="18" t="s">
        <v>211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2707</v>
      </c>
      <c r="B446" s="18" t="s">
        <v>26</v>
      </c>
      <c r="C446" s="18" t="s">
        <v>635</v>
      </c>
      <c r="D446" s="18" t="s">
        <v>638</v>
      </c>
      <c r="E446" s="18" t="s">
        <v>640</v>
      </c>
      <c r="F446" s="22" t="str">
        <f>IF(ISBLANK(Table2[[#This Row],[unique_id]]), "", PROPER(SUBSTITUTE(Table2[[#This Row],[unique_id]], "_", " ")))</f>
        <v>Front Door Lock</v>
      </c>
      <c r="G446" s="18" t="s">
        <v>681</v>
      </c>
      <c r="H446" s="18" t="s">
        <v>643</v>
      </c>
      <c r="I446" s="18" t="s">
        <v>211</v>
      </c>
      <c r="M446" s="18" t="s">
        <v>136</v>
      </c>
      <c r="O446" s="19"/>
      <c r="P446" s="18"/>
      <c r="T446" s="23"/>
      <c r="U446" s="18"/>
      <c r="V446" s="19"/>
      <c r="W446" s="19" t="s">
        <v>498</v>
      </c>
      <c r="X446" s="19"/>
      <c r="Y446" s="26" t="s">
        <v>773</v>
      </c>
      <c r="Z446" s="19"/>
      <c r="AB446" s="18"/>
      <c r="AG446" s="19"/>
      <c r="AH446" s="19"/>
      <c r="AT446" s="20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6" s="18" t="str">
        <f>Table2[[#This Row],[device_suggested_area]]</f>
        <v>Front Door</v>
      </c>
      <c r="BA446" s="18" t="str">
        <f>IF(ISBLANK(Table2[[#This Row],[device_model]]), "", Table2[[#This Row],[device_suggested_area]])</f>
        <v>Front Door</v>
      </c>
      <c r="BB446" s="18" t="s">
        <v>1078</v>
      </c>
      <c r="BC446" s="18" t="s">
        <v>636</v>
      </c>
      <c r="BD446" s="18" t="s">
        <v>635</v>
      </c>
      <c r="BE446" s="18" t="s">
        <v>637</v>
      </c>
      <c r="BF446" s="18" t="s">
        <v>643</v>
      </c>
      <c r="BK446" s="18" t="s">
        <v>641</v>
      </c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7" spans="1:65" ht="16" customHeight="1">
      <c r="A447" s="18">
        <v>2708</v>
      </c>
      <c r="B447" s="18" t="s">
        <v>26</v>
      </c>
      <c r="C447" s="18" t="s">
        <v>338</v>
      </c>
      <c r="D447" s="18" t="s">
        <v>149</v>
      </c>
      <c r="E447" s="18" t="s">
        <v>671</v>
      </c>
      <c r="F447" s="22" t="str">
        <f>IF(ISBLANK(Table2[[#This Row],[unique_id]]), "", PROPER(SUBSTITUTE(Table2[[#This Row],[unique_id]], "_", " ")))</f>
        <v>Template Front Door Sensor Contact Last</v>
      </c>
      <c r="G447" s="18" t="s">
        <v>680</v>
      </c>
      <c r="H447" s="18" t="s">
        <v>643</v>
      </c>
      <c r="I447" s="18" t="s">
        <v>211</v>
      </c>
      <c r="M447" s="18" t="s">
        <v>136</v>
      </c>
      <c r="O447" s="19"/>
      <c r="P447" s="18"/>
      <c r="T447" s="23"/>
      <c r="U447" s="18"/>
      <c r="V447" s="19"/>
      <c r="W447" s="19" t="s">
        <v>498</v>
      </c>
      <c r="X447" s="19"/>
      <c r="Y447" s="26" t="s">
        <v>773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23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23" t="s">
        <v>1091</v>
      </c>
      <c r="BC447" s="23" t="s">
        <v>655</v>
      </c>
      <c r="BD447" s="18" t="s">
        <v>1178</v>
      </c>
      <c r="BE447" s="18" t="s">
        <v>637</v>
      </c>
      <c r="BF447" s="18" t="s">
        <v>643</v>
      </c>
      <c r="BK447" s="18" t="s">
        <v>656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8" spans="1:65" ht="16" customHeight="1">
      <c r="A448" s="18">
        <v>2709</v>
      </c>
      <c r="B448" s="18" t="s">
        <v>588</v>
      </c>
      <c r="C448" s="18" t="s">
        <v>236</v>
      </c>
      <c r="D448" s="18" t="s">
        <v>147</v>
      </c>
      <c r="F448" s="22" t="str">
        <f>IF(ISBLANK(Table2[[#This Row],[unique_id]]), "", PROPER(SUBSTITUTE(Table2[[#This Row],[unique_id]], "_", " ")))</f>
        <v/>
      </c>
      <c r="G448" s="18" t="s">
        <v>643</v>
      </c>
      <c r="H448" s="18" t="s">
        <v>651</v>
      </c>
      <c r="I448" s="18" t="s">
        <v>211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C448" s="23"/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2710</v>
      </c>
      <c r="B449" s="18" t="s">
        <v>26</v>
      </c>
      <c r="C449" s="18" t="s">
        <v>449</v>
      </c>
      <c r="D449" s="18" t="s">
        <v>337</v>
      </c>
      <c r="E449" s="18" t="s">
        <v>336</v>
      </c>
      <c r="F449" s="22" t="str">
        <f>IF(ISBLANK(Table2[[#This Row],[unique_id]]), "", PROPER(SUBSTITUTE(Table2[[#This Row],[unique_id]], "_", " ")))</f>
        <v>Column Break</v>
      </c>
      <c r="G449" s="18" t="s">
        <v>333</v>
      </c>
      <c r="H449" s="18" t="s">
        <v>646</v>
      </c>
      <c r="I449" s="18" t="s">
        <v>211</v>
      </c>
      <c r="M449" s="18" t="s">
        <v>334</v>
      </c>
      <c r="N449" s="18" t="s">
        <v>335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2711</v>
      </c>
      <c r="B450" s="18" t="s">
        <v>26</v>
      </c>
      <c r="C450" s="18" t="s">
        <v>236</v>
      </c>
      <c r="D450" s="18" t="s">
        <v>149</v>
      </c>
      <c r="E450" s="18" t="s">
        <v>150</v>
      </c>
      <c r="F450" s="22" t="str">
        <f>IF(ISBLANK(Table2[[#This Row],[unique_id]]), "", PROPER(SUBSTITUTE(Table2[[#This Row],[unique_id]], "_", " ")))</f>
        <v>Uvc Ada Motion</v>
      </c>
      <c r="G450" s="18" t="s">
        <v>642</v>
      </c>
      <c r="H450" s="18" t="s">
        <v>646</v>
      </c>
      <c r="I450" s="18" t="s">
        <v>211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2712</v>
      </c>
      <c r="B451" s="18" t="s">
        <v>26</v>
      </c>
      <c r="C451" s="18" t="s">
        <v>236</v>
      </c>
      <c r="D451" s="18" t="s">
        <v>147</v>
      </c>
      <c r="E451" s="18" t="s">
        <v>148</v>
      </c>
      <c r="F451" s="22" t="str">
        <f>IF(ISBLANK(Table2[[#This Row],[unique_id]]), "", PROPER(SUBSTITUTE(Table2[[#This Row],[unique_id]], "_", " ")))</f>
        <v>Uvc Ada Medium</v>
      </c>
      <c r="G451" s="18" t="s">
        <v>130</v>
      </c>
      <c r="H451" s="18" t="s">
        <v>648</v>
      </c>
      <c r="I451" s="18" t="s">
        <v>211</v>
      </c>
      <c r="M451" s="18" t="s">
        <v>136</v>
      </c>
      <c r="N451" s="18" t="s">
        <v>274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393</v>
      </c>
      <c r="BA451" s="18" t="str">
        <f>IF(ISBLANK(Table2[[#This Row],[device_model]]), "", Table2[[#This Row],[device_suggested_area]])</f>
        <v>Ada</v>
      </c>
      <c r="BB451" s="18" t="str">
        <f>Table2[[#This Row],[device_suggested_area]]</f>
        <v>Ada</v>
      </c>
      <c r="BC451" s="18" t="s">
        <v>391</v>
      </c>
      <c r="BD451" s="18" t="s">
        <v>236</v>
      </c>
      <c r="BE451" s="18" t="s">
        <v>392</v>
      </c>
      <c r="BF451" s="18" t="s">
        <v>130</v>
      </c>
      <c r="BJ451" s="18" t="s">
        <v>1422</v>
      </c>
      <c r="BK451" s="18" t="s">
        <v>389</v>
      </c>
      <c r="BL451" s="18" t="s">
        <v>1486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>
      <c r="A452" s="18">
        <v>2713</v>
      </c>
      <c r="B452" s="18" t="s">
        <v>26</v>
      </c>
      <c r="C452" s="18" t="s">
        <v>449</v>
      </c>
      <c r="D452" s="18" t="s">
        <v>337</v>
      </c>
      <c r="E452" s="18" t="s">
        <v>336</v>
      </c>
      <c r="F452" s="22" t="str">
        <f>IF(ISBLANK(Table2[[#This Row],[unique_id]]), "", PROPER(SUBSTITUTE(Table2[[#This Row],[unique_id]], "_", " ")))</f>
        <v>Column Break</v>
      </c>
      <c r="G452" s="18" t="s">
        <v>333</v>
      </c>
      <c r="H452" s="18" t="s">
        <v>648</v>
      </c>
      <c r="I452" s="18" t="s">
        <v>211</v>
      </c>
      <c r="M452" s="18" t="s">
        <v>334</v>
      </c>
      <c r="N452" s="18" t="s">
        <v>335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2714</v>
      </c>
      <c r="B453" s="18" t="s">
        <v>26</v>
      </c>
      <c r="C453" s="18" t="s">
        <v>236</v>
      </c>
      <c r="D453" s="18" t="s">
        <v>149</v>
      </c>
      <c r="E453" s="18" t="s">
        <v>210</v>
      </c>
      <c r="F453" s="22" t="str">
        <f>IF(ISBLANK(Table2[[#This Row],[unique_id]]), "", PROPER(SUBSTITUTE(Table2[[#This Row],[unique_id]], "_", " ")))</f>
        <v>Uvc Edwin Motion</v>
      </c>
      <c r="G453" s="18" t="s">
        <v>642</v>
      </c>
      <c r="H453" s="18" t="s">
        <v>645</v>
      </c>
      <c r="I453" s="18" t="s">
        <v>211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2715</v>
      </c>
      <c r="B454" s="18" t="s">
        <v>26</v>
      </c>
      <c r="C454" s="18" t="s">
        <v>236</v>
      </c>
      <c r="D454" s="18" t="s">
        <v>147</v>
      </c>
      <c r="E454" s="18" t="s">
        <v>209</v>
      </c>
      <c r="F454" s="22" t="str">
        <f>IF(ISBLANK(Table2[[#This Row],[unique_id]]), "", PROPER(SUBSTITUTE(Table2[[#This Row],[unique_id]], "_", " ")))</f>
        <v>Uvc Edwin Medium</v>
      </c>
      <c r="G454" s="18" t="s">
        <v>127</v>
      </c>
      <c r="H454" s="18" t="s">
        <v>647</v>
      </c>
      <c r="I454" s="18" t="s">
        <v>211</v>
      </c>
      <c r="M454" s="18" t="s">
        <v>136</v>
      </c>
      <c r="N454" s="18" t="s">
        <v>274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18" t="s">
        <v>393</v>
      </c>
      <c r="BA454" s="18" t="str">
        <f>IF(ISBLANK(Table2[[#This Row],[device_model]]), "", Table2[[#This Row],[device_suggested_area]])</f>
        <v>Edwin</v>
      </c>
      <c r="BB454" s="18" t="str">
        <f>Table2[[#This Row],[device_suggested_area]]</f>
        <v>Edwin</v>
      </c>
      <c r="BC454" s="18" t="s">
        <v>391</v>
      </c>
      <c r="BD454" s="18" t="s">
        <v>236</v>
      </c>
      <c r="BE454" s="18" t="s">
        <v>392</v>
      </c>
      <c r="BF454" s="18" t="s">
        <v>127</v>
      </c>
      <c r="BJ454" s="18" t="s">
        <v>1422</v>
      </c>
      <c r="BK454" s="18" t="s">
        <v>390</v>
      </c>
      <c r="BL454" s="18" t="s">
        <v>1487</v>
      </c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5" spans="1:65" ht="16" customHeight="1">
      <c r="A455" s="18">
        <v>2716</v>
      </c>
      <c r="B455" s="18" t="s">
        <v>26</v>
      </c>
      <c r="C455" s="18" t="s">
        <v>449</v>
      </c>
      <c r="D455" s="18" t="s">
        <v>337</v>
      </c>
      <c r="E455" s="18" t="s">
        <v>336</v>
      </c>
      <c r="F455" s="22" t="str">
        <f>IF(ISBLANK(Table2[[#This Row],[unique_id]]), "", PROPER(SUBSTITUTE(Table2[[#This Row],[unique_id]], "_", " ")))</f>
        <v>Column Break</v>
      </c>
      <c r="G455" s="18" t="s">
        <v>333</v>
      </c>
      <c r="H455" s="18" t="s">
        <v>647</v>
      </c>
      <c r="I455" s="18" t="s">
        <v>211</v>
      </c>
      <c r="M455" s="18" t="s">
        <v>334</v>
      </c>
      <c r="N455" s="18" t="s">
        <v>335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2717</v>
      </c>
      <c r="B456" s="18" t="s">
        <v>26</v>
      </c>
      <c r="C456" s="18" t="s">
        <v>133</v>
      </c>
      <c r="D456" s="18" t="s">
        <v>149</v>
      </c>
      <c r="E456" s="18" t="s">
        <v>611</v>
      </c>
      <c r="F456" s="22" t="str">
        <f>IF(ISBLANK(Table2[[#This Row],[unique_id]]), "", PROPER(SUBSTITUTE(Table2[[#This Row],[unique_id]], "_", " ")))</f>
        <v>Ada Fan Occupancy</v>
      </c>
      <c r="G456" s="18" t="s">
        <v>130</v>
      </c>
      <c r="H456" s="18" t="s">
        <v>649</v>
      </c>
      <c r="I456" s="18" t="s">
        <v>211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2718</v>
      </c>
      <c r="B457" s="18" t="s">
        <v>26</v>
      </c>
      <c r="C457" s="18" t="s">
        <v>133</v>
      </c>
      <c r="D457" s="18" t="s">
        <v>149</v>
      </c>
      <c r="E457" s="18" t="s">
        <v>610</v>
      </c>
      <c r="F457" s="22" t="str">
        <f>IF(ISBLANK(Table2[[#This Row],[unique_id]]), "", PROPER(SUBSTITUTE(Table2[[#This Row],[unique_id]], "_", " ")))</f>
        <v>Edwin Fan Occupancy</v>
      </c>
      <c r="G457" s="18" t="s">
        <v>127</v>
      </c>
      <c r="H457" s="18" t="s">
        <v>649</v>
      </c>
      <c r="I457" s="18" t="s">
        <v>211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2719</v>
      </c>
      <c r="B458" s="18" t="s">
        <v>26</v>
      </c>
      <c r="C458" s="18" t="s">
        <v>133</v>
      </c>
      <c r="D458" s="18" t="s">
        <v>149</v>
      </c>
      <c r="E458" s="18" t="s">
        <v>612</v>
      </c>
      <c r="F458" s="22" t="str">
        <f>IF(ISBLANK(Table2[[#This Row],[unique_id]]), "", PROPER(SUBSTITUTE(Table2[[#This Row],[unique_id]], "_", " ")))</f>
        <v>Parents Fan Occupancy</v>
      </c>
      <c r="G458" s="18" t="s">
        <v>193</v>
      </c>
      <c r="H458" s="18" t="s">
        <v>649</v>
      </c>
      <c r="I458" s="18" t="s">
        <v>211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2720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Lounge Fan Occupancy</v>
      </c>
      <c r="G459" s="18" t="s">
        <v>195</v>
      </c>
      <c r="H459" s="18" t="s">
        <v>649</v>
      </c>
      <c r="I459" s="18" t="s">
        <v>211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2721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Deck East Fan Occupancy</v>
      </c>
      <c r="G460" s="18" t="s">
        <v>217</v>
      </c>
      <c r="H460" s="18" t="s">
        <v>649</v>
      </c>
      <c r="I460" s="18" t="s">
        <v>211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2722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West Fan Occupancy</v>
      </c>
      <c r="G461" s="18" t="s">
        <v>216</v>
      </c>
      <c r="H461" s="18" t="s">
        <v>649</v>
      </c>
      <c r="I461" s="18" t="s">
        <v>211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5000</v>
      </c>
      <c r="B462" s="21" t="s">
        <v>26</v>
      </c>
      <c r="C462" s="18" t="s">
        <v>236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1073</v>
      </c>
      <c r="BA462" s="18" t="str">
        <f>IF(ISBLANK(Table2[[#This Row],[device_model]]), "", Table2[[#This Row],[device_suggested_area]])</f>
        <v>Rack</v>
      </c>
      <c r="BB462" s="18" t="s">
        <v>1124</v>
      </c>
      <c r="BC462" s="18" t="s">
        <v>1072</v>
      </c>
      <c r="BD462" s="18" t="s">
        <v>236</v>
      </c>
      <c r="BE462" s="18" t="s">
        <v>409</v>
      </c>
      <c r="BF462" s="18" t="s">
        <v>28</v>
      </c>
      <c r="BJ462" s="18" t="s">
        <v>1415</v>
      </c>
      <c r="BK462" s="18" t="s">
        <v>412</v>
      </c>
      <c r="BL462" s="18" t="s">
        <v>1416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5" ht="16" customHeight="1">
      <c r="A463" s="18">
        <v>5001</v>
      </c>
      <c r="B463" s="21" t="s">
        <v>26</v>
      </c>
      <c r="C463" s="18" t="s">
        <v>236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tr">
        <f>Table2[[#This Row],[device_suggested_area]]</f>
        <v>Rack</v>
      </c>
      <c r="BC463" s="18" t="s">
        <v>1068</v>
      </c>
      <c r="BD463" s="18" t="s">
        <v>236</v>
      </c>
      <c r="BE463" s="18" t="s">
        <v>621</v>
      </c>
      <c r="BF463" s="18" t="s">
        <v>28</v>
      </c>
      <c r="BJ463" s="18" t="s">
        <v>1415</v>
      </c>
      <c r="BK463" s="18" t="s">
        <v>622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5" ht="16" customHeight="1">
      <c r="A464" s="18">
        <v>5002</v>
      </c>
      <c r="B464" s="21" t="s">
        <v>26</v>
      </c>
      <c r="C464" s="18" t="s">
        <v>236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1074</v>
      </c>
      <c r="BA464" s="18" t="str">
        <f>IF(ISBLANK(Table2[[#This Row],[device_model]]), "", Table2[[#This Row],[device_suggested_area]])</f>
        <v>Ceiling</v>
      </c>
      <c r="BB464" s="18" t="str">
        <f>Table2[[#This Row],[device_suggested_area]]</f>
        <v>Ceiling</v>
      </c>
      <c r="BC464" s="18" t="s">
        <v>1069</v>
      </c>
      <c r="BD464" s="18" t="s">
        <v>236</v>
      </c>
      <c r="BE464" s="18" t="s">
        <v>1130</v>
      </c>
      <c r="BF464" s="18" t="s">
        <v>410</v>
      </c>
      <c r="BJ464" s="18" t="s">
        <v>1415</v>
      </c>
      <c r="BK464" s="18" t="s">
        <v>413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5" ht="16" customHeight="1">
      <c r="A465" s="18">
        <v>5003</v>
      </c>
      <c r="B465" s="21" t="s">
        <v>26</v>
      </c>
      <c r="C465" s="18" t="s">
        <v>236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Deck</v>
      </c>
      <c r="BB465" s="18" t="str">
        <f>Table2[[#This Row],[device_suggested_area]]</f>
        <v>Deck</v>
      </c>
      <c r="BC465" s="18" t="s">
        <v>1070</v>
      </c>
      <c r="BD465" s="18" t="s">
        <v>236</v>
      </c>
      <c r="BE465" s="18" t="s">
        <v>1129</v>
      </c>
      <c r="BF465" s="18" t="s">
        <v>362</v>
      </c>
      <c r="BJ465" s="18" t="s">
        <v>1415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5" ht="16" customHeight="1">
      <c r="A466" s="18">
        <v>5004</v>
      </c>
      <c r="B466" s="21" t="s">
        <v>26</v>
      </c>
      <c r="C466" s="18" t="s">
        <v>236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1075</v>
      </c>
      <c r="BA466" s="18" t="str">
        <f>IF(ISBLANK(Table2[[#This Row],[device_model]]), "", Table2[[#This Row],[device_suggested_area]])</f>
        <v>Hallway</v>
      </c>
      <c r="BB466" s="18" t="str">
        <f>Table2[[#This Row],[device_suggested_area]]</f>
        <v>Hallway</v>
      </c>
      <c r="BC466" s="18" t="s">
        <v>1071</v>
      </c>
      <c r="BD466" s="18" t="s">
        <v>236</v>
      </c>
      <c r="BE466" s="18" t="s">
        <v>1129</v>
      </c>
      <c r="BF466" s="18" t="s">
        <v>411</v>
      </c>
      <c r="BJ466" s="18" t="s">
        <v>1415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7" spans="1:65" ht="16" customHeight="1">
      <c r="A467" s="18">
        <v>5005</v>
      </c>
      <c r="B467" s="77" t="s">
        <v>588</v>
      </c>
      <c r="C467" s="77" t="s">
        <v>394</v>
      </c>
      <c r="D467" s="77"/>
      <c r="E467" s="77"/>
      <c r="F467" s="82" t="str">
        <f>IF(ISBLANK(Table2[[#This Row],[unique_id]]), "", PROPER(SUBSTITUTE(Table2[[#This Row],[unique_id]], "_", " ")))</f>
        <v/>
      </c>
      <c r="G467" s="77"/>
      <c r="H467" s="77"/>
      <c r="I467" s="77"/>
      <c r="J467" s="76"/>
      <c r="K467" s="77"/>
      <c r="L467" s="77"/>
      <c r="M467" s="77"/>
      <c r="N467" s="76"/>
      <c r="O467" s="78"/>
      <c r="P467" s="76"/>
      <c r="Q467" s="76"/>
      <c r="R467" s="76"/>
      <c r="S467" s="76"/>
      <c r="T467" s="79"/>
      <c r="U467" s="76"/>
      <c r="V467" s="78"/>
      <c r="W467" s="78"/>
      <c r="X467" s="78"/>
      <c r="Y467" s="78"/>
      <c r="Z467" s="78"/>
      <c r="AA467" s="78"/>
      <c r="AB467" s="76"/>
      <c r="AC467" s="76"/>
      <c r="AD467" s="76"/>
      <c r="AE467" s="76"/>
      <c r="AF467" s="76"/>
      <c r="AG467" s="78"/>
      <c r="AH467" s="78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80"/>
      <c r="AU467" s="76"/>
      <c r="AV46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76" t="s">
        <v>1073</v>
      </c>
      <c r="BA467" s="76" t="str">
        <f>IF(ISBLANK(Table2[[#This Row],[device_model]]), "", Table2[[#This Row],[device_suggested_area]])</f>
        <v>Rack</v>
      </c>
      <c r="BB467" s="76" t="s">
        <v>394</v>
      </c>
      <c r="BC467" s="76" t="s">
        <v>395</v>
      </c>
      <c r="BD467" s="76" t="s">
        <v>397</v>
      </c>
      <c r="BE467" s="76" t="s">
        <v>396</v>
      </c>
      <c r="BF467" s="76" t="s">
        <v>28</v>
      </c>
      <c r="BG467" s="76"/>
      <c r="BH467" s="76"/>
      <c r="BI467" s="76"/>
      <c r="BJ467" s="76" t="s">
        <v>1421</v>
      </c>
      <c r="BK467" s="81" t="s">
        <v>441</v>
      </c>
      <c r="BL467" s="76" t="s">
        <v>1447</v>
      </c>
      <c r="BM46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5" ht="16" customHeight="1">
      <c r="A468" s="18">
        <v>5006</v>
      </c>
      <c r="B468" s="77" t="s">
        <v>588</v>
      </c>
      <c r="C468" s="77" t="s">
        <v>383</v>
      </c>
      <c r="D468" s="77"/>
      <c r="E468" s="77"/>
      <c r="F468" s="76" t="str">
        <f>IF(ISBLANK(Table2[[#This Row],[unique_id]]), "", PROPER(SUBSTITUTE(Table2[[#This Row],[unique_id]], "_", " ")))</f>
        <v/>
      </c>
      <c r="G468" s="77"/>
      <c r="H468" s="77"/>
      <c r="I468" s="77"/>
      <c r="J468" s="76"/>
      <c r="K468" s="77"/>
      <c r="L468" s="76"/>
      <c r="M468" s="77"/>
      <c r="N468" s="76"/>
      <c r="O468" s="78"/>
      <c r="P468" s="76"/>
      <c r="Q468" s="76"/>
      <c r="R468" s="76"/>
      <c r="S468" s="76"/>
      <c r="T468" s="79"/>
      <c r="U468" s="76"/>
      <c r="V468" s="78"/>
      <c r="W468" s="78"/>
      <c r="X468" s="78"/>
      <c r="Y468" s="78"/>
      <c r="Z468" s="78"/>
      <c r="AA468" s="78"/>
      <c r="AB468" s="76"/>
      <c r="AC468" s="76"/>
      <c r="AD468" s="76"/>
      <c r="AE468" s="76"/>
      <c r="AF468" s="76"/>
      <c r="AG468" s="78"/>
      <c r="AH468" s="78"/>
      <c r="AI468" s="76"/>
      <c r="AJ468" s="76" t="str">
        <f>IF(ISBLANK(AI468),  "", _xlfn.CONCAT("haas/entity/sensor/", LOWER(C468), "/", E468, "/config"))</f>
        <v/>
      </c>
      <c r="AK468" s="76" t="str">
        <f>IF(ISBLANK(AI468),  "", _xlfn.CONCAT(LOWER(C468), "/", E468))</f>
        <v/>
      </c>
      <c r="AL468" s="76"/>
      <c r="AM468" s="76"/>
      <c r="AN468" s="76"/>
      <c r="AO468" s="76"/>
      <c r="AP468" s="76"/>
      <c r="AQ468" s="76"/>
      <c r="AR468" s="76"/>
      <c r="AS468" s="76"/>
      <c r="AT468" s="80"/>
      <c r="AU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1115</v>
      </c>
      <c r="BA468" s="76" t="str">
        <f>IF(ISBLANK(Table2[[#This Row],[device_model]]), "", Table2[[#This Row],[device_suggested_area]])</f>
        <v>Rack</v>
      </c>
      <c r="BB468" s="76" t="s">
        <v>1396</v>
      </c>
      <c r="BC468" s="76" t="s">
        <v>1086</v>
      </c>
      <c r="BD468" s="76" t="s">
        <v>267</v>
      </c>
      <c r="BE468" s="76">
        <v>12.1</v>
      </c>
      <c r="BF468" s="76" t="s">
        <v>28</v>
      </c>
      <c r="BG468" s="76"/>
      <c r="BH468" s="76"/>
      <c r="BI468" s="76"/>
      <c r="BJ468" s="76" t="s">
        <v>408</v>
      </c>
      <c r="BK468" s="83" t="s">
        <v>1412</v>
      </c>
      <c r="BL468" s="76" t="s">
        <v>1395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5" ht="16" customHeight="1">
      <c r="A469" s="18">
        <v>5007</v>
      </c>
      <c r="B469" s="77" t="s">
        <v>588</v>
      </c>
      <c r="C469" s="77" t="s">
        <v>383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J469" s="76"/>
      <c r="K469" s="77"/>
      <c r="L469" s="76"/>
      <c r="M469" s="77"/>
      <c r="N469" s="76"/>
      <c r="O469" s="78"/>
      <c r="P469" s="76"/>
      <c r="Q469" s="76"/>
      <c r="R469" s="76"/>
      <c r="S469" s="76"/>
      <c r="T469" s="79"/>
      <c r="U469" s="76"/>
      <c r="V469" s="78"/>
      <c r="W469" s="78"/>
      <c r="X469" s="78"/>
      <c r="Y469" s="78"/>
      <c r="Z469" s="78"/>
      <c r="AA469" s="78"/>
      <c r="AB469" s="76"/>
      <c r="AC469" s="76"/>
      <c r="AD469" s="76"/>
      <c r="AE469" s="76"/>
      <c r="AF469" s="76"/>
      <c r="AG469" s="78"/>
      <c r="AH469" s="78"/>
      <c r="AI469" s="76"/>
      <c r="AJ469" s="76" t="str">
        <f>IF(ISBLANK(AI469),  "", _xlfn.CONCAT("haas/entity/sensor/", LOWER(C469), "/", E469, "/config"))</f>
        <v/>
      </c>
      <c r="AK469" s="76" t="str">
        <f>IF(ISBLANK(AI469),  "", _xlfn.CONCAT(LOWER(C469), "/", E469))</f>
        <v/>
      </c>
      <c r="AL469" s="76"/>
      <c r="AM469" s="76"/>
      <c r="AN469" s="76"/>
      <c r="AO469" s="76"/>
      <c r="AP469" s="76"/>
      <c r="AQ469" s="76"/>
      <c r="AR469" s="76"/>
      <c r="AS469" s="76"/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1115</v>
      </c>
      <c r="BA469" s="76" t="str">
        <f>IF(ISBLANK(Table2[[#This Row],[device_model]]), "", Table2[[#This Row],[device_suggested_area]])</f>
        <v>Rack</v>
      </c>
      <c r="BB469" s="76" t="s">
        <v>1396</v>
      </c>
      <c r="BC469" s="76" t="s">
        <v>1086</v>
      </c>
      <c r="BD469" s="76" t="s">
        <v>267</v>
      </c>
      <c r="BE469" s="76">
        <v>12.1</v>
      </c>
      <c r="BF469" s="76" t="s">
        <v>28</v>
      </c>
      <c r="BG469" s="76"/>
      <c r="BH469" s="76"/>
      <c r="BI469" s="76"/>
      <c r="BJ469" s="76" t="s">
        <v>1421</v>
      </c>
      <c r="BK469" s="83" t="s">
        <v>1489</v>
      </c>
      <c r="BL469" s="76" t="s">
        <v>1423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5" ht="16" customHeight="1">
      <c r="A470" s="18">
        <v>5008</v>
      </c>
      <c r="B470" s="77" t="s">
        <v>588</v>
      </c>
      <c r="C470" s="77" t="s">
        <v>383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J470" s="76"/>
      <c r="K470" s="77"/>
      <c r="L470" s="76"/>
      <c r="M470" s="77"/>
      <c r="N470" s="76"/>
      <c r="O470" s="78"/>
      <c r="P470" s="76"/>
      <c r="Q470" s="76"/>
      <c r="R470" s="76"/>
      <c r="S470" s="76"/>
      <c r="T470" s="79"/>
      <c r="U470" s="76"/>
      <c r="V470" s="78"/>
      <c r="W470" s="78"/>
      <c r="X470" s="78"/>
      <c r="Y470" s="78"/>
      <c r="Z470" s="78"/>
      <c r="AA470" s="78"/>
      <c r="AB470" s="76"/>
      <c r="AC470" s="76"/>
      <c r="AD470" s="76"/>
      <c r="AE470" s="76"/>
      <c r="AF470" s="76"/>
      <c r="AG470" s="78"/>
      <c r="AH470" s="78"/>
      <c r="AI470" s="76"/>
      <c r="AJ470" s="76" t="str">
        <f>IF(ISBLANK(AI470),  "", _xlfn.CONCAT("haas/entity/sensor/", LOWER(C470), "/", E470, "/config"))</f>
        <v/>
      </c>
      <c r="AK470" s="76" t="str">
        <f>IF(ISBLANK(AI470),  "", _xlfn.CONCAT(LOWER(C470), "/", E470))</f>
        <v/>
      </c>
      <c r="AL470" s="76"/>
      <c r="AM470" s="76"/>
      <c r="AN470" s="76"/>
      <c r="AO470" s="76"/>
      <c r="AP470" s="76"/>
      <c r="AQ470" s="76"/>
      <c r="AR470" s="76"/>
      <c r="AS470" s="76"/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1115</v>
      </c>
      <c r="BA470" s="76" t="str">
        <f>IF(ISBLANK(Table2[[#This Row],[device_model]]), "", Table2[[#This Row],[device_suggested_area]])</f>
        <v>Rack</v>
      </c>
      <c r="BB470" s="76" t="s">
        <v>1396</v>
      </c>
      <c r="BC470" s="76" t="s">
        <v>1086</v>
      </c>
      <c r="BD470" s="76" t="s">
        <v>267</v>
      </c>
      <c r="BE470" s="76">
        <v>12.1</v>
      </c>
      <c r="BF470" s="76" t="s">
        <v>28</v>
      </c>
      <c r="BG470" s="76"/>
      <c r="BH470" s="76"/>
      <c r="BI470" s="76"/>
      <c r="BJ470" s="76" t="s">
        <v>1422</v>
      </c>
      <c r="BK470" s="81" t="s">
        <v>1413</v>
      </c>
      <c r="BL470" s="76" t="s">
        <v>1394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5" ht="16" customHeight="1">
      <c r="A471" s="18">
        <v>5009</v>
      </c>
      <c r="B471" s="77" t="s">
        <v>26</v>
      </c>
      <c r="C471" s="77" t="s">
        <v>383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J471" s="76"/>
      <c r="K471" s="77"/>
      <c r="L471" s="76"/>
      <c r="M471" s="77"/>
      <c r="N471" s="76"/>
      <c r="O471" s="78"/>
      <c r="P471" s="76"/>
      <c r="Q471" s="76"/>
      <c r="R471" s="76"/>
      <c r="S471" s="76"/>
      <c r="T471" s="79"/>
      <c r="U471" s="76"/>
      <c r="V471" s="78"/>
      <c r="W471" s="78"/>
      <c r="X471" s="78"/>
      <c r="Y471" s="78"/>
      <c r="Z471" s="78"/>
      <c r="AA471" s="78"/>
      <c r="AB471" s="76"/>
      <c r="AC471" s="76"/>
      <c r="AD471" s="76"/>
      <c r="AE471" s="76"/>
      <c r="AF471" s="76"/>
      <c r="AG471" s="78"/>
      <c r="AH471" s="78"/>
      <c r="AI471" s="76"/>
      <c r="AJ471" s="76" t="str">
        <f>IF(ISBLANK(AI471),  "", _xlfn.CONCAT("haas/entity/sensor/", LOWER(C471), "/", E471, "/config"))</f>
        <v/>
      </c>
      <c r="AK471" s="76" t="str">
        <f>IF(ISBLANK(AI471),  "", _xlfn.CONCAT(LOWER(C471), "/", E471))</f>
        <v/>
      </c>
      <c r="AL471" s="76"/>
      <c r="AM471" s="76"/>
      <c r="AN471" s="76"/>
      <c r="AO471" s="76"/>
      <c r="AP471" s="76"/>
      <c r="AQ471" s="76"/>
      <c r="AR471" s="76"/>
      <c r="AS471" s="76"/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1115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1086</v>
      </c>
      <c r="BD471" s="76" t="s">
        <v>267</v>
      </c>
      <c r="BE471" s="76">
        <v>12.1</v>
      </c>
      <c r="BF471" s="76" t="s">
        <v>28</v>
      </c>
      <c r="BG471" s="76"/>
      <c r="BH471" s="76"/>
      <c r="BI471" s="76"/>
      <c r="BJ471" s="76" t="s">
        <v>408</v>
      </c>
      <c r="BK471" s="83" t="s">
        <v>1519</v>
      </c>
      <c r="BL471" s="76" t="s">
        <v>1398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5" ht="16" customHeight="1">
      <c r="A472" s="18">
        <v>5010</v>
      </c>
      <c r="B472" s="77" t="s">
        <v>588</v>
      </c>
      <c r="C472" s="77" t="s">
        <v>383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J472" s="76"/>
      <c r="K472" s="77"/>
      <c r="L472" s="76"/>
      <c r="M472" s="77"/>
      <c r="N472" s="76"/>
      <c r="O472" s="78"/>
      <c r="P472" s="76"/>
      <c r="Q472" s="76"/>
      <c r="R472" s="76"/>
      <c r="S472" s="76"/>
      <c r="T472" s="79"/>
      <c r="U472" s="76"/>
      <c r="V472" s="78"/>
      <c r="W472" s="78"/>
      <c r="X472" s="78"/>
      <c r="Y472" s="78"/>
      <c r="Z472" s="78"/>
      <c r="AA472" s="78"/>
      <c r="AB472" s="76"/>
      <c r="AC472" s="76"/>
      <c r="AD472" s="76"/>
      <c r="AE472" s="76"/>
      <c r="AF472" s="76"/>
      <c r="AG472" s="78"/>
      <c r="AH472" s="78"/>
      <c r="AI472" s="76"/>
      <c r="AJ472" s="76" t="str">
        <f>IF(ISBLANK(AI472),  "", _xlfn.CONCAT("haas/entity/sensor/", LOWER(C472), "/", E472, "/config"))</f>
        <v/>
      </c>
      <c r="AK472" s="76" t="str">
        <f>IF(ISBLANK(AI472),  "", _xlfn.CONCAT(LOWER(C472), "/", E472))</f>
        <v/>
      </c>
      <c r="AL472" s="76"/>
      <c r="AM472" s="76"/>
      <c r="AN472" s="76"/>
      <c r="AO472" s="76"/>
      <c r="AP472" s="76"/>
      <c r="AQ472" s="76"/>
      <c r="AR472" s="76"/>
      <c r="AS472" s="76"/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1115</v>
      </c>
      <c r="BA472" s="76" t="str">
        <f>IF(ISBLANK(Table2[[#This Row],[device_model]]), "", Table2[[#This Row],[device_suggested_area]])</f>
        <v>Rack</v>
      </c>
      <c r="BB472" s="76" t="s">
        <v>1397</v>
      </c>
      <c r="BC472" s="76" t="s">
        <v>1086</v>
      </c>
      <c r="BD472" s="76" t="s">
        <v>267</v>
      </c>
      <c r="BE472" s="76">
        <v>12.1</v>
      </c>
      <c r="BF472" s="76" t="s">
        <v>28</v>
      </c>
      <c r="BG472" s="76"/>
      <c r="BH472" s="76"/>
      <c r="BI472" s="76"/>
      <c r="BJ472" s="76" t="s">
        <v>1421</v>
      </c>
      <c r="BK472" s="83" t="s">
        <v>1520</v>
      </c>
      <c r="BL472" s="76" t="s">
        <v>1424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5" ht="16" customHeight="1">
      <c r="A473" s="18">
        <v>5011</v>
      </c>
      <c r="B473" s="77" t="s">
        <v>588</v>
      </c>
      <c r="C473" s="77" t="s">
        <v>383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J473" s="76"/>
      <c r="K473" s="77"/>
      <c r="L473" s="76"/>
      <c r="M473" s="77"/>
      <c r="N473" s="76"/>
      <c r="O473" s="78"/>
      <c r="P473" s="76"/>
      <c r="Q473" s="76"/>
      <c r="R473" s="76"/>
      <c r="S473" s="76"/>
      <c r="T473" s="79"/>
      <c r="U473" s="76"/>
      <c r="V473" s="78"/>
      <c r="W473" s="78"/>
      <c r="X473" s="78"/>
      <c r="Y473" s="78"/>
      <c r="Z473" s="78"/>
      <c r="AA473" s="78"/>
      <c r="AB473" s="76"/>
      <c r="AC473" s="76"/>
      <c r="AD473" s="76"/>
      <c r="AE473" s="76"/>
      <c r="AF473" s="76"/>
      <c r="AG473" s="78"/>
      <c r="AH473" s="78"/>
      <c r="AI473" s="76"/>
      <c r="AJ473" s="76" t="str">
        <f>IF(ISBLANK(AI473),  "", _xlfn.CONCAT("haas/entity/sensor/", LOWER(C473), "/", E473, "/config"))</f>
        <v/>
      </c>
      <c r="AK473" s="76" t="str">
        <f>IF(ISBLANK(AI473),  "", _xlfn.CONCAT(LOWER(C473), "/", E473))</f>
        <v/>
      </c>
      <c r="AL473" s="76"/>
      <c r="AM473" s="76"/>
      <c r="AN473" s="76"/>
      <c r="AO473" s="76"/>
      <c r="AP473" s="76"/>
      <c r="AQ473" s="76"/>
      <c r="AR473" s="76"/>
      <c r="AS473" s="76"/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1115</v>
      </c>
      <c r="BA473" s="76" t="str">
        <f>IF(ISBLANK(Table2[[#This Row],[device_model]]), "", Table2[[#This Row],[device_suggested_area]])</f>
        <v>Rack</v>
      </c>
      <c r="BB473" s="76" t="s">
        <v>1397</v>
      </c>
      <c r="BC473" s="76" t="s">
        <v>1086</v>
      </c>
      <c r="BD473" s="76" t="s">
        <v>267</v>
      </c>
      <c r="BE473" s="76">
        <v>12.1</v>
      </c>
      <c r="BF473" s="76" t="s">
        <v>28</v>
      </c>
      <c r="BG473" s="76"/>
      <c r="BH473" s="76"/>
      <c r="BI473" s="76"/>
      <c r="BJ473" s="76" t="s">
        <v>1422</v>
      </c>
      <c r="BK473" s="81" t="s">
        <v>1521</v>
      </c>
      <c r="BL473" s="76" t="s">
        <v>1399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5" ht="16" customHeight="1">
      <c r="A474" s="18">
        <v>5012</v>
      </c>
      <c r="B474" s="77" t="s">
        <v>588</v>
      </c>
      <c r="C474" s="77" t="s">
        <v>383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J474" s="76"/>
      <c r="K474" s="77"/>
      <c r="L474" s="76"/>
      <c r="M474" s="77"/>
      <c r="N474" s="76"/>
      <c r="O474" s="78"/>
      <c r="P474" s="76"/>
      <c r="Q474" s="76"/>
      <c r="R474" s="76"/>
      <c r="S474" s="76"/>
      <c r="T474" s="79"/>
      <c r="U474" s="76"/>
      <c r="V474" s="78"/>
      <c r="W474" s="78"/>
      <c r="X474" s="78"/>
      <c r="Y474" s="78"/>
      <c r="Z474" s="78"/>
      <c r="AA474" s="78"/>
      <c r="AB474" s="76"/>
      <c r="AC474" s="76"/>
      <c r="AD474" s="76"/>
      <c r="AE474" s="76"/>
      <c r="AF474" s="76"/>
      <c r="AG474" s="78"/>
      <c r="AH474" s="78"/>
      <c r="AI474" s="76"/>
      <c r="AJ474" s="76" t="str">
        <f>IF(ISBLANK(AI474),  "", _xlfn.CONCAT("haas/entity/sensor/", LOWER(C474), "/", E474, "/config"))</f>
        <v/>
      </c>
      <c r="AK474" s="76" t="str">
        <f>IF(ISBLANK(AI474),  "", _xlfn.CONCAT(LOWER(C474), "/", E474))</f>
        <v/>
      </c>
      <c r="AL474" s="76"/>
      <c r="AM474" s="76"/>
      <c r="AN474" s="76"/>
      <c r="AO474" s="76"/>
      <c r="AP474" s="76"/>
      <c r="AQ474" s="76"/>
      <c r="AR474" s="76"/>
      <c r="AS474" s="76"/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1114</v>
      </c>
      <c r="BA474" s="76" t="str">
        <f>IF(ISBLANK(Table2[[#This Row],[device_model]]), "", Table2[[#This Row],[device_suggested_area]])</f>
        <v>Rack</v>
      </c>
      <c r="BB474" s="76" t="s">
        <v>1080</v>
      </c>
      <c r="BC474" s="76" t="s">
        <v>1079</v>
      </c>
      <c r="BD474" s="76" t="s">
        <v>267</v>
      </c>
      <c r="BE474" s="76">
        <v>12.1</v>
      </c>
      <c r="BF474" s="76" t="s">
        <v>28</v>
      </c>
      <c r="BG474" s="76"/>
      <c r="BH474" s="76"/>
      <c r="BI474" s="76"/>
      <c r="BJ474" s="76" t="s">
        <v>408</v>
      </c>
      <c r="BK474" s="76" t="s">
        <v>601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5" ht="16" customHeight="1">
      <c r="A475" s="18">
        <v>5013</v>
      </c>
      <c r="B475" s="77" t="s">
        <v>588</v>
      </c>
      <c r="C475" s="77" t="s">
        <v>383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J475" s="76"/>
      <c r="K475" s="77"/>
      <c r="L475" s="76"/>
      <c r="M475" s="77"/>
      <c r="N475" s="76"/>
      <c r="O475" s="78"/>
      <c r="P475" s="76"/>
      <c r="Q475" s="76"/>
      <c r="R475" s="76"/>
      <c r="S475" s="76"/>
      <c r="T475" s="79"/>
      <c r="U475" s="76"/>
      <c r="V475" s="78"/>
      <c r="W475" s="78"/>
      <c r="X475" s="78"/>
      <c r="Y475" s="78"/>
      <c r="Z475" s="78"/>
      <c r="AA475" s="78"/>
      <c r="AB475" s="76"/>
      <c r="AC475" s="76"/>
      <c r="AD475" s="76"/>
      <c r="AE475" s="76"/>
      <c r="AF475" s="76"/>
      <c r="AG475" s="78"/>
      <c r="AH475" s="78"/>
      <c r="AI475" s="76"/>
      <c r="AJ475" s="76" t="str">
        <f>IF(ISBLANK(AI475),  "", _xlfn.CONCAT("haas/entity/sensor/", LOWER(C475), "/", E475, "/config"))</f>
        <v/>
      </c>
      <c r="AK475" s="76" t="str">
        <f>IF(ISBLANK(AI475),  "", _xlfn.CONCAT(LOWER(C475), "/", E475))</f>
        <v/>
      </c>
      <c r="AL475" s="76"/>
      <c r="AM475" s="76"/>
      <c r="AN475" s="76"/>
      <c r="AO475" s="76"/>
      <c r="AP475" s="76"/>
      <c r="AQ475" s="76"/>
      <c r="AR475" s="76"/>
      <c r="AS475" s="76"/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1114</v>
      </c>
      <c r="BA475" s="76" t="str">
        <f>IF(ISBLANK(Table2[[#This Row],[device_model]]), "", Table2[[#This Row],[device_suggested_area]])</f>
        <v>Rack</v>
      </c>
      <c r="BB475" s="76" t="s">
        <v>1080</v>
      </c>
      <c r="BC475" s="76" t="s">
        <v>1079</v>
      </c>
      <c r="BD475" s="76" t="s">
        <v>267</v>
      </c>
      <c r="BE475" s="76">
        <v>12.1</v>
      </c>
      <c r="BF475" s="76" t="s">
        <v>28</v>
      </c>
      <c r="BG475" s="76"/>
      <c r="BH475" s="76"/>
      <c r="BI475" s="76"/>
      <c r="BJ475" s="76" t="s">
        <v>1421</v>
      </c>
      <c r="BK475" s="76" t="s">
        <v>1490</v>
      </c>
      <c r="BL475" s="76" t="s">
        <v>1425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5" ht="16" customHeight="1">
      <c r="A476" s="18">
        <v>5014</v>
      </c>
      <c r="B476" s="77" t="s">
        <v>588</v>
      </c>
      <c r="C476" s="77" t="s">
        <v>383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J476" s="76"/>
      <c r="K476" s="77"/>
      <c r="L476" s="76"/>
      <c r="M476" s="77"/>
      <c r="N476" s="76"/>
      <c r="O476" s="78"/>
      <c r="P476" s="76"/>
      <c r="Q476" s="76"/>
      <c r="R476" s="76"/>
      <c r="S476" s="76"/>
      <c r="T476" s="79"/>
      <c r="U476" s="76"/>
      <c r="V476" s="78"/>
      <c r="W476" s="78"/>
      <c r="X476" s="78"/>
      <c r="Y476" s="78"/>
      <c r="Z476" s="78"/>
      <c r="AA476" s="78"/>
      <c r="AB476" s="76"/>
      <c r="AC476" s="76"/>
      <c r="AD476" s="76"/>
      <c r="AE476" s="76"/>
      <c r="AF476" s="76"/>
      <c r="AG476" s="78"/>
      <c r="AH476" s="78"/>
      <c r="AI476" s="76"/>
      <c r="AJ476" s="76" t="str">
        <f>IF(ISBLANK(AI476),  "", _xlfn.CONCAT("haas/entity/sensor/", LOWER(C476), "/", E476, "/config"))</f>
        <v/>
      </c>
      <c r="AK476" s="76" t="str">
        <f>IF(ISBLANK(AI476),  "", _xlfn.CONCAT(LOWER(C476), "/", E476))</f>
        <v/>
      </c>
      <c r="AL476" s="76"/>
      <c r="AM476" s="76"/>
      <c r="AN476" s="76"/>
      <c r="AO476" s="76"/>
      <c r="AP476" s="76"/>
      <c r="AQ476" s="76"/>
      <c r="AR476" s="76"/>
      <c r="AS476" s="76"/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1114</v>
      </c>
      <c r="BA476" s="76" t="str">
        <f>IF(ISBLANK(Table2[[#This Row],[device_model]]), "", Table2[[#This Row],[device_suggested_area]])</f>
        <v>Rack</v>
      </c>
      <c r="BB476" s="76" t="s">
        <v>1080</v>
      </c>
      <c r="BC476" s="76" t="s">
        <v>1079</v>
      </c>
      <c r="BD476" s="76" t="s">
        <v>267</v>
      </c>
      <c r="BE476" s="76">
        <v>12.1</v>
      </c>
      <c r="BF476" s="76" t="s">
        <v>28</v>
      </c>
      <c r="BG476" s="76"/>
      <c r="BH476" s="76"/>
      <c r="BI476" s="76"/>
      <c r="BJ476" s="76" t="s">
        <v>1422</v>
      </c>
      <c r="BK476" s="76" t="s">
        <v>1490</v>
      </c>
      <c r="BL476" s="76" t="s">
        <v>1401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5" ht="16" customHeight="1">
      <c r="A477" s="18">
        <v>5015</v>
      </c>
      <c r="B477" s="77" t="s">
        <v>588</v>
      </c>
      <c r="C477" s="77" t="s">
        <v>383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J477" s="76"/>
      <c r="K477" s="77"/>
      <c r="L477" s="76"/>
      <c r="M477" s="77"/>
      <c r="N477" s="76"/>
      <c r="O477" s="78"/>
      <c r="P477" s="76"/>
      <c r="Q477" s="76"/>
      <c r="R477" s="76"/>
      <c r="S477" s="76"/>
      <c r="T477" s="79"/>
      <c r="U477" s="76"/>
      <c r="V477" s="78"/>
      <c r="W477" s="78"/>
      <c r="X477" s="78"/>
      <c r="Y477" s="78"/>
      <c r="Z477" s="78"/>
      <c r="AA477" s="78"/>
      <c r="AB477" s="76"/>
      <c r="AC477" s="76"/>
      <c r="AD477" s="76"/>
      <c r="AE477" s="76"/>
      <c r="AF477" s="76"/>
      <c r="AG477" s="78"/>
      <c r="AH477" s="78"/>
      <c r="AI477" s="76"/>
      <c r="AJ477" s="76" t="str">
        <f>IF(ISBLANK(AI477),  "", _xlfn.CONCAT("haas/entity/sensor/", LOWER(C477), "/", E477, "/config"))</f>
        <v/>
      </c>
      <c r="AK477" s="76" t="str">
        <f>IF(ISBLANK(AI477),  "", _xlfn.CONCAT(LOWER(C477), "/", E477))</f>
        <v/>
      </c>
      <c r="AL477" s="76"/>
      <c r="AM477" s="76"/>
      <c r="AN477" s="76"/>
      <c r="AO477" s="76"/>
      <c r="AP477" s="76"/>
      <c r="AQ477" s="76"/>
      <c r="AR477" s="76"/>
      <c r="AS477" s="76"/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1082</v>
      </c>
      <c r="BC477" s="76" t="s">
        <v>1081</v>
      </c>
      <c r="BD477" s="76" t="s">
        <v>267</v>
      </c>
      <c r="BE477" s="76">
        <v>12.1</v>
      </c>
      <c r="BF477" s="76" t="s">
        <v>28</v>
      </c>
      <c r="BG477" s="76"/>
      <c r="BH477" s="76"/>
      <c r="BI477" s="76"/>
      <c r="BJ477" s="76" t="s">
        <v>408</v>
      </c>
      <c r="BK477" s="76" t="s">
        <v>384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5" ht="16" customHeight="1">
      <c r="A478" s="18">
        <v>5016</v>
      </c>
      <c r="B478" s="77" t="s">
        <v>588</v>
      </c>
      <c r="C478" s="77" t="s">
        <v>383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J478" s="76"/>
      <c r="K478" s="77"/>
      <c r="L478" s="76"/>
      <c r="M478" s="77"/>
      <c r="N478" s="76"/>
      <c r="O478" s="78"/>
      <c r="P478" s="76"/>
      <c r="Q478" s="76"/>
      <c r="R478" s="76"/>
      <c r="S478" s="76"/>
      <c r="T478" s="79"/>
      <c r="U478" s="76"/>
      <c r="V478" s="78"/>
      <c r="W478" s="78"/>
      <c r="X478" s="78"/>
      <c r="Y478" s="78"/>
      <c r="Z478" s="78"/>
      <c r="AA478" s="78"/>
      <c r="AB478" s="76"/>
      <c r="AC478" s="76"/>
      <c r="AD478" s="76"/>
      <c r="AE478" s="76"/>
      <c r="AF478" s="76"/>
      <c r="AG478" s="78"/>
      <c r="AH478" s="78"/>
      <c r="AI478" s="76"/>
      <c r="AJ478" s="76" t="str">
        <f>IF(ISBLANK(AI478),  "", _xlfn.CONCAT("haas/entity/sensor/", LOWER(C478), "/", E478, "/config"))</f>
        <v/>
      </c>
      <c r="AK478" s="76" t="str">
        <f>IF(ISBLANK(AI478),  "", _xlfn.CONCAT(LOWER(C478), "/", E478))</f>
        <v/>
      </c>
      <c r="AL478" s="76"/>
      <c r="AM478" s="76"/>
      <c r="AN478" s="76"/>
      <c r="AO478" s="76"/>
      <c r="AP478" s="76"/>
      <c r="AQ478" s="76"/>
      <c r="AR478" s="76"/>
      <c r="AS478" s="76"/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1115</v>
      </c>
      <c r="BA478" s="76" t="str">
        <f>IF(ISBLANK(Table2[[#This Row],[device_model]]), "", Table2[[#This Row],[device_suggested_area]])</f>
        <v>Rack</v>
      </c>
      <c r="BB478" s="76" t="s">
        <v>1082</v>
      </c>
      <c r="BC478" s="76" t="s">
        <v>1081</v>
      </c>
      <c r="BD478" s="76" t="s">
        <v>267</v>
      </c>
      <c r="BE478" s="76">
        <v>12.1</v>
      </c>
      <c r="BF478" s="76" t="s">
        <v>28</v>
      </c>
      <c r="BG478" s="76"/>
      <c r="BH478" s="76"/>
      <c r="BI478" s="76"/>
      <c r="BJ478" s="76" t="s">
        <v>1421</v>
      </c>
      <c r="BK478" s="76" t="s">
        <v>1491</v>
      </c>
      <c r="BL478" s="76" t="s">
        <v>1426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5" ht="16" customHeight="1">
      <c r="A479" s="18">
        <v>5017</v>
      </c>
      <c r="B479" s="77" t="s">
        <v>588</v>
      </c>
      <c r="C479" s="77" t="s">
        <v>383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J479" s="76"/>
      <c r="K479" s="77"/>
      <c r="L479" s="76"/>
      <c r="M479" s="77"/>
      <c r="N479" s="76"/>
      <c r="O479" s="78"/>
      <c r="P479" s="76"/>
      <c r="Q479" s="76"/>
      <c r="R479" s="76"/>
      <c r="S479" s="76"/>
      <c r="T479" s="79"/>
      <c r="U479" s="76"/>
      <c r="V479" s="78"/>
      <c r="W479" s="78"/>
      <c r="X479" s="78"/>
      <c r="Y479" s="78"/>
      <c r="Z479" s="78"/>
      <c r="AA479" s="78"/>
      <c r="AB479" s="76"/>
      <c r="AC479" s="76"/>
      <c r="AD479" s="76"/>
      <c r="AE479" s="76"/>
      <c r="AF479" s="76"/>
      <c r="AG479" s="78"/>
      <c r="AH479" s="78"/>
      <c r="AI479" s="76"/>
      <c r="AJ479" s="76" t="str">
        <f>IF(ISBLANK(AI479),  "", _xlfn.CONCAT("haas/entity/sensor/", LOWER(C479), "/", E479, "/config"))</f>
        <v/>
      </c>
      <c r="AK479" s="76" t="str">
        <f>IF(ISBLANK(AI479),  "", _xlfn.CONCAT(LOWER(C479), "/", E479))</f>
        <v/>
      </c>
      <c r="AL479" s="76"/>
      <c r="AM479" s="76"/>
      <c r="AN479" s="76"/>
      <c r="AO479" s="76"/>
      <c r="AP479" s="76"/>
      <c r="AQ479" s="76"/>
      <c r="AR479" s="76"/>
      <c r="AS479" s="76"/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1115</v>
      </c>
      <c r="BA479" s="76" t="str">
        <f>IF(ISBLANK(Table2[[#This Row],[device_model]]), "", Table2[[#This Row],[device_suggested_area]])</f>
        <v>Rack</v>
      </c>
      <c r="BB479" s="76" t="s">
        <v>1082</v>
      </c>
      <c r="BC479" s="76" t="s">
        <v>1081</v>
      </c>
      <c r="BD479" s="76" t="s">
        <v>267</v>
      </c>
      <c r="BE479" s="76">
        <v>12.1</v>
      </c>
      <c r="BF479" s="76" t="s">
        <v>28</v>
      </c>
      <c r="BG479" s="76"/>
      <c r="BH479" s="76"/>
      <c r="BI479" s="76"/>
      <c r="BJ479" s="76" t="s">
        <v>1422</v>
      </c>
      <c r="BK479" s="76" t="s">
        <v>1493</v>
      </c>
      <c r="BL479" s="76" t="s">
        <v>1403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5" ht="16" customHeight="1">
      <c r="A480" s="18">
        <v>5018</v>
      </c>
      <c r="B480" s="77" t="s">
        <v>588</v>
      </c>
      <c r="C480" s="77" t="s">
        <v>383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J480" s="76"/>
      <c r="K480" s="77"/>
      <c r="L480" s="76"/>
      <c r="M480" s="77"/>
      <c r="N480" s="76"/>
      <c r="O480" s="78"/>
      <c r="P480" s="76"/>
      <c r="Q480" s="76"/>
      <c r="R480" s="76"/>
      <c r="S480" s="76"/>
      <c r="T480" s="79"/>
      <c r="U480" s="76"/>
      <c r="V480" s="78"/>
      <c r="W480" s="78"/>
      <c r="X480" s="78"/>
      <c r="Y480" s="78"/>
      <c r="Z480" s="78"/>
      <c r="AA480" s="78"/>
      <c r="AB480" s="76"/>
      <c r="AC480" s="76"/>
      <c r="AD480" s="76"/>
      <c r="AE480" s="76"/>
      <c r="AF480" s="76"/>
      <c r="AG480" s="78"/>
      <c r="AH480" s="78"/>
      <c r="AI480" s="76"/>
      <c r="AJ480" s="76" t="str">
        <f>IF(ISBLANK(AI480),  "", _xlfn.CONCAT("haas/entity/sensor/", LOWER(C480), "/", E480, "/config"))</f>
        <v/>
      </c>
      <c r="AK480" s="76" t="str">
        <f>IF(ISBLANK(AI480),  "", _xlfn.CONCAT(LOWER(C480), "/", E480))</f>
        <v/>
      </c>
      <c r="AL480" s="76"/>
      <c r="AM480" s="76"/>
      <c r="AN480" s="76"/>
      <c r="AO480" s="76"/>
      <c r="AP480" s="76"/>
      <c r="AQ480" s="76"/>
      <c r="AR480" s="76"/>
      <c r="AS480" s="76"/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1115</v>
      </c>
      <c r="BA480" s="76" t="str">
        <f>IF(ISBLANK(Table2[[#This Row],[device_model]]), "", Table2[[#This Row],[device_suggested_area]])</f>
        <v>Rack</v>
      </c>
      <c r="BB480" s="76" t="s">
        <v>1084</v>
      </c>
      <c r="BC480" s="76" t="s">
        <v>1083</v>
      </c>
      <c r="BD480" s="76" t="s">
        <v>267</v>
      </c>
      <c r="BE480" s="76">
        <v>12.1</v>
      </c>
      <c r="BF480" s="76" t="s">
        <v>28</v>
      </c>
      <c r="BG480" s="76"/>
      <c r="BH480" s="76"/>
      <c r="BI480" s="76"/>
      <c r="BJ480" s="76" t="s">
        <v>408</v>
      </c>
      <c r="BK480" s="76" t="s">
        <v>440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5" s="76" customFormat="1" ht="16" customHeight="1">
      <c r="A481" s="18">
        <v>5019</v>
      </c>
      <c r="B481" s="77" t="s">
        <v>588</v>
      </c>
      <c r="C481" s="77" t="s">
        <v>383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>IF(ISBLANK(AI481),  "", _xlfn.CONCAT("haas/entity/sensor/", LOWER(C481), "/", E481, "/config"))</f>
        <v/>
      </c>
      <c r="AK481" s="76" t="str">
        <f>IF(ISBLANK(AI481),  "", _xlfn.CONCAT(LOWER(C481), "/", E481))</f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1115</v>
      </c>
      <c r="BA481" s="76" t="str">
        <f>IF(ISBLANK(Table2[[#This Row],[device_model]]), "", Table2[[#This Row],[device_suggested_area]])</f>
        <v>Rack</v>
      </c>
      <c r="BB481" s="76" t="s">
        <v>1084</v>
      </c>
      <c r="BC481" s="76" t="s">
        <v>1083</v>
      </c>
      <c r="BD481" s="76" t="s">
        <v>267</v>
      </c>
      <c r="BE481" s="76">
        <v>12.1</v>
      </c>
      <c r="BF481" s="76" t="s">
        <v>28</v>
      </c>
      <c r="BJ481" s="76" t="s">
        <v>1421</v>
      </c>
      <c r="BK481" s="76" t="s">
        <v>1492</v>
      </c>
      <c r="BL481" s="76" t="s">
        <v>1427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5" s="76" customFormat="1" ht="16" customHeight="1">
      <c r="A482" s="18">
        <v>5020</v>
      </c>
      <c r="B482" s="77" t="s">
        <v>588</v>
      </c>
      <c r="C482" s="77" t="s">
        <v>383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>IF(ISBLANK(AI482),  "", _xlfn.CONCAT("haas/entity/sensor/", LOWER(C482), "/", E482, "/config"))</f>
        <v/>
      </c>
      <c r="AK482" s="76" t="str">
        <f>IF(ISBLANK(AI482),  "", _xlfn.CONCAT(LOWER(C482), "/", E482))</f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1115</v>
      </c>
      <c r="BA482" s="76" t="str">
        <f>IF(ISBLANK(Table2[[#This Row],[device_model]]), "", Table2[[#This Row],[device_suggested_area]])</f>
        <v>Rack</v>
      </c>
      <c r="BB482" s="76" t="s">
        <v>1084</v>
      </c>
      <c r="BC482" s="76" t="s">
        <v>1083</v>
      </c>
      <c r="BD482" s="76" t="s">
        <v>267</v>
      </c>
      <c r="BE482" s="76">
        <v>12.1</v>
      </c>
      <c r="BF482" s="76" t="s">
        <v>28</v>
      </c>
      <c r="BJ482" s="76" t="s">
        <v>1422</v>
      </c>
      <c r="BK482" s="76" t="s">
        <v>1494</v>
      </c>
      <c r="BL482" s="76" t="s">
        <v>1405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5" s="76" customFormat="1" ht="16" customHeight="1">
      <c r="A483" s="18">
        <v>5021</v>
      </c>
      <c r="B483" s="77" t="s">
        <v>588</v>
      </c>
      <c r="C483" s="77" t="s">
        <v>383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>IF(ISBLANK(AI483),  "", _xlfn.CONCAT("haas/entity/sensor/", LOWER(C483), "/", E483, "/config"))</f>
        <v/>
      </c>
      <c r="AK483" s="76" t="str">
        <f>IF(ISBLANK(AI483),  "", _xlfn.CONCAT(LOWER(C483), "/", E483))</f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1115</v>
      </c>
      <c r="BA483" s="76" t="str">
        <f>IF(ISBLANK(Table2[[#This Row],[device_model]]), "", Table2[[#This Row],[device_suggested_area]])</f>
        <v>Rack</v>
      </c>
      <c r="BB483" s="76" t="s">
        <v>1088</v>
      </c>
      <c r="BC483" s="76" t="s">
        <v>1085</v>
      </c>
      <c r="BD483" s="76" t="s">
        <v>267</v>
      </c>
      <c r="BE483" s="76">
        <v>12.1</v>
      </c>
      <c r="BF483" s="76" t="s">
        <v>28</v>
      </c>
      <c r="BJ483" s="76" t="s">
        <v>408</v>
      </c>
      <c r="BK483" s="76" t="s">
        <v>597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5" s="76" customFormat="1" ht="16" customHeight="1">
      <c r="A484" s="18">
        <v>5022</v>
      </c>
      <c r="B484" s="77" t="s">
        <v>588</v>
      </c>
      <c r="C484" s="77" t="s">
        <v>383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>IF(ISBLANK(AI484),  "", _xlfn.CONCAT("haas/entity/sensor/", LOWER(C484), "/", E484, "/config"))</f>
        <v/>
      </c>
      <c r="AK484" s="76" t="str">
        <f>IF(ISBLANK(AI484),  "", _xlfn.CONCAT(LOWER(C484), "/", E484))</f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1115</v>
      </c>
      <c r="BA484" s="76" t="str">
        <f>IF(ISBLANK(Table2[[#This Row],[device_model]]), "", Table2[[#This Row],[device_suggested_area]])</f>
        <v>Rack</v>
      </c>
      <c r="BB484" s="76" t="s">
        <v>1088</v>
      </c>
      <c r="BC484" s="76" t="s">
        <v>1085</v>
      </c>
      <c r="BD484" s="76" t="s">
        <v>267</v>
      </c>
      <c r="BE484" s="76">
        <v>12.1</v>
      </c>
      <c r="BF484" s="76" t="s">
        <v>28</v>
      </c>
      <c r="BJ484" s="76" t="s">
        <v>1421</v>
      </c>
      <c r="BK484" s="76" t="s">
        <v>1495</v>
      </c>
      <c r="BL484" s="76" t="s">
        <v>1428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5" s="76" customFormat="1" ht="16" customHeight="1">
      <c r="A485" s="18">
        <v>5023</v>
      </c>
      <c r="B485" s="77" t="s">
        <v>588</v>
      </c>
      <c r="C485" s="77" t="s">
        <v>383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>IF(ISBLANK(AI485),  "", _xlfn.CONCAT("haas/entity/sensor/", LOWER(C485), "/", E485, "/config"))</f>
        <v/>
      </c>
      <c r="AK485" s="76" t="str">
        <f>IF(ISBLANK(AI485),  "", _xlfn.CONCAT(LOWER(C485), "/", E485))</f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1115</v>
      </c>
      <c r="BA485" s="76" t="str">
        <f>IF(ISBLANK(Table2[[#This Row],[device_model]]), "", Table2[[#This Row],[device_suggested_area]])</f>
        <v>Rack</v>
      </c>
      <c r="BB485" s="76" t="s">
        <v>1088</v>
      </c>
      <c r="BC485" s="76" t="s">
        <v>1085</v>
      </c>
      <c r="BD485" s="76" t="s">
        <v>267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1407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5" s="76" customFormat="1" ht="16" customHeight="1">
      <c r="A486" s="18">
        <v>5024</v>
      </c>
      <c r="B486" s="77" t="s">
        <v>26</v>
      </c>
      <c r="C486" s="77" t="s">
        <v>383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>IF(ISBLANK(AI486),  "", _xlfn.CONCAT("haas/entity/sensor/", LOWER(C486), "/", E486, "/config"))</f>
        <v/>
      </c>
      <c r="AK486" s="76" t="str">
        <f>IF(ISBLANK(AI486),  "", _xlfn.CONCAT(LOWER(C486), "/", E486))</f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1115</v>
      </c>
      <c r="BA486" s="76" t="str">
        <f>IF(ISBLANK(Table2[[#This Row],[device_model]]), "", Table2[[#This Row],[device_suggested_area]])</f>
        <v>Rack</v>
      </c>
      <c r="BB486" s="76" t="s">
        <v>1087</v>
      </c>
      <c r="BC486" s="76" t="s">
        <v>1086</v>
      </c>
      <c r="BD486" s="76" t="s">
        <v>267</v>
      </c>
      <c r="BE486" s="76">
        <v>12.1</v>
      </c>
      <c r="BF486" s="76" t="s">
        <v>28</v>
      </c>
      <c r="BJ486" s="76" t="s">
        <v>408</v>
      </c>
      <c r="BK486" s="76" t="s">
        <v>596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5" s="76" customFormat="1" ht="16" customHeight="1">
      <c r="A487" s="18">
        <v>5025</v>
      </c>
      <c r="B487" s="77" t="s">
        <v>588</v>
      </c>
      <c r="C487" s="77" t="s">
        <v>383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>IF(ISBLANK(AI487),  "", _xlfn.CONCAT("haas/entity/sensor/", LOWER(C487), "/", E487, "/config"))</f>
        <v/>
      </c>
      <c r="AK487" s="76" t="str">
        <f>IF(ISBLANK(AI487),  "", _xlfn.CONCAT(LOWER(C487), "/", E487))</f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1115</v>
      </c>
      <c r="BA487" s="76" t="str">
        <f>IF(ISBLANK(Table2[[#This Row],[device_model]]), "", Table2[[#This Row],[device_suggested_area]])</f>
        <v>Rack</v>
      </c>
      <c r="BB487" s="76" t="s">
        <v>1087</v>
      </c>
      <c r="BC487" s="76" t="s">
        <v>1086</v>
      </c>
      <c r="BD487" s="76" t="s">
        <v>267</v>
      </c>
      <c r="BE487" s="76">
        <v>12.1</v>
      </c>
      <c r="BF487" s="76" t="s">
        <v>28</v>
      </c>
      <c r="BJ487" s="76" t="s">
        <v>1421</v>
      </c>
      <c r="BK487" s="76" t="s">
        <v>1497</v>
      </c>
      <c r="BL487" s="76" t="s">
        <v>1429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5" s="76" customFormat="1" ht="16" customHeight="1">
      <c r="A488" s="18">
        <v>5026</v>
      </c>
      <c r="B488" s="77" t="s">
        <v>588</v>
      </c>
      <c r="C488" s="77" t="s">
        <v>383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>IF(ISBLANK(AI488),  "", _xlfn.CONCAT("haas/entity/sensor/", LOWER(C488), "/", E488, "/config"))</f>
        <v/>
      </c>
      <c r="AK488" s="76" t="str">
        <f>IF(ISBLANK(AI488),  "", _xlfn.CONCAT(LOWER(C488), "/", E488))</f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1115</v>
      </c>
      <c r="BA488" s="76" t="str">
        <f>IF(ISBLANK(Table2[[#This Row],[device_model]]), "", Table2[[#This Row],[device_suggested_area]])</f>
        <v>Rack</v>
      </c>
      <c r="BB488" s="76" t="s">
        <v>1087</v>
      </c>
      <c r="BC488" s="76" t="s">
        <v>1086</v>
      </c>
      <c r="BD488" s="76" t="s">
        <v>267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1409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5" s="76" customFormat="1" ht="16" customHeight="1">
      <c r="A489" s="18">
        <v>5027</v>
      </c>
      <c r="B489" s="77" t="s">
        <v>26</v>
      </c>
      <c r="C489" s="77" t="s">
        <v>383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>IF(ISBLANK(AI489),  "", _xlfn.CONCAT("haas/entity/sensor/", LOWER(C489), "/", E489, "/config"))</f>
        <v/>
      </c>
      <c r="AK489" s="76" t="str">
        <f>IF(ISBLANK(AI489),  "", _xlfn.CONCAT(LOWER(C489), "/", E489))</f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Wardrobe</v>
      </c>
      <c r="BB489" s="76" t="s">
        <v>1090</v>
      </c>
      <c r="BC489" s="76" t="s">
        <v>1089</v>
      </c>
      <c r="BD489" s="76" t="s">
        <v>563</v>
      </c>
      <c r="BE489" s="76">
        <v>12.1</v>
      </c>
      <c r="BF489" s="76" t="s">
        <v>504</v>
      </c>
      <c r="BJ489" s="76" t="s">
        <v>408</v>
      </c>
      <c r="BK489" s="76" t="s">
        <v>562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5" s="76" customFormat="1" ht="16" customHeight="1">
      <c r="A490" s="18">
        <v>5028</v>
      </c>
      <c r="B490" s="77" t="s">
        <v>588</v>
      </c>
      <c r="C490" s="77" t="s">
        <v>383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>IF(ISBLANK(AI490),  "", _xlfn.CONCAT("haas/entity/sensor/", LOWER(C490), "/", E490, "/config"))</f>
        <v/>
      </c>
      <c r="AK490" s="76" t="str">
        <f>IF(ISBLANK(AI490),  "", _xlfn.CONCAT(LOWER(C490), "/", E490))</f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1116</v>
      </c>
      <c r="BA490" s="76" t="str">
        <f>IF(ISBLANK(Table2[[#This Row],[device_model]]), "", Table2[[#This Row],[device_suggested_area]])</f>
        <v>Wardrobe</v>
      </c>
      <c r="BB490" s="76" t="s">
        <v>1090</v>
      </c>
      <c r="BC490" s="76" t="s">
        <v>1089</v>
      </c>
      <c r="BD490" s="76" t="s">
        <v>563</v>
      </c>
      <c r="BE490" s="76">
        <v>12.1</v>
      </c>
      <c r="BF490" s="76" t="s">
        <v>504</v>
      </c>
      <c r="BJ490" s="76" t="s">
        <v>1421</v>
      </c>
      <c r="BK490" s="76" t="s">
        <v>1499</v>
      </c>
      <c r="BL490" s="76" t="s">
        <v>1430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5" s="76" customFormat="1" ht="16" customHeight="1">
      <c r="A491" s="18">
        <v>5029</v>
      </c>
      <c r="B491" s="77" t="s">
        <v>588</v>
      </c>
      <c r="C491" s="77" t="s">
        <v>383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>IF(ISBLANK(AI491),  "", _xlfn.CONCAT("haas/entity/sensor/", LOWER(C491), "/", E491, "/config"))</f>
        <v/>
      </c>
      <c r="AK491" s="76" t="str">
        <f>IF(ISBLANK(AI491),  "", _xlfn.CONCAT(LOWER(C491), "/", E491))</f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1116</v>
      </c>
      <c r="BA491" s="76" t="str">
        <f>IF(ISBLANK(Table2[[#This Row],[device_model]]), "", Table2[[#This Row],[device_suggested_area]])</f>
        <v>Wardrobe</v>
      </c>
      <c r="BB491" s="76" t="s">
        <v>1090</v>
      </c>
      <c r="BC491" s="76" t="s">
        <v>1089</v>
      </c>
      <c r="BD491" s="76" t="s">
        <v>563</v>
      </c>
      <c r="BE491" s="76">
        <v>12.1</v>
      </c>
      <c r="BF491" s="76" t="s">
        <v>504</v>
      </c>
      <c r="BJ491" s="76" t="s">
        <v>1422</v>
      </c>
      <c r="BK491" s="81" t="s">
        <v>1414</v>
      </c>
      <c r="BL491" s="76" t="s">
        <v>1411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5" s="76" customFormat="1" ht="16" customHeight="1">
      <c r="A492" s="18">
        <v>5030</v>
      </c>
      <c r="B492" s="18" t="s">
        <v>26</v>
      </c>
      <c r="C492" s="18" t="s">
        <v>388</v>
      </c>
      <c r="D492" s="18"/>
      <c r="E492" s="21"/>
      <c r="F492" s="22" t="str">
        <f>IF(ISBLANK(Table2[[#This Row],[unique_id]]), "", PROPER(SUBSTITUTE(Table2[[#This Row],[unique_id]], "_", " ")))</f>
        <v/>
      </c>
      <c r="G492" s="18"/>
      <c r="H492" s="18"/>
      <c r="I492" s="21"/>
      <c r="J492" s="18"/>
      <c r="K492" s="18"/>
      <c r="L492" s="18"/>
      <c r="M492" s="18"/>
      <c r="N492" s="18"/>
      <c r="O492" s="19"/>
      <c r="P492" s="18"/>
      <c r="Q492" s="18"/>
      <c r="R492" s="18"/>
      <c r="S492" s="18"/>
      <c r="T492" s="23"/>
      <c r="U492" s="18"/>
      <c r="V492" s="19"/>
      <c r="W492" s="19"/>
      <c r="X492" s="19"/>
      <c r="Y492" s="19"/>
      <c r="Z492" s="19"/>
      <c r="AA492" s="19"/>
      <c r="AB492" s="18"/>
      <c r="AC492" s="18"/>
      <c r="AD492" s="18"/>
      <c r="AE492" s="18"/>
      <c r="AF492" s="18"/>
      <c r="AG492" s="19"/>
      <c r="AH492" s="19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20"/>
      <c r="AU492" s="18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386</v>
      </c>
      <c r="BA492" s="18" t="str">
        <f>IF(ISBLANK(Table2[[#This Row],[device_model]]), "", Table2[[#This Row],[device_suggested_area]])</f>
        <v>Rack</v>
      </c>
      <c r="BB492" s="18" t="s">
        <v>388</v>
      </c>
      <c r="BC492" s="18" t="s">
        <v>387</v>
      </c>
      <c r="BD492" s="18" t="s">
        <v>386</v>
      </c>
      <c r="BE492" s="18" t="s">
        <v>793</v>
      </c>
      <c r="BF492" s="18" t="s">
        <v>28</v>
      </c>
      <c r="BG492" s="18"/>
      <c r="BH492" s="18"/>
      <c r="BI492" s="18"/>
      <c r="BJ492" s="18" t="s">
        <v>1422</v>
      </c>
      <c r="BK492" s="18" t="s">
        <v>385</v>
      </c>
      <c r="BL492" s="18" t="s">
        <v>1488</v>
      </c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5" s="76" customFormat="1" ht="16" customHeight="1">
      <c r="A493" s="18">
        <v>5031</v>
      </c>
      <c r="B493" s="18" t="s">
        <v>26</v>
      </c>
      <c r="C493" s="18" t="s">
        <v>466</v>
      </c>
      <c r="D493" s="18"/>
      <c r="E493" s="21"/>
      <c r="F493" s="22" t="str">
        <f>IF(ISBLANK(Table2[[#This Row],[unique_id]]), "", PROPER(SUBSTITUTE(Table2[[#This Row],[unique_id]], "_", " ")))</f>
        <v/>
      </c>
      <c r="G493" s="18"/>
      <c r="H493" s="18"/>
      <c r="I493" s="21"/>
      <c r="J493" s="18"/>
      <c r="K493" s="18"/>
      <c r="L493" s="18"/>
      <c r="M493" s="18"/>
      <c r="N493" s="18"/>
      <c r="O493" s="19"/>
      <c r="P493" s="18"/>
      <c r="Q493" s="18"/>
      <c r="R493" s="18"/>
      <c r="S493" s="18"/>
      <c r="T493" s="23"/>
      <c r="U493" s="18"/>
      <c r="V493" s="19"/>
      <c r="W493" s="19" t="s">
        <v>498</v>
      </c>
      <c r="X493" s="19"/>
      <c r="Y493" s="26" t="s">
        <v>773</v>
      </c>
      <c r="Z493" s="26"/>
      <c r="AA493" s="26"/>
      <c r="AB493" s="18"/>
      <c r="AC493" s="18"/>
      <c r="AD493" s="18"/>
      <c r="AE493" s="18"/>
      <c r="AF493" s="18"/>
      <c r="AG493" s="19"/>
      <c r="AH493" s="19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23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23" t="str">
        <f>Table2[[#This Row],[device_suggested_area]]</f>
        <v>Home</v>
      </c>
      <c r="BA493" s="18" t="str">
        <f>IF(ISBLANK(Table2[[#This Row],[device_model]]), "", Table2[[#This Row],[device_suggested_area]])</f>
        <v>Home</v>
      </c>
      <c r="BB493" s="23" t="s">
        <v>1077</v>
      </c>
      <c r="BC493" s="23" t="s">
        <v>490</v>
      </c>
      <c r="BD493" s="18" t="s">
        <v>466</v>
      </c>
      <c r="BE493" s="23" t="s">
        <v>491</v>
      </c>
      <c r="BF493" s="18" t="s">
        <v>166</v>
      </c>
      <c r="BG493" s="18"/>
      <c r="BH493" s="18"/>
      <c r="BI493" s="18"/>
      <c r="BJ493" s="18"/>
      <c r="BK493" s="18" t="s">
        <v>489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5" s="76" customFormat="1" ht="16" customHeight="1">
      <c r="A494" s="18">
        <v>6000</v>
      </c>
      <c r="B494" s="18" t="s">
        <v>26</v>
      </c>
      <c r="C494" s="18" t="s">
        <v>267</v>
      </c>
      <c r="D494" s="18"/>
      <c r="E494" s="18"/>
      <c r="F494" s="22" t="str">
        <f>IF(ISBLANK(Table2[[#This Row],[unique_id]]), "", PROPER(SUBSTITUTE(Table2[[#This Row],[unique_id]], "_", " ")))</f>
        <v/>
      </c>
      <c r="G494" s="18"/>
      <c r="H494" s="18"/>
      <c r="I494" s="18"/>
      <c r="J494" s="18"/>
      <c r="K494" s="18"/>
      <c r="L494" s="18"/>
      <c r="M494" s="18"/>
      <c r="N494" s="18"/>
      <c r="O494" s="19"/>
      <c r="P494" s="18"/>
      <c r="Q494" s="18"/>
      <c r="R494" s="18"/>
      <c r="S494" s="18"/>
      <c r="T494" s="23"/>
      <c r="U494" s="18"/>
      <c r="V494" s="19"/>
      <c r="W494" s="19"/>
      <c r="X494" s="19"/>
      <c r="Y494" s="19"/>
      <c r="Z494" s="19"/>
      <c r="AA494" s="19"/>
      <c r="AB494" s="18"/>
      <c r="AC494" s="18"/>
      <c r="AD494" s="18"/>
      <c r="AE494" s="18"/>
      <c r="AF494" s="18"/>
      <c r="AG494" s="19"/>
      <c r="AH494" s="19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20"/>
      <c r="AU494" s="19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18" t="s">
        <v>1122</v>
      </c>
      <c r="BA494" s="18" t="str">
        <f>IF(ISBLANK(Table2[[#This Row],[device_model]]), "", Table2[[#This Row],[device_suggested_area]])</f>
        <v>Home</v>
      </c>
      <c r="BB494" s="18" t="s">
        <v>297</v>
      </c>
      <c r="BC494" s="18" t="s">
        <v>1123</v>
      </c>
      <c r="BD494" s="18" t="s">
        <v>267</v>
      </c>
      <c r="BE494" s="19" t="s">
        <v>1504</v>
      </c>
      <c r="BF494" s="18" t="s">
        <v>166</v>
      </c>
      <c r="BG494" s="18"/>
      <c r="BH494" s="18"/>
      <c r="BI494" s="18"/>
      <c r="BJ494" s="18" t="s">
        <v>1421</v>
      </c>
      <c r="BK494" s="18" t="s">
        <v>1500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5" s="76" customFormat="1" ht="16" customHeight="1">
      <c r="A495" s="18">
        <v>6001</v>
      </c>
      <c r="B495" s="18" t="s">
        <v>26</v>
      </c>
      <c r="C495" s="18" t="s">
        <v>267</v>
      </c>
      <c r="D495" s="18"/>
      <c r="E495" s="18"/>
      <c r="F495" s="22" t="str">
        <f>IF(ISBLANK(Table2[[#This Row],[unique_id]]), "", PROPER(SUBSTITUTE(Table2[[#This Row],[unique_id]], "_", " ")))</f>
        <v/>
      </c>
      <c r="G495" s="18"/>
      <c r="H495" s="18"/>
      <c r="I495" s="18"/>
      <c r="J495" s="18"/>
      <c r="K495" s="18"/>
      <c r="L495" s="18"/>
      <c r="M495" s="18"/>
      <c r="N495" s="18"/>
      <c r="O495" s="19"/>
      <c r="P495" s="18"/>
      <c r="Q495" s="18"/>
      <c r="R495" s="18"/>
      <c r="S495" s="18"/>
      <c r="T495" s="23"/>
      <c r="U495" s="18"/>
      <c r="V495" s="19"/>
      <c r="W495" s="19"/>
      <c r="X495" s="19"/>
      <c r="Y495" s="19"/>
      <c r="Z495" s="19"/>
      <c r="AA495" s="19"/>
      <c r="AB495" s="18"/>
      <c r="AC495" s="18"/>
      <c r="AD495" s="18"/>
      <c r="AE495" s="18"/>
      <c r="AF495" s="18"/>
      <c r="AG495" s="19"/>
      <c r="AH495" s="19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1501</v>
      </c>
      <c r="BA495" s="18" t="str">
        <f>IF(ISBLANK(Table2[[#This Row],[device_model]]), "", Table2[[#This Row],[device_suggested_area]])</f>
        <v>Home</v>
      </c>
      <c r="BB495" s="18" t="s">
        <v>297</v>
      </c>
      <c r="BC495" s="18" t="s">
        <v>1502</v>
      </c>
      <c r="BD495" s="18" t="s">
        <v>267</v>
      </c>
      <c r="BE495" s="19" t="s">
        <v>1503</v>
      </c>
      <c r="BF495" s="18" t="s">
        <v>166</v>
      </c>
      <c r="BG495" s="18"/>
      <c r="BH495" s="18"/>
      <c r="BI495" s="18"/>
      <c r="BJ495" s="18" t="s">
        <v>1421</v>
      </c>
      <c r="BK495" s="18" t="s">
        <v>1505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  <row r="496" spans="1:65" s="76" customFormat="1" ht="16" customHeight="1">
      <c r="A496" s="18"/>
      <c r="B496" s="18"/>
      <c r="C496" s="18"/>
      <c r="D496" s="18"/>
      <c r="E496" s="18"/>
      <c r="F496" s="18" t="str">
        <f>IF(ISBLANK(Table2[[#This Row],[unique_id]]), "", PROPER(SUBSTITUTE(Table2[[#This Row],[unique_id]], "_", " ")))</f>
        <v/>
      </c>
      <c r="G496" s="18"/>
      <c r="H496" s="18"/>
      <c r="I496" s="18"/>
      <c r="J496" s="18"/>
      <c r="K496" s="18"/>
      <c r="L496" s="18"/>
      <c r="M496" s="18"/>
      <c r="N496" s="18"/>
      <c r="O496" s="19"/>
      <c r="P496" s="18"/>
      <c r="Q496" s="18"/>
      <c r="R496" s="18"/>
      <c r="S496" s="18"/>
      <c r="T496" s="23"/>
      <c r="U496" s="18"/>
      <c r="V496" s="19"/>
      <c r="W496" s="19"/>
      <c r="X496" s="19"/>
      <c r="Y496" s="19"/>
      <c r="Z496" s="19"/>
      <c r="AA496" s="19"/>
      <c r="AB496" s="18"/>
      <c r="AC496" s="18"/>
      <c r="AD496" s="18"/>
      <c r="AE496" s="18"/>
      <c r="AF496" s="18"/>
      <c r="AG496" s="19"/>
      <c r="AH496" s="19"/>
      <c r="AI496" s="18"/>
      <c r="AJ496" s="18" t="str">
        <f>IF(ISBLANK(AI496),  "", _xlfn.CONCAT("haas/entity/sensor/", LOWER(C496), "/", E496, "/config"))</f>
        <v/>
      </c>
      <c r="AK496" s="18" t="str">
        <f>IF(ISBLANK(AI496),  "", _xlfn.CONCAT(LOWER(C496), "/", E496))</f>
        <v/>
      </c>
      <c r="AL496" s="18"/>
      <c r="AM496" s="18"/>
      <c r="AN496" s="18"/>
      <c r="AO496" s="18"/>
      <c r="AP496" s="18"/>
      <c r="AQ496" s="18"/>
      <c r="AR496" s="18"/>
      <c r="AS496" s="18"/>
      <c r="AT496" s="20"/>
      <c r="AU496" s="20"/>
      <c r="AV496" s="18"/>
      <c r="AW496" s="18"/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/>
      <c r="BA496" s="18" t="str">
        <f>IF(ISBLANK(Table2[[#This Row],[device_model]]), "", Table2[[#This Row],[device_suggested_area]])</f>
        <v/>
      </c>
      <c r="BB496" s="18"/>
      <c r="BC496" s="18"/>
      <c r="BD496" s="18"/>
      <c r="BE496" s="19"/>
      <c r="BF496" s="18"/>
      <c r="BG496" s="18"/>
      <c r="BH496" s="18"/>
      <c r="BI496" s="18"/>
      <c r="BJ496" s="18"/>
      <c r="BK496" s="18"/>
      <c r="BL496" s="21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1:65" s="76" customFormat="1" ht="16" customHeight="1">
      <c r="A497" s="18"/>
      <c r="B497" s="18"/>
      <c r="C497" s="18"/>
      <c r="D497" s="18"/>
      <c r="E497" s="18"/>
      <c r="F497" s="18" t="str">
        <f>IF(ISBLANK(Table2[[#This Row],[unique_id]]), "", PROPER(SUBSTITUTE(Table2[[#This Row],[unique_id]], "_", " ")))</f>
        <v/>
      </c>
      <c r="G497" s="18"/>
      <c r="H497" s="18"/>
      <c r="I497" s="18"/>
      <c r="J497" s="18"/>
      <c r="K497" s="18"/>
      <c r="L497" s="18"/>
      <c r="M497" s="18"/>
      <c r="N497" s="18"/>
      <c r="O497" s="19"/>
      <c r="P497" s="18"/>
      <c r="Q497" s="18"/>
      <c r="R497" s="18"/>
      <c r="S497" s="18"/>
      <c r="T497" s="23"/>
      <c r="U497" s="18"/>
      <c r="V497" s="19"/>
      <c r="W497" s="19"/>
      <c r="X497" s="19"/>
      <c r="Y497" s="19"/>
      <c r="Z497" s="19"/>
      <c r="AA497" s="19"/>
      <c r="AB497" s="18"/>
      <c r="AC497" s="18"/>
      <c r="AD497" s="18"/>
      <c r="AE497" s="18"/>
      <c r="AF497" s="18"/>
      <c r="AG497" s="19"/>
      <c r="AH497" s="19"/>
      <c r="AI497" s="18"/>
      <c r="AJ497" s="18" t="str">
        <f>IF(ISBLANK(AI497),  "", _xlfn.CONCAT("haas/entity/sensor/", LOWER(C497), "/", E497, "/config"))</f>
        <v/>
      </c>
      <c r="AK497" s="18" t="str">
        <f>IF(ISBLANK(AI497),  "", _xlfn.CONCAT(LOWER(C497), "/", E497))</f>
        <v/>
      </c>
      <c r="AL497" s="18"/>
      <c r="AM497" s="18"/>
      <c r="AN497" s="18"/>
      <c r="AO497" s="18"/>
      <c r="AP497" s="18"/>
      <c r="AQ497" s="18"/>
      <c r="AR497" s="18"/>
      <c r="AS497" s="18"/>
      <c r="AT497" s="20"/>
      <c r="AU497" s="20"/>
      <c r="AV497" s="18"/>
      <c r="AW497" s="18"/>
      <c r="AX4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18"/>
      <c r="BA497" s="18" t="str">
        <f>IF(ISBLANK(Table2[[#This Row],[device_model]]), "", Table2[[#This Row],[device_suggested_area]])</f>
        <v/>
      </c>
      <c r="BB497" s="18"/>
      <c r="BC497" s="18"/>
      <c r="BD497" s="18"/>
      <c r="BE497" s="19"/>
      <c r="BF497" s="18"/>
      <c r="BG497" s="18"/>
      <c r="BH497" s="18"/>
      <c r="BI497" s="18"/>
      <c r="BJ497" s="18"/>
      <c r="BK497" s="18"/>
      <c r="BL497" s="21"/>
      <c r="BM4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1:65" s="76" customFormat="1" ht="16" customHeight="1">
      <c r="A498" s="18"/>
      <c r="B498" s="18"/>
      <c r="C498" s="18"/>
      <c r="D498" s="18"/>
      <c r="E498" s="18"/>
      <c r="F498" s="18" t="str">
        <f>IF(ISBLANK(Table2[[#This Row],[unique_id]]), "", PROPER(SUBSTITUTE(Table2[[#This Row],[unique_id]], "_", " ")))</f>
        <v/>
      </c>
      <c r="G498" s="18"/>
      <c r="H498" s="18"/>
      <c r="I498" s="18"/>
      <c r="J498" s="18"/>
      <c r="K498" s="18"/>
      <c r="L498" s="18"/>
      <c r="M498" s="18"/>
      <c r="N498" s="18"/>
      <c r="O498" s="19"/>
      <c r="P498" s="18"/>
      <c r="Q498" s="18"/>
      <c r="R498" s="18"/>
      <c r="S498" s="18"/>
      <c r="T498" s="23"/>
      <c r="U498" s="18"/>
      <c r="V498" s="19"/>
      <c r="W498" s="19"/>
      <c r="X498" s="19"/>
      <c r="Y498" s="19"/>
      <c r="Z498" s="19"/>
      <c r="AA498" s="19"/>
      <c r="AB498" s="18"/>
      <c r="AC498" s="18"/>
      <c r="AD498" s="18"/>
      <c r="AE498" s="18"/>
      <c r="AF498" s="18"/>
      <c r="AG498" s="19"/>
      <c r="AH498" s="19"/>
      <c r="AI498" s="18"/>
      <c r="AJ498" s="18" t="str">
        <f>IF(ISBLANK(AI498),  "", _xlfn.CONCAT("haas/entity/sensor/", LOWER(C498), "/", E498, "/config"))</f>
        <v/>
      </c>
      <c r="AK498" s="18" t="str">
        <f>IF(ISBLANK(AI498),  "", _xlfn.CONCAT(LOWER(C498), "/", E498))</f>
        <v/>
      </c>
      <c r="AL498" s="18"/>
      <c r="AM498" s="18"/>
      <c r="AN498" s="18"/>
      <c r="AO498" s="18"/>
      <c r="AP498" s="18"/>
      <c r="AQ498" s="18"/>
      <c r="AR498" s="18"/>
      <c r="AS498" s="18"/>
      <c r="AT498" s="20"/>
      <c r="AU498" s="20"/>
      <c r="AV498" s="18"/>
      <c r="AW498" s="18"/>
      <c r="AX4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18"/>
      <c r="BA498" s="18" t="str">
        <f>IF(ISBLANK(Table2[[#This Row],[device_model]]), "", Table2[[#This Row],[device_suggested_area]])</f>
        <v/>
      </c>
      <c r="BB498" s="18"/>
      <c r="BC498" s="18"/>
      <c r="BD498" s="18"/>
      <c r="BE498" s="19"/>
      <c r="BF498" s="18"/>
      <c r="BG498" s="18"/>
      <c r="BH498" s="18"/>
      <c r="BI498" s="18"/>
      <c r="BJ498" s="18"/>
      <c r="BK498" s="18"/>
      <c r="BL498" s="21"/>
      <c r="BM4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1:65" s="76" customFormat="1" ht="16" customHeight="1">
      <c r="A499" s="18"/>
      <c r="B499" s="18"/>
      <c r="C499" s="18"/>
      <c r="D499" s="18"/>
      <c r="E499" s="18"/>
      <c r="F499" s="18" t="str">
        <f>IF(ISBLANK(Table2[[#This Row],[unique_id]]), "", PROPER(SUBSTITUTE(Table2[[#This Row],[unique_id]], "_", " ")))</f>
        <v/>
      </c>
      <c r="G499" s="18"/>
      <c r="H499" s="18"/>
      <c r="I499" s="18"/>
      <c r="J499" s="18"/>
      <c r="K499" s="18"/>
      <c r="L499" s="18"/>
      <c r="M499" s="18"/>
      <c r="N499" s="18"/>
      <c r="O499" s="19"/>
      <c r="P499" s="18"/>
      <c r="Q499" s="18"/>
      <c r="R499" s="18"/>
      <c r="S499" s="18"/>
      <c r="T499" s="23"/>
      <c r="U499" s="18"/>
      <c r="V499" s="19"/>
      <c r="W499" s="19"/>
      <c r="X499" s="19"/>
      <c r="Y499" s="19"/>
      <c r="Z499" s="19"/>
      <c r="AA499" s="19"/>
      <c r="AB499" s="18"/>
      <c r="AC499" s="18"/>
      <c r="AD499" s="18"/>
      <c r="AE499" s="18"/>
      <c r="AF499" s="18"/>
      <c r="AG499" s="19"/>
      <c r="AH499" s="19"/>
      <c r="AI499" s="18"/>
      <c r="AJ499" s="18" t="str">
        <f>IF(ISBLANK(AI499),  "", _xlfn.CONCAT("haas/entity/sensor/", LOWER(C499), "/", E499, "/config"))</f>
        <v/>
      </c>
      <c r="AK499" s="18" t="str">
        <f>IF(ISBLANK(AI499),  "", _xlfn.CONCAT(LOWER(C499), "/", E499))</f>
        <v/>
      </c>
      <c r="AL499" s="18"/>
      <c r="AM499" s="18"/>
      <c r="AN499" s="18"/>
      <c r="AO499" s="18"/>
      <c r="AP499" s="18"/>
      <c r="AQ499" s="18"/>
      <c r="AR499" s="18"/>
      <c r="AS499" s="18"/>
      <c r="AT499" s="20"/>
      <c r="AU499" s="20"/>
      <c r="AV499" s="18"/>
      <c r="AW499" s="18"/>
      <c r="AX4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18"/>
      <c r="BA499" s="18" t="str">
        <f>IF(ISBLANK(Table2[[#This Row],[device_model]]), "", Table2[[#This Row],[device_suggested_area]])</f>
        <v/>
      </c>
      <c r="BB499" s="18"/>
      <c r="BC499" s="18"/>
      <c r="BD499" s="18"/>
      <c r="BE499" s="19"/>
      <c r="BF499" s="18"/>
      <c r="BG499" s="18"/>
      <c r="BH499" s="18"/>
      <c r="BI499" s="18"/>
      <c r="BJ499" s="18"/>
      <c r="BK499" s="18"/>
      <c r="BL499" s="21"/>
      <c r="BM4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1:65" s="76" customFormat="1" ht="16" customHeight="1">
      <c r="A500" s="18"/>
      <c r="B500" s="18"/>
      <c r="C500" s="18"/>
      <c r="D500" s="18"/>
      <c r="E500" s="18"/>
      <c r="F500" s="18" t="str">
        <f>IF(ISBLANK(Table2[[#This Row],[unique_id]]), "", PROPER(SUBSTITUTE(Table2[[#This Row],[unique_id]], "_", " ")))</f>
        <v/>
      </c>
      <c r="G500" s="18"/>
      <c r="H500" s="18"/>
      <c r="I500" s="18"/>
      <c r="J500" s="18"/>
      <c r="K500" s="18"/>
      <c r="L500" s="18"/>
      <c r="M500" s="18"/>
      <c r="N500" s="18"/>
      <c r="O500" s="19"/>
      <c r="P500" s="18"/>
      <c r="Q500" s="18"/>
      <c r="R500" s="18"/>
      <c r="S500" s="18"/>
      <c r="T500" s="23"/>
      <c r="U500" s="18"/>
      <c r="V500" s="19"/>
      <c r="W500" s="19"/>
      <c r="X500" s="19"/>
      <c r="Y500" s="19"/>
      <c r="Z500" s="19"/>
      <c r="AA500" s="19"/>
      <c r="AB500" s="18"/>
      <c r="AC500" s="18"/>
      <c r="AD500" s="18"/>
      <c r="AE500" s="18"/>
      <c r="AF500" s="18"/>
      <c r="AG500" s="19"/>
      <c r="AH500" s="19"/>
      <c r="AI500" s="18"/>
      <c r="AJ500" s="18" t="str">
        <f>IF(ISBLANK(AI500),  "", _xlfn.CONCAT("haas/entity/sensor/", LOWER(C500), "/", E500, "/config"))</f>
        <v/>
      </c>
      <c r="AK500" s="18" t="str">
        <f>IF(ISBLANK(AI500),  "", _xlfn.CONCAT(LOWER(C500), "/", E500))</f>
        <v/>
      </c>
      <c r="AL500" s="18"/>
      <c r="AM500" s="18"/>
      <c r="AN500" s="18"/>
      <c r="AO500" s="18"/>
      <c r="AP500" s="18"/>
      <c r="AQ500" s="18"/>
      <c r="AR500" s="18"/>
      <c r="AS500" s="18"/>
      <c r="AT500" s="20"/>
      <c r="AU500" s="20"/>
      <c r="AV500" s="18"/>
      <c r="AW500" s="18"/>
      <c r="AX5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0" s="18"/>
      <c r="BA500" s="18" t="str">
        <f>IF(ISBLANK(Table2[[#This Row],[device_model]]), "", Table2[[#This Row],[device_suggested_area]])</f>
        <v/>
      </c>
      <c r="BB500" s="18"/>
      <c r="BC500" s="18"/>
      <c r="BD500" s="18"/>
      <c r="BE500" s="19"/>
      <c r="BF500" s="18"/>
      <c r="BG500" s="18"/>
      <c r="BH500" s="18"/>
      <c r="BI500" s="18"/>
      <c r="BJ500" s="18"/>
      <c r="BK500" s="18"/>
      <c r="BL500" s="21"/>
      <c r="BM5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1:65" s="76" customFormat="1" ht="16" customHeight="1">
      <c r="A501" s="18"/>
      <c r="B501" s="18"/>
      <c r="C501" s="18"/>
      <c r="D501" s="18"/>
      <c r="E501" s="18"/>
      <c r="F501" s="18" t="str">
        <f>IF(ISBLANK(Table2[[#This Row],[unique_id]]), "", PROPER(SUBSTITUTE(Table2[[#This Row],[unique_id]], "_", " ")))</f>
        <v/>
      </c>
      <c r="G501" s="18"/>
      <c r="H501" s="18"/>
      <c r="I501" s="18"/>
      <c r="J501" s="18"/>
      <c r="K501" s="18"/>
      <c r="L501" s="18"/>
      <c r="M501" s="18"/>
      <c r="N501" s="18"/>
      <c r="O501" s="19"/>
      <c r="P501" s="18"/>
      <c r="Q501" s="18"/>
      <c r="R501" s="18"/>
      <c r="S501" s="18"/>
      <c r="T501" s="23"/>
      <c r="U501" s="18"/>
      <c r="V501" s="19"/>
      <c r="W501" s="19"/>
      <c r="X501" s="19"/>
      <c r="Y501" s="19"/>
      <c r="Z501" s="19"/>
      <c r="AA501" s="19"/>
      <c r="AB501" s="18"/>
      <c r="AC501" s="18"/>
      <c r="AD501" s="18"/>
      <c r="AE501" s="18"/>
      <c r="AF501" s="18"/>
      <c r="AG501" s="19"/>
      <c r="AH501" s="19"/>
      <c r="AI501" s="18"/>
      <c r="AJ501" s="18" t="str">
        <f>IF(ISBLANK(AI501),  "", _xlfn.CONCAT("haas/entity/sensor/", LOWER(C501), "/", E501, "/config"))</f>
        <v/>
      </c>
      <c r="AK501" s="18" t="str">
        <f>IF(ISBLANK(AI501),  "", _xlfn.CONCAT(LOWER(C501), "/", E501))</f>
        <v/>
      </c>
      <c r="AL501" s="18"/>
      <c r="AM501" s="18"/>
      <c r="AN501" s="18"/>
      <c r="AO501" s="18"/>
      <c r="AP501" s="18"/>
      <c r="AQ501" s="18"/>
      <c r="AR501" s="18"/>
      <c r="AS501" s="18"/>
      <c r="AT501" s="20"/>
      <c r="AU501" s="20"/>
      <c r="AV501" s="18"/>
      <c r="AW501" s="18"/>
      <c r="AX5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1" s="18"/>
      <c r="BA501" s="18" t="str">
        <f>IF(ISBLANK(Table2[[#This Row],[device_model]]), "", Table2[[#This Row],[device_suggested_area]])</f>
        <v/>
      </c>
      <c r="BB501" s="18"/>
      <c r="BC501" s="18"/>
      <c r="BD501" s="18"/>
      <c r="BE501" s="19"/>
      <c r="BF501" s="18"/>
      <c r="BG501" s="18"/>
      <c r="BH501" s="18"/>
      <c r="BI501" s="18"/>
      <c r="BJ501" s="18"/>
      <c r="BK501" s="18"/>
      <c r="BL501" s="21"/>
      <c r="BM5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1:65" s="76" customFormat="1" ht="16" customHeight="1">
      <c r="A502" s="18"/>
      <c r="B502" s="18"/>
      <c r="C502" s="18"/>
      <c r="D502" s="18"/>
      <c r="E502" s="18"/>
      <c r="F502" s="18" t="str">
        <f>IF(ISBLANK(Table2[[#This Row],[unique_id]]), "", PROPER(SUBSTITUTE(Table2[[#This Row],[unique_id]], "_", " ")))</f>
        <v/>
      </c>
      <c r="G502" s="18"/>
      <c r="H502" s="18"/>
      <c r="I502" s="18"/>
      <c r="J502" s="18"/>
      <c r="K502" s="18"/>
      <c r="L502" s="18"/>
      <c r="M502" s="18"/>
      <c r="N502" s="18"/>
      <c r="O502" s="19"/>
      <c r="P502" s="18"/>
      <c r="Q502" s="18"/>
      <c r="R502" s="18"/>
      <c r="S502" s="18"/>
      <c r="T502" s="23"/>
      <c r="U502" s="18"/>
      <c r="V502" s="19"/>
      <c r="W502" s="19"/>
      <c r="X502" s="19"/>
      <c r="Y502" s="19"/>
      <c r="Z502" s="19"/>
      <c r="AA502" s="19"/>
      <c r="AB502" s="18"/>
      <c r="AC502" s="18"/>
      <c r="AD502" s="18"/>
      <c r="AE502" s="18"/>
      <c r="AF502" s="18"/>
      <c r="AG502" s="19"/>
      <c r="AH502" s="19"/>
      <c r="AI502" s="18"/>
      <c r="AJ502" s="18" t="str">
        <f>IF(ISBLANK(AI502),  "", _xlfn.CONCAT("haas/entity/sensor/", LOWER(C502), "/", E502, "/config"))</f>
        <v/>
      </c>
      <c r="AK502" s="18" t="str">
        <f>IF(ISBLANK(AI502),  "", _xlfn.CONCAT(LOWER(C502), "/", E502))</f>
        <v/>
      </c>
      <c r="AL502" s="18"/>
      <c r="AM502" s="18"/>
      <c r="AN502" s="18"/>
      <c r="AO502" s="18"/>
      <c r="AP502" s="18"/>
      <c r="AQ502" s="18"/>
      <c r="AR502" s="18"/>
      <c r="AS502" s="18"/>
      <c r="AT502" s="20"/>
      <c r="AU502" s="20"/>
      <c r="AV502" s="18"/>
      <c r="AW502" s="18"/>
      <c r="AX5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2" s="18"/>
      <c r="BA502" s="18" t="str">
        <f>IF(ISBLANK(Table2[[#This Row],[device_model]]), "", Table2[[#This Row],[device_suggested_area]])</f>
        <v/>
      </c>
      <c r="BB502" s="18"/>
      <c r="BC502" s="18"/>
      <c r="BD502" s="18"/>
      <c r="BE502" s="19"/>
      <c r="BF502" s="18"/>
      <c r="BG502" s="18"/>
      <c r="BH502" s="18"/>
      <c r="BI502" s="18"/>
      <c r="BJ502" s="18"/>
      <c r="BK502" s="18"/>
      <c r="BL502" s="21"/>
      <c r="BM5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1:65" s="76" customFormat="1" ht="16" customHeight="1">
      <c r="A503" s="18"/>
      <c r="B503" s="18"/>
      <c r="C503" s="18"/>
      <c r="D503" s="18"/>
      <c r="E503" s="18"/>
      <c r="F503" s="18" t="str">
        <f>IF(ISBLANK(Table2[[#This Row],[unique_id]]), "", PROPER(SUBSTITUTE(Table2[[#This Row],[unique_id]], "_", " ")))</f>
        <v/>
      </c>
      <c r="G503" s="18"/>
      <c r="H503" s="18"/>
      <c r="I503" s="18"/>
      <c r="J503" s="18"/>
      <c r="K503" s="18"/>
      <c r="L503" s="18"/>
      <c r="M503" s="18"/>
      <c r="N503" s="18"/>
      <c r="O503" s="19"/>
      <c r="P503" s="18"/>
      <c r="Q503" s="18"/>
      <c r="R503" s="18"/>
      <c r="S503" s="18"/>
      <c r="T503" s="23"/>
      <c r="U503" s="18"/>
      <c r="V503" s="19"/>
      <c r="W503" s="19"/>
      <c r="X503" s="19"/>
      <c r="Y503" s="19"/>
      <c r="Z503" s="19"/>
      <c r="AA503" s="19"/>
      <c r="AB503" s="18"/>
      <c r="AC503" s="18"/>
      <c r="AD503" s="18"/>
      <c r="AE503" s="18"/>
      <c r="AF503" s="18"/>
      <c r="AG503" s="19"/>
      <c r="AH503" s="19"/>
      <c r="AI503" s="18"/>
      <c r="AJ503" s="18" t="str">
        <f>IF(ISBLANK(AI503),  "", _xlfn.CONCAT("haas/entity/sensor/", LOWER(C503), "/", E503, "/config"))</f>
        <v/>
      </c>
      <c r="AK503" s="18" t="str">
        <f>IF(ISBLANK(AI503),  "", _xlfn.CONCAT(LOWER(C503), "/", E503))</f>
        <v/>
      </c>
      <c r="AL503" s="18"/>
      <c r="AM503" s="18"/>
      <c r="AN503" s="18"/>
      <c r="AO503" s="18"/>
      <c r="AP503" s="18"/>
      <c r="AQ503" s="18"/>
      <c r="AR503" s="18"/>
      <c r="AS503" s="18"/>
      <c r="AT503" s="20"/>
      <c r="AU503" s="20"/>
      <c r="AV503" s="18"/>
      <c r="AW503" s="18"/>
      <c r="AX5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3" s="18"/>
      <c r="BA503" s="18" t="str">
        <f>IF(ISBLANK(Table2[[#This Row],[device_model]]), "", Table2[[#This Row],[device_suggested_area]])</f>
        <v/>
      </c>
      <c r="BB503" s="18"/>
      <c r="BC503" s="18"/>
      <c r="BD503" s="18"/>
      <c r="BE503" s="19"/>
      <c r="BF503" s="18"/>
      <c r="BG503" s="18"/>
      <c r="BH503" s="18"/>
      <c r="BI503" s="18"/>
      <c r="BJ503" s="18"/>
      <c r="BK503" s="18"/>
      <c r="BL503" s="21"/>
      <c r="BM5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1:65" s="76" customFormat="1" ht="16" customHeight="1">
      <c r="A504" s="18"/>
      <c r="B504" s="18"/>
      <c r="C504" s="18"/>
      <c r="D504" s="18"/>
      <c r="E504" s="18"/>
      <c r="F504" s="18" t="str">
        <f>IF(ISBLANK(Table2[[#This Row],[unique_id]]), "", PROPER(SUBSTITUTE(Table2[[#This Row],[unique_id]], "_", " ")))</f>
        <v/>
      </c>
      <c r="G504" s="18"/>
      <c r="H504" s="18"/>
      <c r="I504" s="18"/>
      <c r="J504" s="18"/>
      <c r="K504" s="18"/>
      <c r="L504" s="18"/>
      <c r="M504" s="18"/>
      <c r="N504" s="18"/>
      <c r="O504" s="19"/>
      <c r="P504" s="18"/>
      <c r="Q504" s="18"/>
      <c r="R504" s="18"/>
      <c r="S504" s="18"/>
      <c r="T504" s="23"/>
      <c r="U504" s="18"/>
      <c r="V504" s="19"/>
      <c r="W504" s="19"/>
      <c r="X504" s="19"/>
      <c r="Y504" s="19"/>
      <c r="Z504" s="19"/>
      <c r="AA504" s="19"/>
      <c r="AB504" s="18"/>
      <c r="AC504" s="18"/>
      <c r="AD504" s="18"/>
      <c r="AE504" s="18"/>
      <c r="AF504" s="18"/>
      <c r="AG504" s="19"/>
      <c r="AH504" s="19"/>
      <c r="AI504" s="18"/>
      <c r="AJ504" s="18" t="str">
        <f>IF(ISBLANK(AI504),  "", _xlfn.CONCAT("haas/entity/sensor/", LOWER(C504), "/", E504, "/config"))</f>
        <v/>
      </c>
      <c r="AK504" s="18" t="str">
        <f>IF(ISBLANK(AI504),  "", _xlfn.CONCAT(LOWER(C504), "/", E504))</f>
        <v/>
      </c>
      <c r="AL504" s="18"/>
      <c r="AM504" s="18"/>
      <c r="AN504" s="18"/>
      <c r="AO504" s="18"/>
      <c r="AP504" s="18"/>
      <c r="AQ504" s="18"/>
      <c r="AR504" s="18"/>
      <c r="AS504" s="18"/>
      <c r="AT504" s="20"/>
      <c r="AU504" s="20"/>
      <c r="AV504" s="18"/>
      <c r="AW504" s="18"/>
      <c r="AX5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4" s="18"/>
      <c r="BA504" s="18" t="str">
        <f>IF(ISBLANK(Table2[[#This Row],[device_model]]), "", Table2[[#This Row],[device_suggested_area]])</f>
        <v/>
      </c>
      <c r="BB504" s="18"/>
      <c r="BC504" s="18"/>
      <c r="BD504" s="18"/>
      <c r="BE504" s="19"/>
      <c r="BF504" s="18"/>
      <c r="BG504" s="18"/>
      <c r="BH504" s="18"/>
      <c r="BI504" s="18"/>
      <c r="BJ504" s="18"/>
      <c r="BK504" s="18"/>
      <c r="BL504" s="21"/>
      <c r="BM5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1:65" s="76" customFormat="1" ht="16" customHeight="1">
      <c r="A505" s="18"/>
      <c r="B505" s="18"/>
      <c r="C505" s="18"/>
      <c r="D505" s="18"/>
      <c r="E505" s="18"/>
      <c r="F505" s="18" t="str">
        <f>IF(ISBLANK(Table2[[#This Row],[unique_id]]), "", PROPER(SUBSTITUTE(Table2[[#This Row],[unique_id]], "_", " ")))</f>
        <v/>
      </c>
      <c r="G505" s="18"/>
      <c r="H505" s="18"/>
      <c r="I505" s="18"/>
      <c r="J505" s="18"/>
      <c r="K505" s="18"/>
      <c r="L505" s="18"/>
      <c r="M505" s="18"/>
      <c r="N505" s="18"/>
      <c r="O505" s="19"/>
      <c r="P505" s="18"/>
      <c r="Q505" s="18"/>
      <c r="R505" s="18"/>
      <c r="S505" s="18"/>
      <c r="T505" s="23"/>
      <c r="U505" s="18"/>
      <c r="V505" s="19"/>
      <c r="W505" s="19"/>
      <c r="X505" s="19"/>
      <c r="Y505" s="19"/>
      <c r="Z505" s="19"/>
      <c r="AA505" s="19"/>
      <c r="AB505" s="18"/>
      <c r="AC505" s="18"/>
      <c r="AD505" s="18"/>
      <c r="AE505" s="18"/>
      <c r="AF505" s="18"/>
      <c r="AG505" s="19"/>
      <c r="AH505" s="19"/>
      <c r="AI505" s="18"/>
      <c r="AJ505" s="18" t="str">
        <f>IF(ISBLANK(AI505),  "", _xlfn.CONCAT("haas/entity/sensor/", LOWER(C505), "/", E505, "/config"))</f>
        <v/>
      </c>
      <c r="AK505" s="18" t="str">
        <f>IF(ISBLANK(AI505),  "", _xlfn.CONCAT(LOWER(C505), "/", E505))</f>
        <v/>
      </c>
      <c r="AL505" s="18"/>
      <c r="AM505" s="18"/>
      <c r="AN505" s="18"/>
      <c r="AO505" s="18"/>
      <c r="AP505" s="18"/>
      <c r="AQ505" s="18"/>
      <c r="AR505" s="18"/>
      <c r="AS505" s="18"/>
      <c r="AT505" s="20"/>
      <c r="AU505" s="20"/>
      <c r="AV505" s="18"/>
      <c r="AW505" s="18"/>
      <c r="AX5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5" s="18"/>
      <c r="BA505" s="18" t="str">
        <f>IF(ISBLANK(Table2[[#This Row],[device_model]]), "", Table2[[#This Row],[device_suggested_area]])</f>
        <v/>
      </c>
      <c r="BB505" s="18"/>
      <c r="BC505" s="18"/>
      <c r="BD505" s="18"/>
      <c r="BE505" s="19"/>
      <c r="BF505" s="18"/>
      <c r="BG505" s="18"/>
      <c r="BH505" s="18"/>
      <c r="BI505" s="18"/>
      <c r="BJ505" s="18"/>
      <c r="BK505" s="18"/>
      <c r="BL505" s="21"/>
      <c r="BM5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1:65" ht="16" customHeight="1">
      <c r="F506" s="18" t="str">
        <f>IF(ISBLANK(Table2[[#This Row],[unique_id]]), "", PROPER(SUBSTITUTE(Table2[[#This Row],[unique_id]], "_", " ")))</f>
        <v/>
      </c>
      <c r="O506" s="19"/>
      <c r="P506" s="18"/>
      <c r="T506" s="23"/>
      <c r="U506" s="18"/>
      <c r="V506" s="19"/>
      <c r="W506" s="19"/>
      <c r="X506" s="19"/>
      <c r="Y506" s="19"/>
      <c r="Z506" s="19"/>
      <c r="AB506" s="18"/>
      <c r="AG506" s="19"/>
      <c r="AH506" s="19"/>
      <c r="AJ506" s="18" t="str">
        <f>IF(ISBLANK(AI506),  "", _xlfn.CONCAT("haas/entity/sensor/", LOWER(C506), "/", E506, "/config"))</f>
        <v/>
      </c>
      <c r="AK506" s="18" t="str">
        <f>IF(ISBLANK(AI506),  "", _xlfn.CONCAT(LOWER(C506), "/", E506))</f>
        <v/>
      </c>
      <c r="AT506" s="20"/>
      <c r="AU506" s="20"/>
      <c r="AW506" s="18"/>
      <c r="AX5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6" s="18" t="str">
        <f>IF(ISBLANK(Table2[[#This Row],[device_model]]), "", Table2[[#This Row],[device_suggested_area]])</f>
        <v/>
      </c>
      <c r="BE506" s="19"/>
      <c r="BL506" s="21"/>
      <c r="BM5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1:65" ht="16" customHeight="1">
      <c r="F507" s="18" t="str">
        <f>IF(ISBLANK(Table2[[#This Row],[unique_id]]), "", PROPER(SUBSTITUTE(Table2[[#This Row],[unique_id]], "_", " ")))</f>
        <v/>
      </c>
      <c r="O507" s="19"/>
      <c r="P507" s="18"/>
      <c r="T507" s="23"/>
      <c r="U507" s="18"/>
      <c r="V507" s="19"/>
      <c r="W507" s="19"/>
      <c r="X507" s="19"/>
      <c r="Y507" s="19"/>
      <c r="Z507" s="19"/>
      <c r="AB507" s="18"/>
      <c r="AG507" s="19"/>
      <c r="AH507" s="19"/>
      <c r="AJ507" s="18" t="str">
        <f>IF(ISBLANK(AI507),  "", _xlfn.CONCAT("haas/entity/sensor/", LOWER(C507), "/", E507, "/config"))</f>
        <v/>
      </c>
      <c r="AK507" s="18" t="str">
        <f>IF(ISBLANK(AI507),  "", _xlfn.CONCAT(LOWER(C507), "/", E507))</f>
        <v/>
      </c>
      <c r="AT507" s="20"/>
      <c r="AU507" s="20"/>
      <c r="AW507" s="18"/>
      <c r="AX5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7" s="18" t="str">
        <f>IF(ISBLANK(Table2[[#This Row],[device_model]]), "", Table2[[#This Row],[device_suggested_area]])</f>
        <v/>
      </c>
      <c r="BE507" s="19"/>
      <c r="BL507" s="21"/>
      <c r="BM5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1:65" ht="16" customHeight="1">
      <c r="F508" s="18" t="str">
        <f>IF(ISBLANK(Table2[[#This Row],[unique_id]]), "", PROPER(SUBSTITUTE(Table2[[#This Row],[unique_id]], "_", " ")))</f>
        <v/>
      </c>
      <c r="O508" s="19"/>
      <c r="P508" s="18"/>
      <c r="T508" s="23"/>
      <c r="U508" s="18"/>
      <c r="V508" s="19"/>
      <c r="W508" s="19"/>
      <c r="X508" s="19"/>
      <c r="Y508" s="19"/>
      <c r="Z508" s="19"/>
      <c r="AB508" s="18"/>
      <c r="AG508" s="19"/>
      <c r="AH508" s="19"/>
      <c r="AJ508" s="18" t="str">
        <f>IF(ISBLANK(AI508),  "", _xlfn.CONCAT("haas/entity/sensor/", LOWER(C508), "/", E508, "/config"))</f>
        <v/>
      </c>
      <c r="AK508" s="18" t="str">
        <f>IF(ISBLANK(AI508),  "", _xlfn.CONCAT(LOWER(C508), "/", E508))</f>
        <v/>
      </c>
      <c r="AT508" s="20"/>
      <c r="AU508" s="20"/>
      <c r="AW508" s="18"/>
      <c r="AX5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8" s="18" t="str">
        <f>IF(ISBLANK(Table2[[#This Row],[device_model]]), "", Table2[[#This Row],[device_suggested_area]])</f>
        <v/>
      </c>
      <c r="BE508" s="19"/>
      <c r="BL508" s="21"/>
      <c r="BM5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1:65" ht="16" customHeight="1">
      <c r="F509" s="18" t="str">
        <f>IF(ISBLANK(Table2[[#This Row],[unique_id]]), "", PROPER(SUBSTITUTE(Table2[[#This Row],[unique_id]], "_", " ")))</f>
        <v/>
      </c>
      <c r="O509" s="19"/>
      <c r="P509" s="18"/>
      <c r="T509" s="23"/>
      <c r="U509" s="18"/>
      <c r="V509" s="19"/>
      <c r="W509" s="19"/>
      <c r="X509" s="19"/>
      <c r="Y509" s="19"/>
      <c r="Z509" s="19"/>
      <c r="AB509" s="18"/>
      <c r="AG509" s="19"/>
      <c r="AH509" s="19"/>
      <c r="AJ509" s="18" t="str">
        <f>IF(ISBLANK(AI509),  "", _xlfn.CONCAT("haas/entity/sensor/", LOWER(C509), "/", E509, "/config"))</f>
        <v/>
      </c>
      <c r="AK509" s="18" t="str">
        <f>IF(ISBLANK(AI509),  "", _xlfn.CONCAT(LOWER(C509), "/", E509))</f>
        <v/>
      </c>
      <c r="AT509" s="20"/>
      <c r="AU509" s="20"/>
      <c r="AW509" s="18"/>
      <c r="AX5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9" s="18" t="str">
        <f>IF(ISBLANK(Table2[[#This Row],[device_model]]), "", Table2[[#This Row],[device_suggested_area]])</f>
        <v/>
      </c>
      <c r="BE509" s="19"/>
      <c r="BL509" s="21"/>
      <c r="BM5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2024-02-24T05:34:05Z</dcterms:modified>
</cp:coreProperties>
</file>