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5A406B4A-1C09-E344-B976-9828581D90CD}" xr6:coauthVersionLast="47" xr6:coauthVersionMax="47" xr10:uidLastSave="{00000000-0000-0000-0000-000000000000}"/>
  <bookViews>
    <workbookView xWindow="11220" yWindow="2480" windowWidth="34560" windowHeight="21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A108" i="1" l="1"/>
  <c r="BA107" i="1"/>
  <c r="S108" i="1"/>
  <c r="S107" i="1"/>
  <c r="BN108" i="1"/>
  <c r="AW108" i="1"/>
  <c r="AX108" i="1" s="1"/>
  <c r="T108" i="1"/>
  <c r="F108" i="1"/>
  <c r="BN107" i="1"/>
  <c r="AW107" i="1"/>
  <c r="T107" i="1"/>
  <c r="F107" i="1"/>
  <c r="BA355" i="1"/>
  <c r="AW355" i="1" s="1"/>
  <c r="BA356" i="1"/>
  <c r="AW356" i="1" s="1"/>
  <c r="S356" i="1"/>
  <c r="S355" i="1"/>
  <c r="BN356" i="1"/>
  <c r="T356" i="1"/>
  <c r="F356" i="1"/>
  <c r="BN355" i="1"/>
  <c r="T355" i="1"/>
  <c r="F355" i="1"/>
  <c r="BN389" i="1"/>
  <c r="AW389" i="1"/>
  <c r="AX389" i="1" s="1"/>
  <c r="T389" i="1"/>
  <c r="S389" i="1"/>
  <c r="F389" i="1"/>
  <c r="BN388" i="1"/>
  <c r="AW388" i="1"/>
  <c r="AV388" i="1" s="1"/>
  <c r="T388" i="1"/>
  <c r="S388" i="1"/>
  <c r="F388" i="1"/>
  <c r="F104" i="1"/>
  <c r="AY104" i="1" s="1"/>
  <c r="F103" i="1"/>
  <c r="AY103" i="1" s="1"/>
  <c r="F102" i="1"/>
  <c r="AY102" i="1" s="1"/>
  <c r="F93" i="1"/>
  <c r="AY93" i="1" s="1"/>
  <c r="BN93" i="1"/>
  <c r="BA93" i="1"/>
  <c r="AX93" i="1"/>
  <c r="AK93" i="1"/>
  <c r="AJ93" i="1"/>
  <c r="AJ102" i="1"/>
  <c r="AK102" i="1"/>
  <c r="AX102" i="1"/>
  <c r="BA102" i="1"/>
  <c r="BN102" i="1"/>
  <c r="AJ103" i="1"/>
  <c r="AK103" i="1"/>
  <c r="AX103" i="1"/>
  <c r="BA103" i="1"/>
  <c r="BN103" i="1"/>
  <c r="AJ104" i="1"/>
  <c r="AK104" i="1"/>
  <c r="AX104" i="1"/>
  <c r="BA104" i="1"/>
  <c r="BN104" i="1"/>
  <c r="BN464" i="1"/>
  <c r="BA464" i="1"/>
  <c r="AW464" i="1"/>
  <c r="AX464" i="1" s="1"/>
  <c r="F464" i="1"/>
  <c r="BN466" i="1"/>
  <c r="BA466" i="1"/>
  <c r="AW466" i="1"/>
  <c r="AX466" i="1" s="1"/>
  <c r="F466" i="1"/>
  <c r="AW465" i="1"/>
  <c r="AX465" i="1" s="1"/>
  <c r="BN465" i="1"/>
  <c r="BA465" i="1"/>
  <c r="F465" i="1"/>
  <c r="BN106" i="1"/>
  <c r="BA106" i="1"/>
  <c r="AW106" i="1" s="1"/>
  <c r="T106" i="1"/>
  <c r="S106" i="1"/>
  <c r="F106" i="1"/>
  <c r="BN105" i="1"/>
  <c r="BA105" i="1"/>
  <c r="AW105" i="1" s="1"/>
  <c r="S105" i="1"/>
  <c r="F105" i="1"/>
  <c r="BN55" i="1"/>
  <c r="BA55" i="1"/>
  <c r="AW55" i="1"/>
  <c r="AX55" i="1" s="1"/>
  <c r="AV55" i="1"/>
  <c r="F55" i="1"/>
  <c r="BN452" i="1"/>
  <c r="BA452" i="1"/>
  <c r="AW452" i="1"/>
  <c r="AX452" i="1" s="1"/>
  <c r="AV452" i="1"/>
  <c r="F452" i="1"/>
  <c r="BN451" i="1"/>
  <c r="BA451" i="1"/>
  <c r="AW451" i="1"/>
  <c r="AX451" i="1" s="1"/>
  <c r="AV451" i="1"/>
  <c r="F451" i="1"/>
  <c r="BN450" i="1"/>
  <c r="BA450" i="1"/>
  <c r="AW450" i="1"/>
  <c r="AX450" i="1" s="1"/>
  <c r="AV450" i="1"/>
  <c r="F450" i="1"/>
  <c r="BN449" i="1"/>
  <c r="BA449" i="1"/>
  <c r="AW449" i="1"/>
  <c r="AX449" i="1" s="1"/>
  <c r="AV449" i="1"/>
  <c r="F449" i="1"/>
  <c r="BN448" i="1"/>
  <c r="BA448" i="1"/>
  <c r="AW448" i="1"/>
  <c r="AX448" i="1" s="1"/>
  <c r="AV448" i="1"/>
  <c r="F448" i="1"/>
  <c r="BN447" i="1"/>
  <c r="BA447" i="1"/>
  <c r="AW447" i="1"/>
  <c r="AX447" i="1" s="1"/>
  <c r="AV447" i="1"/>
  <c r="F447" i="1"/>
  <c r="BN425" i="1"/>
  <c r="BA425" i="1"/>
  <c r="AW425" i="1" s="1"/>
  <c r="AX425" i="1" s="1"/>
  <c r="F425" i="1"/>
  <c r="F129" i="1"/>
  <c r="AV129" i="1"/>
  <c r="AW129" i="1"/>
  <c r="AX129" i="1" s="1"/>
  <c r="BA129" i="1"/>
  <c r="BN129" i="1"/>
  <c r="BN128" i="1"/>
  <c r="BA128" i="1"/>
  <c r="AW128" i="1"/>
  <c r="AX128" i="1" s="1"/>
  <c r="AK128" i="1"/>
  <c r="AJ128" i="1"/>
  <c r="F128" i="1"/>
  <c r="BN127" i="1"/>
  <c r="BA127" i="1"/>
  <c r="AZ127" i="1"/>
  <c r="AW127" i="1" s="1"/>
  <c r="AT127" i="1"/>
  <c r="F127" i="1"/>
  <c r="BN126" i="1"/>
  <c r="BA126" i="1"/>
  <c r="AZ126" i="1"/>
  <c r="AW126" i="1" s="1"/>
  <c r="S126" i="1"/>
  <c r="F126" i="1"/>
  <c r="BN125" i="1"/>
  <c r="BA125" i="1"/>
  <c r="AZ125" i="1"/>
  <c r="AW125" i="1" s="1"/>
  <c r="AX125" i="1" s="1"/>
  <c r="AT125" i="1"/>
  <c r="F125" i="1"/>
  <c r="BN124" i="1"/>
  <c r="BA124" i="1"/>
  <c r="AZ124" i="1"/>
  <c r="AW124" i="1" s="1"/>
  <c r="AX124" i="1" s="1"/>
  <c r="S124" i="1"/>
  <c r="F124" i="1"/>
  <c r="BN123" i="1"/>
  <c r="BA123" i="1"/>
  <c r="AZ123" i="1"/>
  <c r="AW123" i="1" s="1"/>
  <c r="AT123" i="1"/>
  <c r="F123" i="1"/>
  <c r="BN122" i="1"/>
  <c r="BA122" i="1"/>
  <c r="AZ122" i="1"/>
  <c r="AW122" i="1" s="1"/>
  <c r="AX122" i="1" s="1"/>
  <c r="S122" i="1"/>
  <c r="F122" i="1"/>
  <c r="BN121" i="1"/>
  <c r="BA121" i="1"/>
  <c r="AZ121" i="1"/>
  <c r="AW121" i="1" s="1"/>
  <c r="AX121" i="1" s="1"/>
  <c r="AT121" i="1"/>
  <c r="F121" i="1"/>
  <c r="BN120" i="1"/>
  <c r="BA120" i="1"/>
  <c r="AZ120" i="1"/>
  <c r="AW120" i="1" s="1"/>
  <c r="AX120" i="1" s="1"/>
  <c r="S120" i="1"/>
  <c r="F120" i="1"/>
  <c r="BN217" i="1"/>
  <c r="BA217" i="1"/>
  <c r="AW217" i="1"/>
  <c r="AX217" i="1" s="1"/>
  <c r="AV217" i="1"/>
  <c r="F217" i="1"/>
  <c r="AR291" i="1"/>
  <c r="AR91" i="1"/>
  <c r="AR90" i="1"/>
  <c r="AR89" i="1"/>
  <c r="AR88" i="1"/>
  <c r="AR86" i="1"/>
  <c r="AR85" i="1"/>
  <c r="AR82" i="1"/>
  <c r="AR83" i="1"/>
  <c r="BN310" i="1"/>
  <c r="BA310" i="1"/>
  <c r="AW310" i="1" s="1"/>
  <c r="AK310" i="1"/>
  <c r="AJ310" i="1"/>
  <c r="F310" i="1"/>
  <c r="BN323" i="1"/>
  <c r="BA323" i="1"/>
  <c r="AX323" i="1"/>
  <c r="AK323" i="1"/>
  <c r="AJ323" i="1"/>
  <c r="F323" i="1"/>
  <c r="AY323" i="1" s="1"/>
  <c r="BN322" i="1"/>
  <c r="BA322" i="1"/>
  <c r="AW322" i="1" s="1"/>
  <c r="AV322" i="1" s="1"/>
  <c r="AK322" i="1"/>
  <c r="AJ322" i="1"/>
  <c r="F322" i="1"/>
  <c r="BN495" i="1"/>
  <c r="BA495" i="1"/>
  <c r="AW495" i="1"/>
  <c r="AX495" i="1" s="1"/>
  <c r="F495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68" i="1"/>
  <c r="AW475" i="1"/>
  <c r="AV475" i="1" s="1"/>
  <c r="AW476" i="1"/>
  <c r="AV476" i="1" s="1"/>
  <c r="AW477" i="1"/>
  <c r="AV477" i="1" s="1"/>
  <c r="AW478" i="1"/>
  <c r="AV478" i="1" s="1"/>
  <c r="AW479" i="1"/>
  <c r="AX479" i="1" s="1"/>
  <c r="AW480" i="1"/>
  <c r="AX480" i="1" s="1"/>
  <c r="AW481" i="1"/>
  <c r="AV481" i="1" s="1"/>
  <c r="AW482" i="1"/>
  <c r="AX482" i="1" s="1"/>
  <c r="AW483" i="1"/>
  <c r="AW484" i="1"/>
  <c r="AV484" i="1" s="1"/>
  <c r="AW485" i="1"/>
  <c r="AX485" i="1" s="1"/>
  <c r="AW486" i="1"/>
  <c r="AV486" i="1" s="1"/>
  <c r="AW487" i="1"/>
  <c r="AV487" i="1" s="1"/>
  <c r="AW488" i="1"/>
  <c r="AX488" i="1" s="1"/>
  <c r="AW489" i="1"/>
  <c r="AX489" i="1" s="1"/>
  <c r="AW490" i="1"/>
  <c r="AV490" i="1" s="1"/>
  <c r="AW491" i="1"/>
  <c r="AX491" i="1" s="1"/>
  <c r="AW468" i="1"/>
  <c r="AX468" i="1" s="1"/>
  <c r="AW469" i="1"/>
  <c r="AX469" i="1" s="1"/>
  <c r="AW470" i="1"/>
  <c r="AX470" i="1" s="1"/>
  <c r="AW471" i="1"/>
  <c r="AX471" i="1" s="1"/>
  <c r="AW472" i="1"/>
  <c r="AX472" i="1" s="1"/>
  <c r="AW473" i="1"/>
  <c r="AX473" i="1" s="1"/>
  <c r="BN490" i="1"/>
  <c r="BN487" i="1"/>
  <c r="BN484" i="1"/>
  <c r="BN481" i="1"/>
  <c r="BN478" i="1"/>
  <c r="F473" i="1"/>
  <c r="AJ473" i="1"/>
  <c r="AK473" i="1"/>
  <c r="BN473" i="1"/>
  <c r="BN474" i="1"/>
  <c r="BN475" i="1"/>
  <c r="BN476" i="1"/>
  <c r="AW474" i="1"/>
  <c r="F489" i="1"/>
  <c r="AJ489" i="1"/>
  <c r="AK489" i="1"/>
  <c r="BN489" i="1"/>
  <c r="F483" i="1"/>
  <c r="AJ483" i="1"/>
  <c r="AK483" i="1"/>
  <c r="BN483" i="1"/>
  <c r="F484" i="1"/>
  <c r="AJ484" i="1"/>
  <c r="AK484" i="1"/>
  <c r="F485" i="1"/>
  <c r="AJ485" i="1"/>
  <c r="AK485" i="1"/>
  <c r="BN485" i="1"/>
  <c r="F486" i="1"/>
  <c r="AJ486" i="1"/>
  <c r="AK486" i="1"/>
  <c r="BN486" i="1"/>
  <c r="F487" i="1"/>
  <c r="AJ487" i="1"/>
  <c r="AK487" i="1"/>
  <c r="F488" i="1"/>
  <c r="AJ488" i="1"/>
  <c r="AK488" i="1"/>
  <c r="BN488" i="1"/>
  <c r="F490" i="1"/>
  <c r="AJ490" i="1"/>
  <c r="AK490" i="1"/>
  <c r="F468" i="1"/>
  <c r="AJ468" i="1"/>
  <c r="AK468" i="1"/>
  <c r="BN468" i="1"/>
  <c r="F469" i="1"/>
  <c r="AJ469" i="1"/>
  <c r="AK469" i="1"/>
  <c r="BN469" i="1"/>
  <c r="F470" i="1"/>
  <c r="AJ470" i="1"/>
  <c r="AK470" i="1"/>
  <c r="BN470" i="1"/>
  <c r="F471" i="1"/>
  <c r="AJ471" i="1"/>
  <c r="AK471" i="1"/>
  <c r="BN471" i="1"/>
  <c r="F472" i="1"/>
  <c r="AJ472" i="1"/>
  <c r="AK472" i="1"/>
  <c r="BN472" i="1"/>
  <c r="F474" i="1"/>
  <c r="AJ474" i="1"/>
  <c r="AK474" i="1"/>
  <c r="F475" i="1"/>
  <c r="AJ475" i="1"/>
  <c r="AK475" i="1"/>
  <c r="F476" i="1"/>
  <c r="AJ476" i="1"/>
  <c r="AK476" i="1"/>
  <c r="F477" i="1"/>
  <c r="AJ477" i="1"/>
  <c r="AK477" i="1"/>
  <c r="BN477" i="1"/>
  <c r="F478" i="1"/>
  <c r="AJ478" i="1"/>
  <c r="AK478" i="1"/>
  <c r="F479" i="1"/>
  <c r="AJ479" i="1"/>
  <c r="AK479" i="1"/>
  <c r="BN479" i="1"/>
  <c r="F480" i="1"/>
  <c r="AJ480" i="1"/>
  <c r="AK480" i="1"/>
  <c r="BN480" i="1"/>
  <c r="F481" i="1"/>
  <c r="AJ481" i="1"/>
  <c r="AK481" i="1"/>
  <c r="F482" i="1"/>
  <c r="AJ482" i="1"/>
  <c r="AK482" i="1"/>
  <c r="BN482" i="1"/>
  <c r="F491" i="1"/>
  <c r="AJ491" i="1"/>
  <c r="AK491" i="1"/>
  <c r="BN491" i="1"/>
  <c r="F17" i="1"/>
  <c r="BN41" i="1"/>
  <c r="BA41" i="1"/>
  <c r="AW41" i="1"/>
  <c r="AX41" i="1" s="1"/>
  <c r="AV41" i="1"/>
  <c r="F41" i="1"/>
  <c r="BN42" i="1"/>
  <c r="BA42" i="1"/>
  <c r="AW42" i="1"/>
  <c r="AX42" i="1" s="1"/>
  <c r="AV42" i="1"/>
  <c r="F42" i="1"/>
  <c r="BN376" i="1"/>
  <c r="AW376" i="1"/>
  <c r="AX376" i="1" s="1"/>
  <c r="T376" i="1"/>
  <c r="F376" i="1"/>
  <c r="BN375" i="1"/>
  <c r="AW375" i="1"/>
  <c r="AX375" i="1" s="1"/>
  <c r="T375" i="1"/>
  <c r="F375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229" i="1"/>
  <c r="AX315" i="1"/>
  <c r="AX317" i="1"/>
  <c r="AX319" i="1"/>
  <c r="AX321" i="1"/>
  <c r="AX325" i="1"/>
  <c r="AX326" i="1"/>
  <c r="AX327" i="1"/>
  <c r="AX329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3" i="1"/>
  <c r="F44" i="1"/>
  <c r="F45" i="1"/>
  <c r="F46" i="1"/>
  <c r="F47" i="1"/>
  <c r="F48" i="1"/>
  <c r="F49" i="1"/>
  <c r="F50" i="1"/>
  <c r="F51" i="1"/>
  <c r="F52" i="1"/>
  <c r="F53" i="1"/>
  <c r="F54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228" i="1"/>
  <c r="F229" i="1"/>
  <c r="F94" i="1"/>
  <c r="F95" i="1"/>
  <c r="F96" i="1"/>
  <c r="F97" i="1"/>
  <c r="F98" i="1"/>
  <c r="F99" i="1"/>
  <c r="F100" i="1"/>
  <c r="F101" i="1"/>
  <c r="F109" i="1"/>
  <c r="F110" i="1"/>
  <c r="F111" i="1"/>
  <c r="F112" i="1"/>
  <c r="F113" i="1"/>
  <c r="F114" i="1"/>
  <c r="F115" i="1"/>
  <c r="F116" i="1"/>
  <c r="F117" i="1"/>
  <c r="F118" i="1"/>
  <c r="F11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8" i="1"/>
  <c r="F219" i="1"/>
  <c r="F220" i="1"/>
  <c r="F221" i="1"/>
  <c r="F222" i="1"/>
  <c r="F223" i="1"/>
  <c r="F224" i="1"/>
  <c r="F225" i="1"/>
  <c r="F226" i="1"/>
  <c r="F227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1" i="1"/>
  <c r="F312" i="1"/>
  <c r="F313" i="1"/>
  <c r="F314" i="1"/>
  <c r="F315" i="1"/>
  <c r="F316" i="1"/>
  <c r="F317" i="1"/>
  <c r="F318" i="1"/>
  <c r="F319" i="1"/>
  <c r="F320" i="1"/>
  <c r="F321" i="1"/>
  <c r="F324" i="1"/>
  <c r="F325" i="1"/>
  <c r="AY325" i="1" s="1"/>
  <c r="F326" i="1"/>
  <c r="AY326" i="1" s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7" i="1"/>
  <c r="F378" i="1"/>
  <c r="F379" i="1"/>
  <c r="F380" i="1"/>
  <c r="F381" i="1"/>
  <c r="F382" i="1"/>
  <c r="F383" i="1"/>
  <c r="F384" i="1"/>
  <c r="F385" i="1"/>
  <c r="F386" i="1"/>
  <c r="F387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53" i="1"/>
  <c r="F454" i="1"/>
  <c r="F455" i="1"/>
  <c r="F456" i="1"/>
  <c r="F457" i="1"/>
  <c r="F458" i="1"/>
  <c r="F459" i="1"/>
  <c r="F460" i="1"/>
  <c r="F461" i="1"/>
  <c r="F462" i="1"/>
  <c r="F463" i="1"/>
  <c r="F467" i="1"/>
  <c r="F492" i="1"/>
  <c r="F493" i="1"/>
  <c r="F494" i="1"/>
  <c r="AJ336" i="1"/>
  <c r="AJ291" i="1"/>
  <c r="AJ53" i="1"/>
  <c r="AJ36" i="1"/>
  <c r="AJ24" i="1"/>
  <c r="AJ91" i="1"/>
  <c r="AJ90" i="1"/>
  <c r="AJ89" i="1"/>
  <c r="AJ88" i="1"/>
  <c r="AJ86" i="1"/>
  <c r="AJ85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43" i="1"/>
  <c r="AJ37" i="1"/>
  <c r="AJ35" i="1"/>
  <c r="AJ34" i="1"/>
  <c r="AJ33" i="1"/>
  <c r="AJ32" i="1"/>
  <c r="AJ4" i="1"/>
  <c r="AJ318" i="1"/>
  <c r="AJ316" i="1"/>
  <c r="AJ26" i="1"/>
  <c r="AJ312" i="1"/>
  <c r="AJ311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380" i="1"/>
  <c r="AJ379" i="1"/>
  <c r="AJ378" i="1"/>
  <c r="AJ328" i="1"/>
  <c r="AJ324" i="1"/>
  <c r="AJ320" i="1"/>
  <c r="AJ283" i="1"/>
  <c r="AJ282" i="1"/>
  <c r="AJ281" i="1"/>
  <c r="AJ280" i="1"/>
  <c r="AJ279" i="1"/>
  <c r="AJ278" i="1"/>
  <c r="AJ277" i="1"/>
  <c r="AJ387" i="1"/>
  <c r="AJ203" i="1"/>
  <c r="AJ228" i="1"/>
  <c r="AJ115" i="1"/>
  <c r="AJ114" i="1"/>
  <c r="AJ113" i="1"/>
  <c r="AJ175" i="1"/>
  <c r="AJ227" i="1"/>
  <c r="AJ226" i="1"/>
  <c r="AJ225" i="1"/>
  <c r="AJ199" i="1"/>
  <c r="AJ198" i="1"/>
  <c r="AJ28" i="1"/>
  <c r="AJ223" i="1"/>
  <c r="AJ222" i="1"/>
  <c r="AJ221" i="1"/>
  <c r="AJ384" i="1"/>
  <c r="AJ383" i="1"/>
  <c r="AJ382" i="1"/>
  <c r="BA36" i="1"/>
  <c r="BA382" i="1"/>
  <c r="BA26" i="1"/>
  <c r="BN326" i="1"/>
  <c r="BA326" i="1"/>
  <c r="AK326" i="1"/>
  <c r="AJ326" i="1"/>
  <c r="AJ327" i="1"/>
  <c r="AK327" i="1"/>
  <c r="BA327" i="1"/>
  <c r="BN327" i="1"/>
  <c r="AJ315" i="1"/>
  <c r="AK315" i="1"/>
  <c r="BA315" i="1"/>
  <c r="BN315" i="1"/>
  <c r="BN312" i="1"/>
  <c r="BA312" i="1"/>
  <c r="AW312" i="1" s="1"/>
  <c r="AK312" i="1"/>
  <c r="BN319" i="1"/>
  <c r="BA319" i="1"/>
  <c r="AK319" i="1"/>
  <c r="AJ319" i="1"/>
  <c r="BN318" i="1"/>
  <c r="BA318" i="1"/>
  <c r="AW318" i="1" s="1"/>
  <c r="AV318" i="1" s="1"/>
  <c r="AR318" i="1"/>
  <c r="AK318" i="1"/>
  <c r="BN317" i="1"/>
  <c r="BA317" i="1"/>
  <c r="AK317" i="1"/>
  <c r="AJ317" i="1"/>
  <c r="BN316" i="1"/>
  <c r="BA316" i="1"/>
  <c r="AW316" i="1" s="1"/>
  <c r="AV316" i="1" s="1"/>
  <c r="AR316" i="1"/>
  <c r="AK316" i="1"/>
  <c r="AJ325" i="1"/>
  <c r="AK325" i="1"/>
  <c r="BA325" i="1"/>
  <c r="BN325" i="1"/>
  <c r="AJ321" i="1"/>
  <c r="AK321" i="1"/>
  <c r="BA321" i="1"/>
  <c r="BN321" i="1"/>
  <c r="AJ329" i="1"/>
  <c r="AK329" i="1"/>
  <c r="BA329" i="1"/>
  <c r="BN329" i="1"/>
  <c r="AR53" i="1"/>
  <c r="AR43" i="1"/>
  <c r="BN324" i="1"/>
  <c r="BA324" i="1"/>
  <c r="AW324" i="1" s="1"/>
  <c r="AV324" i="1" s="1"/>
  <c r="AK324" i="1"/>
  <c r="BN320" i="1"/>
  <c r="BA320" i="1"/>
  <c r="AW320" i="1" s="1"/>
  <c r="AK320" i="1"/>
  <c r="BA328" i="1"/>
  <c r="AW328" i="1" s="1"/>
  <c r="AK328" i="1"/>
  <c r="BN328" i="1"/>
  <c r="BN283" i="1"/>
  <c r="BA283" i="1"/>
  <c r="AW283" i="1" s="1"/>
  <c r="AV283" i="1" s="1"/>
  <c r="AK283" i="1"/>
  <c r="BN282" i="1"/>
  <c r="BA282" i="1"/>
  <c r="AW282" i="1" s="1"/>
  <c r="AV282" i="1" s="1"/>
  <c r="AK282" i="1"/>
  <c r="AK311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BN311" i="1"/>
  <c r="BA311" i="1"/>
  <c r="AW311" i="1" s="1"/>
  <c r="BN309" i="1"/>
  <c r="BA309" i="1"/>
  <c r="AW309" i="1" s="1"/>
  <c r="BN308" i="1"/>
  <c r="BA308" i="1"/>
  <c r="AW308" i="1" s="1"/>
  <c r="BN307" i="1"/>
  <c r="BA307" i="1"/>
  <c r="AW307" i="1" s="1"/>
  <c r="AV307" i="1" s="1"/>
  <c r="BN306" i="1"/>
  <c r="BA306" i="1"/>
  <c r="AW306" i="1" s="1"/>
  <c r="AV306" i="1" s="1"/>
  <c r="BN305" i="1"/>
  <c r="BA305" i="1"/>
  <c r="AW305" i="1" s="1"/>
  <c r="AV305" i="1" s="1"/>
  <c r="BN304" i="1"/>
  <c r="BA304" i="1"/>
  <c r="AW304" i="1" s="1"/>
  <c r="BN303" i="1"/>
  <c r="BA303" i="1"/>
  <c r="AW303" i="1" s="1"/>
  <c r="BN302" i="1"/>
  <c r="BA302" i="1"/>
  <c r="AW302" i="1" s="1"/>
  <c r="BN301" i="1"/>
  <c r="BA301" i="1"/>
  <c r="AW301" i="1" s="1"/>
  <c r="BN300" i="1"/>
  <c r="BA300" i="1"/>
  <c r="AW300" i="1" s="1"/>
  <c r="BN299" i="1"/>
  <c r="BA299" i="1"/>
  <c r="AW299" i="1" s="1"/>
  <c r="BN298" i="1"/>
  <c r="BA298" i="1"/>
  <c r="AW298" i="1" s="1"/>
  <c r="BN297" i="1"/>
  <c r="BA297" i="1"/>
  <c r="AW297" i="1" s="1"/>
  <c r="AV297" i="1" s="1"/>
  <c r="BN296" i="1"/>
  <c r="BA296" i="1"/>
  <c r="AW296" i="1" s="1"/>
  <c r="AV296" i="1" s="1"/>
  <c r="BN295" i="1"/>
  <c r="BA295" i="1"/>
  <c r="AW295" i="1" s="1"/>
  <c r="AV295" i="1" s="1"/>
  <c r="BN294" i="1"/>
  <c r="BA294" i="1"/>
  <c r="AW294" i="1" s="1"/>
  <c r="AV294" i="1" s="1"/>
  <c r="BN293" i="1"/>
  <c r="BA293" i="1"/>
  <c r="AW293" i="1" s="1"/>
  <c r="AV293" i="1" s="1"/>
  <c r="BN313" i="1"/>
  <c r="BA313" i="1"/>
  <c r="AW313" i="1"/>
  <c r="AX313" i="1" s="1"/>
  <c r="AV313" i="1"/>
  <c r="BN314" i="1"/>
  <c r="BA314" i="1"/>
  <c r="AW314" i="1"/>
  <c r="AX314" i="1" s="1"/>
  <c r="AV314" i="1"/>
  <c r="AR76" i="1"/>
  <c r="AR75" i="1"/>
  <c r="AR74" i="1"/>
  <c r="AR73" i="1"/>
  <c r="AR72" i="1"/>
  <c r="AR71" i="1"/>
  <c r="AR26" i="1"/>
  <c r="AY108" i="1" l="1"/>
  <c r="AY107" i="1"/>
  <c r="AV107" i="1"/>
  <c r="AX107" i="1"/>
  <c r="AV108" i="1"/>
  <c r="AY355" i="1"/>
  <c r="AX356" i="1"/>
  <c r="AV356" i="1"/>
  <c r="AY356" i="1"/>
  <c r="AX355" i="1"/>
  <c r="AV355" i="1"/>
  <c r="AY389" i="1"/>
  <c r="AV389" i="1"/>
  <c r="AX388" i="1"/>
  <c r="AY388" i="1"/>
  <c r="AY464" i="1"/>
  <c r="AY466" i="1"/>
  <c r="AY465" i="1"/>
  <c r="AY452" i="1"/>
  <c r="AX106" i="1"/>
  <c r="AV106" i="1"/>
  <c r="AY106" i="1"/>
  <c r="AX105" i="1"/>
  <c r="AV105" i="1"/>
  <c r="AY105" i="1"/>
  <c r="AY55" i="1"/>
  <c r="AY450" i="1"/>
  <c r="AY449" i="1"/>
  <c r="AY447" i="1"/>
  <c r="AY448" i="1"/>
  <c r="AY451" i="1"/>
  <c r="AY425" i="1"/>
  <c r="AV425" i="1"/>
  <c r="AV125" i="1"/>
  <c r="AY129" i="1"/>
  <c r="AY120" i="1"/>
  <c r="AV128" i="1"/>
  <c r="AY124" i="1"/>
  <c r="AY126" i="1"/>
  <c r="AV120" i="1"/>
  <c r="AV122" i="1"/>
  <c r="AV124" i="1"/>
  <c r="AV126" i="1"/>
  <c r="AY121" i="1"/>
  <c r="AV121" i="1"/>
  <c r="AY125" i="1"/>
  <c r="AX127" i="1"/>
  <c r="AY127" i="1"/>
  <c r="AX123" i="1"/>
  <c r="AY123" i="1"/>
  <c r="AY122" i="1"/>
  <c r="AX126" i="1"/>
  <c r="AV127" i="1"/>
  <c r="AV123" i="1"/>
  <c r="AY217" i="1"/>
  <c r="AY310" i="1"/>
  <c r="AX310" i="1"/>
  <c r="AV310" i="1"/>
  <c r="AX322" i="1"/>
  <c r="AY322" i="1"/>
  <c r="AY495" i="1"/>
  <c r="AV495" i="1"/>
  <c r="AY489" i="1"/>
  <c r="AY471" i="1"/>
  <c r="AV471" i="1"/>
  <c r="AV469" i="1"/>
  <c r="AV468" i="1"/>
  <c r="AV470" i="1"/>
  <c r="AV472" i="1"/>
  <c r="AV473" i="1"/>
  <c r="AY483" i="1"/>
  <c r="AY468" i="1"/>
  <c r="AV489" i="1"/>
  <c r="AY484" i="1"/>
  <c r="AX483" i="1"/>
  <c r="AY487" i="1"/>
  <c r="AY481" i="1"/>
  <c r="AY473" i="1"/>
  <c r="AY478" i="1"/>
  <c r="AY490" i="1"/>
  <c r="AY491" i="1"/>
  <c r="AV491" i="1"/>
  <c r="AV488" i="1"/>
  <c r="AY486" i="1"/>
  <c r="AX486" i="1"/>
  <c r="AV485" i="1"/>
  <c r="AV483" i="1"/>
  <c r="AV482" i="1"/>
  <c r="AY480" i="1"/>
  <c r="AV480" i="1"/>
  <c r="AY479" i="1"/>
  <c r="AV479" i="1"/>
  <c r="AY477" i="1"/>
  <c r="AX477" i="1"/>
  <c r="AY485" i="1"/>
  <c r="AY475" i="1"/>
  <c r="AY470" i="1"/>
  <c r="AY488" i="1"/>
  <c r="AY482" i="1"/>
  <c r="AY476" i="1"/>
  <c r="AX476" i="1"/>
  <c r="AX490" i="1"/>
  <c r="AX487" i="1"/>
  <c r="AX484" i="1"/>
  <c r="AX481" i="1"/>
  <c r="AX478" i="1"/>
  <c r="AX475" i="1"/>
  <c r="AY472" i="1"/>
  <c r="AY469" i="1"/>
  <c r="AY474" i="1"/>
  <c r="AV474" i="1"/>
  <c r="AX474" i="1"/>
  <c r="AY41" i="1"/>
  <c r="AY42" i="1"/>
  <c r="AY376" i="1"/>
  <c r="AY375" i="1"/>
  <c r="AV375" i="1"/>
  <c r="AV376" i="1"/>
  <c r="AX309" i="1"/>
  <c r="AX311" i="1"/>
  <c r="AX298" i="1"/>
  <c r="AX320" i="1"/>
  <c r="AX308" i="1"/>
  <c r="AX312" i="1"/>
  <c r="AX294" i="1"/>
  <c r="AX306" i="1"/>
  <c r="AX299" i="1"/>
  <c r="AX300" i="1"/>
  <c r="AX295" i="1"/>
  <c r="AX307" i="1"/>
  <c r="AX303" i="1"/>
  <c r="AX304" i="1"/>
  <c r="AX297" i="1"/>
  <c r="AX282" i="1"/>
  <c r="AX296" i="1"/>
  <c r="AX301" i="1"/>
  <c r="AX302" i="1"/>
  <c r="AX328" i="1"/>
  <c r="AX324" i="1"/>
  <c r="AX316" i="1"/>
  <c r="AX293" i="1"/>
  <c r="AX305" i="1"/>
  <c r="AX283" i="1"/>
  <c r="AX318" i="1"/>
  <c r="AY15" i="1"/>
  <c r="AY324" i="1"/>
  <c r="AV328" i="1"/>
  <c r="AY328" i="1"/>
  <c r="AY297" i="1"/>
  <c r="AY296" i="1"/>
  <c r="AV308" i="1"/>
  <c r="AY308" i="1"/>
  <c r="AY316" i="1"/>
  <c r="AV300" i="1"/>
  <c r="AY300" i="1"/>
  <c r="AY294" i="1"/>
  <c r="AV309" i="1"/>
  <c r="AV301" i="1"/>
  <c r="AY301" i="1"/>
  <c r="AV302" i="1"/>
  <c r="AY302" i="1"/>
  <c r="AV311" i="1"/>
  <c r="AY311" i="1"/>
  <c r="AY283" i="1"/>
  <c r="AV304" i="1"/>
  <c r="AY304" i="1"/>
  <c r="AY320" i="1"/>
  <c r="AV298" i="1"/>
  <c r="AY298" i="1"/>
  <c r="AV312" i="1"/>
  <c r="AY312" i="1"/>
  <c r="AY307" i="1"/>
  <c r="AY282" i="1"/>
  <c r="AV299" i="1"/>
  <c r="AY299" i="1"/>
  <c r="AV303" i="1"/>
  <c r="AY303" i="1"/>
  <c r="AY17" i="1"/>
  <c r="AY5" i="1"/>
  <c r="AY25" i="1"/>
  <c r="AY13" i="1"/>
  <c r="AY321" i="1"/>
  <c r="AY309" i="1"/>
  <c r="AY27" i="1"/>
  <c r="AY31" i="1"/>
  <c r="AY19" i="1"/>
  <c r="AY7" i="1"/>
  <c r="AV320" i="1"/>
  <c r="AY314" i="1"/>
  <c r="AY295" i="1"/>
  <c r="AY319" i="1"/>
  <c r="AY306" i="1"/>
  <c r="AY318" i="1"/>
  <c r="AY305" i="1"/>
  <c r="AY293" i="1"/>
  <c r="AY229" i="1"/>
  <c r="AY23" i="1"/>
  <c r="AY11" i="1"/>
  <c r="AY317" i="1"/>
  <c r="AY21" i="1"/>
  <c r="AY9" i="1"/>
  <c r="AY329" i="1"/>
  <c r="AY315" i="1"/>
  <c r="AY327" i="1"/>
  <c r="AY313" i="1"/>
  <c r="BN30" i="1"/>
  <c r="BA30" i="1"/>
  <c r="AW30" i="1" s="1"/>
  <c r="AX30" i="1" s="1"/>
  <c r="BN27" i="1"/>
  <c r="BA27" i="1"/>
  <c r="AK27" i="1"/>
  <c r="AJ27" i="1"/>
  <c r="BN26" i="1"/>
  <c r="AW26" i="1"/>
  <c r="AX26" i="1" s="1"/>
  <c r="AK26" i="1"/>
  <c r="BN24" i="1"/>
  <c r="BA24" i="1"/>
  <c r="AW24" i="1" s="1"/>
  <c r="AX24" i="1" s="1"/>
  <c r="AK24" i="1"/>
  <c r="BN29" i="1"/>
  <c r="BA29" i="1"/>
  <c r="AK29" i="1"/>
  <c r="AJ29" i="1"/>
  <c r="BN28" i="1"/>
  <c r="BA28" i="1"/>
  <c r="AW28" i="1" s="1"/>
  <c r="AX28" i="1" s="1"/>
  <c r="AM28" i="1"/>
  <c r="AK28" i="1"/>
  <c r="BN92" i="1"/>
  <c r="BA92" i="1"/>
  <c r="AW92" i="1"/>
  <c r="AX92" i="1" s="1"/>
  <c r="AV92" i="1"/>
  <c r="BN229" i="1"/>
  <c r="BA229" i="1"/>
  <c r="AK229" i="1"/>
  <c r="AJ229" i="1"/>
  <c r="BN228" i="1"/>
  <c r="BA228" i="1"/>
  <c r="AW228" i="1" s="1"/>
  <c r="AX228" i="1" s="1"/>
  <c r="AM228" i="1"/>
  <c r="AK228" i="1"/>
  <c r="BN22" i="1"/>
  <c r="BN16" i="1"/>
  <c r="BN14" i="1"/>
  <c r="BN12" i="1"/>
  <c r="BN8" i="1"/>
  <c r="BN6" i="1"/>
  <c r="BN4" i="1"/>
  <c r="BA4" i="1"/>
  <c r="AW4" i="1" s="1"/>
  <c r="AX4" i="1" s="1"/>
  <c r="AK4" i="1"/>
  <c r="AK281" i="1"/>
  <c r="AK280" i="1"/>
  <c r="AK279" i="1"/>
  <c r="AK278" i="1"/>
  <c r="AK277" i="1"/>
  <c r="AK387" i="1"/>
  <c r="AK382" i="1"/>
  <c r="AK378" i="1"/>
  <c r="AK225" i="1"/>
  <c r="AK221" i="1"/>
  <c r="AK203" i="1"/>
  <c r="AK198" i="1"/>
  <c r="AK175" i="1"/>
  <c r="AK113" i="1"/>
  <c r="AK384" i="1"/>
  <c r="AK383" i="1"/>
  <c r="AK380" i="1"/>
  <c r="AK379" i="1"/>
  <c r="AK227" i="1"/>
  <c r="AK226" i="1"/>
  <c r="AK223" i="1"/>
  <c r="AK222" i="1"/>
  <c r="AK199" i="1"/>
  <c r="AK115" i="1"/>
  <c r="AK114" i="1"/>
  <c r="AM113" i="1"/>
  <c r="AK336" i="1"/>
  <c r="AK291" i="1"/>
  <c r="AK91" i="1"/>
  <c r="AK90" i="1"/>
  <c r="AK89" i="1"/>
  <c r="AK88" i="1"/>
  <c r="AK86" i="1"/>
  <c r="AK85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53" i="1"/>
  <c r="AK43" i="1"/>
  <c r="AK37" i="1"/>
  <c r="AK36" i="1"/>
  <c r="AK35" i="1"/>
  <c r="AK34" i="1"/>
  <c r="AK33" i="1"/>
  <c r="AK32" i="1"/>
  <c r="AM387" i="1"/>
  <c r="AM384" i="1"/>
  <c r="AM383" i="1"/>
  <c r="AM382" i="1"/>
  <c r="AM380" i="1"/>
  <c r="AM379" i="1"/>
  <c r="AM378" i="1"/>
  <c r="AM227" i="1"/>
  <c r="AM226" i="1"/>
  <c r="AM225" i="1"/>
  <c r="AM223" i="1"/>
  <c r="AM222" i="1"/>
  <c r="AM221" i="1"/>
  <c r="AM203" i="1"/>
  <c r="AM199" i="1"/>
  <c r="AM198" i="1"/>
  <c r="AM175" i="1"/>
  <c r="AM115" i="1"/>
  <c r="AM114" i="1"/>
  <c r="AW458" i="1"/>
  <c r="AX458" i="1" s="1"/>
  <c r="AV458" i="1"/>
  <c r="AW456" i="1"/>
  <c r="AX456" i="1" s="1"/>
  <c r="AV456" i="1"/>
  <c r="AW454" i="1"/>
  <c r="AX454" i="1" s="1"/>
  <c r="AV454" i="1"/>
  <c r="AW453" i="1"/>
  <c r="AX453" i="1" s="1"/>
  <c r="AV453" i="1"/>
  <c r="AW446" i="1"/>
  <c r="AX446" i="1" s="1"/>
  <c r="AV446" i="1"/>
  <c r="AW443" i="1"/>
  <c r="AX443" i="1" s="1"/>
  <c r="AV443" i="1"/>
  <c r="AW442" i="1"/>
  <c r="AX442" i="1" s="1"/>
  <c r="AV442" i="1"/>
  <c r="AW441" i="1"/>
  <c r="AX441" i="1" s="1"/>
  <c r="AV441" i="1"/>
  <c r="AW438" i="1"/>
  <c r="AX438" i="1" s="1"/>
  <c r="AV438" i="1"/>
  <c r="AW437" i="1"/>
  <c r="AX437" i="1" s="1"/>
  <c r="AV437" i="1"/>
  <c r="AW429" i="1"/>
  <c r="AX429" i="1" s="1"/>
  <c r="AV429" i="1"/>
  <c r="AW417" i="1"/>
  <c r="AX417" i="1" s="1"/>
  <c r="AV417" i="1"/>
  <c r="AW416" i="1"/>
  <c r="AX416" i="1" s="1"/>
  <c r="AV416" i="1"/>
  <c r="AW415" i="1"/>
  <c r="AX415" i="1" s="1"/>
  <c r="AV415" i="1"/>
  <c r="AW414" i="1"/>
  <c r="AX414" i="1" s="1"/>
  <c r="AV414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98" i="1"/>
  <c r="AX398" i="1" s="1"/>
  <c r="AV398" i="1"/>
  <c r="AW397" i="1"/>
  <c r="AX397" i="1" s="1"/>
  <c r="AV397" i="1"/>
  <c r="AW396" i="1"/>
  <c r="AX396" i="1" s="1"/>
  <c r="AV396" i="1"/>
  <c r="AW344" i="1"/>
  <c r="AX344" i="1" s="1"/>
  <c r="AV344" i="1"/>
  <c r="AW343" i="1"/>
  <c r="AX343" i="1" s="1"/>
  <c r="AV343" i="1"/>
  <c r="AW342" i="1"/>
  <c r="AX342" i="1" s="1"/>
  <c r="AV342" i="1"/>
  <c r="AW341" i="1"/>
  <c r="AX341" i="1" s="1"/>
  <c r="AV341" i="1"/>
  <c r="AW335" i="1"/>
  <c r="AX335" i="1" s="1"/>
  <c r="AV335" i="1"/>
  <c r="AW334" i="1"/>
  <c r="AX334" i="1" s="1"/>
  <c r="AV334" i="1"/>
  <c r="AW333" i="1"/>
  <c r="AX333" i="1" s="1"/>
  <c r="AV333" i="1"/>
  <c r="AW332" i="1"/>
  <c r="AX332" i="1" s="1"/>
  <c r="AV332" i="1"/>
  <c r="AW331" i="1"/>
  <c r="AX331" i="1" s="1"/>
  <c r="AV331" i="1"/>
  <c r="AW330" i="1"/>
  <c r="AX330" i="1" s="1"/>
  <c r="AV330" i="1"/>
  <c r="AW292" i="1"/>
  <c r="AX292" i="1" s="1"/>
  <c r="AV292" i="1"/>
  <c r="AW290" i="1"/>
  <c r="AX290" i="1" s="1"/>
  <c r="AV290" i="1"/>
  <c r="AW289" i="1"/>
  <c r="AX289" i="1" s="1"/>
  <c r="AV289" i="1"/>
  <c r="AW288" i="1"/>
  <c r="AX288" i="1" s="1"/>
  <c r="AV288" i="1"/>
  <c r="AW287" i="1"/>
  <c r="AX287" i="1" s="1"/>
  <c r="AV287" i="1"/>
  <c r="AW286" i="1"/>
  <c r="AX286" i="1" s="1"/>
  <c r="AV286" i="1"/>
  <c r="AW285" i="1"/>
  <c r="AX285" i="1" s="1"/>
  <c r="AV285" i="1"/>
  <c r="AW284" i="1"/>
  <c r="AX284" i="1" s="1"/>
  <c r="AV284" i="1"/>
  <c r="AW275" i="1"/>
  <c r="AX275" i="1" s="1"/>
  <c r="AV275" i="1"/>
  <c r="AW274" i="1"/>
  <c r="AX274" i="1" s="1"/>
  <c r="AV274" i="1"/>
  <c r="AW273" i="1"/>
  <c r="AX273" i="1" s="1"/>
  <c r="AV273" i="1"/>
  <c r="AW272" i="1"/>
  <c r="AX272" i="1" s="1"/>
  <c r="AV272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232" i="1"/>
  <c r="AX232" i="1" s="1"/>
  <c r="AV232" i="1"/>
  <c r="AW231" i="1"/>
  <c r="AX231" i="1" s="1"/>
  <c r="AV231" i="1"/>
  <c r="AW230" i="1"/>
  <c r="AX230" i="1" s="1"/>
  <c r="AV230" i="1"/>
  <c r="AW157" i="1"/>
  <c r="AX157" i="1" s="1"/>
  <c r="AV157" i="1"/>
  <c r="AW135" i="1"/>
  <c r="AX135" i="1" s="1"/>
  <c r="AV135" i="1"/>
  <c r="AW130" i="1"/>
  <c r="AX130" i="1" s="1"/>
  <c r="AV130" i="1"/>
  <c r="AW117" i="1"/>
  <c r="AX117" i="1" s="1"/>
  <c r="AV117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7" i="1"/>
  <c r="AX97" i="1" s="1"/>
  <c r="AV97" i="1"/>
  <c r="AW96" i="1"/>
  <c r="AX96" i="1" s="1"/>
  <c r="AV96" i="1"/>
  <c r="AW95" i="1"/>
  <c r="AX95" i="1" s="1"/>
  <c r="AV95" i="1"/>
  <c r="AW94" i="1"/>
  <c r="AX94" i="1" s="1"/>
  <c r="AV94" i="1"/>
  <c r="AW87" i="1"/>
  <c r="AX87" i="1" s="1"/>
  <c r="AV87" i="1"/>
  <c r="AW84" i="1"/>
  <c r="AX84" i="1" s="1"/>
  <c r="AV84" i="1"/>
  <c r="AW39" i="1"/>
  <c r="AX39" i="1" s="1"/>
  <c r="AV39" i="1"/>
  <c r="AW40" i="1"/>
  <c r="AX40" i="1" s="1"/>
  <c r="AV40" i="1"/>
  <c r="AW38" i="1"/>
  <c r="AX38" i="1" s="1"/>
  <c r="AV38" i="1"/>
  <c r="AW459" i="1"/>
  <c r="AX459" i="1" s="1"/>
  <c r="AW467" i="1"/>
  <c r="AX467" i="1" s="1"/>
  <c r="AW492" i="1"/>
  <c r="AX492" i="1" s="1"/>
  <c r="AW494" i="1"/>
  <c r="AX494" i="1" s="1"/>
  <c r="BA458" i="1"/>
  <c r="BA456" i="1"/>
  <c r="BA454" i="1"/>
  <c r="BA453" i="1"/>
  <c r="BA446" i="1"/>
  <c r="BA443" i="1"/>
  <c r="BA442" i="1"/>
  <c r="BA441" i="1"/>
  <c r="BA438" i="1"/>
  <c r="BA437" i="1"/>
  <c r="BA429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44" i="1"/>
  <c r="BA343" i="1"/>
  <c r="BA342" i="1"/>
  <c r="BA341" i="1"/>
  <c r="BA335" i="1"/>
  <c r="BA334" i="1"/>
  <c r="BA333" i="1"/>
  <c r="BA332" i="1"/>
  <c r="BA331" i="1"/>
  <c r="BA330" i="1"/>
  <c r="BA292" i="1"/>
  <c r="BA290" i="1"/>
  <c r="BA289" i="1"/>
  <c r="BA288" i="1"/>
  <c r="BA287" i="1"/>
  <c r="BA286" i="1"/>
  <c r="BA285" i="1"/>
  <c r="BA284" i="1"/>
  <c r="BA275" i="1"/>
  <c r="BA274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157" i="1"/>
  <c r="BA135" i="1"/>
  <c r="BA130" i="1"/>
  <c r="BA117" i="1"/>
  <c r="BA101" i="1"/>
  <c r="BA100" i="1"/>
  <c r="BA99" i="1"/>
  <c r="BA98" i="1"/>
  <c r="BA97" i="1"/>
  <c r="BA96" i="1"/>
  <c r="BA95" i="1"/>
  <c r="BA94" i="1"/>
  <c r="BA87" i="1"/>
  <c r="BA84" i="1"/>
  <c r="BA39" i="1"/>
  <c r="BA40" i="1"/>
  <c r="BA38" i="1"/>
  <c r="BA444" i="1"/>
  <c r="BA439" i="1"/>
  <c r="BA493" i="1"/>
  <c r="BA276" i="1"/>
  <c r="AW276" i="1" s="1"/>
  <c r="AX276" i="1" s="1"/>
  <c r="BA463" i="1"/>
  <c r="BA462" i="1"/>
  <c r="BA461" i="1"/>
  <c r="BA460" i="1"/>
  <c r="BA459" i="1"/>
  <c r="BA457" i="1"/>
  <c r="BA455" i="1"/>
  <c r="BA386" i="1"/>
  <c r="AW386" i="1" s="1"/>
  <c r="AX386" i="1" s="1"/>
  <c r="BA385" i="1"/>
  <c r="AW385" i="1" s="1"/>
  <c r="AX385" i="1" s="1"/>
  <c r="BA374" i="1"/>
  <c r="AW374" i="1" s="1"/>
  <c r="AX374" i="1" s="1"/>
  <c r="BA373" i="1"/>
  <c r="AW373" i="1" s="1"/>
  <c r="AX373" i="1" s="1"/>
  <c r="BA372" i="1"/>
  <c r="AW372" i="1" s="1"/>
  <c r="AX372" i="1" s="1"/>
  <c r="BA371" i="1"/>
  <c r="AW371" i="1" s="1"/>
  <c r="AX371" i="1" s="1"/>
  <c r="BA370" i="1"/>
  <c r="AW370" i="1" s="1"/>
  <c r="AX370" i="1" s="1"/>
  <c r="BA369" i="1"/>
  <c r="AW369" i="1" s="1"/>
  <c r="AX369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347" i="1"/>
  <c r="AW347" i="1" s="1"/>
  <c r="AX347" i="1" s="1"/>
  <c r="BA346" i="1"/>
  <c r="AW346" i="1" s="1"/>
  <c r="AX346" i="1" s="1"/>
  <c r="BA345" i="1"/>
  <c r="AW345" i="1" s="1"/>
  <c r="AX345" i="1" s="1"/>
  <c r="BA219" i="1"/>
  <c r="AW219" i="1" s="1"/>
  <c r="AX219" i="1" s="1"/>
  <c r="BA218" i="1"/>
  <c r="AW218" i="1" s="1"/>
  <c r="AX218" i="1" s="1"/>
  <c r="BA201" i="1"/>
  <c r="AW201" i="1" s="1"/>
  <c r="AX201" i="1" s="1"/>
  <c r="BA200" i="1"/>
  <c r="AW200" i="1" s="1"/>
  <c r="AX200" i="1" s="1"/>
  <c r="BA196" i="1"/>
  <c r="AW196" i="1" s="1"/>
  <c r="AX196" i="1" s="1"/>
  <c r="BA195" i="1"/>
  <c r="AW195" i="1" s="1"/>
  <c r="AX195" i="1" s="1"/>
  <c r="BA435" i="1"/>
  <c r="AW435" i="1" s="1"/>
  <c r="AX435" i="1" s="1"/>
  <c r="BA434" i="1"/>
  <c r="AW434" i="1" s="1"/>
  <c r="AX434" i="1" s="1"/>
  <c r="BA433" i="1"/>
  <c r="AW433" i="1" s="1"/>
  <c r="AX433" i="1" s="1"/>
  <c r="BA432" i="1"/>
  <c r="AW432" i="1" s="1"/>
  <c r="AX432" i="1" s="1"/>
  <c r="BA431" i="1"/>
  <c r="AW431" i="1" s="1"/>
  <c r="AX431" i="1" s="1"/>
  <c r="BA430" i="1"/>
  <c r="AW430" i="1" s="1"/>
  <c r="AX430" i="1" s="1"/>
  <c r="BA445" i="1"/>
  <c r="BA440" i="1"/>
  <c r="BA387" i="1"/>
  <c r="BA384" i="1"/>
  <c r="AW384" i="1" s="1"/>
  <c r="AX384" i="1" s="1"/>
  <c r="BA383" i="1"/>
  <c r="AW383" i="1" s="1"/>
  <c r="AX383" i="1" s="1"/>
  <c r="AW382" i="1"/>
  <c r="AX382" i="1" s="1"/>
  <c r="BA381" i="1"/>
  <c r="AW381" i="1" s="1"/>
  <c r="AX381" i="1" s="1"/>
  <c r="BA380" i="1"/>
  <c r="AW380" i="1" s="1"/>
  <c r="AX380" i="1" s="1"/>
  <c r="BA379" i="1"/>
  <c r="AW379" i="1" s="1"/>
  <c r="AX379" i="1" s="1"/>
  <c r="BA378" i="1"/>
  <c r="AW378" i="1" s="1"/>
  <c r="AX378" i="1" s="1"/>
  <c r="BA377" i="1"/>
  <c r="AW377" i="1" s="1"/>
  <c r="AX377" i="1" s="1"/>
  <c r="BA227" i="1"/>
  <c r="AW227" i="1" s="1"/>
  <c r="AX227" i="1" s="1"/>
  <c r="BA226" i="1"/>
  <c r="AW226" i="1" s="1"/>
  <c r="AX226" i="1" s="1"/>
  <c r="BA225" i="1"/>
  <c r="AW225" i="1" s="1"/>
  <c r="AX225" i="1" s="1"/>
  <c r="BA224" i="1"/>
  <c r="AW224" i="1" s="1"/>
  <c r="AX224" i="1" s="1"/>
  <c r="BA223" i="1"/>
  <c r="AW223" i="1" s="1"/>
  <c r="AX223" i="1" s="1"/>
  <c r="BA222" i="1"/>
  <c r="AW222" i="1" s="1"/>
  <c r="AX222" i="1" s="1"/>
  <c r="BA221" i="1"/>
  <c r="AW221" i="1" s="1"/>
  <c r="AX221" i="1" s="1"/>
  <c r="BA220" i="1"/>
  <c r="AW220" i="1" s="1"/>
  <c r="AX220" i="1" s="1"/>
  <c r="BA203" i="1"/>
  <c r="AW203" i="1" s="1"/>
  <c r="AX203" i="1" s="1"/>
  <c r="BA202" i="1"/>
  <c r="AW202" i="1" s="1"/>
  <c r="AX202" i="1" s="1"/>
  <c r="BA199" i="1"/>
  <c r="AW199" i="1" s="1"/>
  <c r="AX199" i="1" s="1"/>
  <c r="BA198" i="1"/>
  <c r="AW198" i="1" s="1"/>
  <c r="AX198" i="1" s="1"/>
  <c r="BA197" i="1"/>
  <c r="AW197" i="1" s="1"/>
  <c r="AX197" i="1" s="1"/>
  <c r="BA175" i="1"/>
  <c r="BA115" i="1"/>
  <c r="AW115" i="1" s="1"/>
  <c r="AX115" i="1" s="1"/>
  <c r="BA114" i="1"/>
  <c r="AW114" i="1" s="1"/>
  <c r="AX114" i="1" s="1"/>
  <c r="BA113" i="1"/>
  <c r="AW113" i="1" s="1"/>
  <c r="AX113" i="1" s="1"/>
  <c r="BA112" i="1"/>
  <c r="AW112" i="1" s="1"/>
  <c r="AX112" i="1" s="1"/>
  <c r="BA119" i="1"/>
  <c r="AW119" i="1" s="1"/>
  <c r="AX119" i="1" s="1"/>
  <c r="BA118" i="1"/>
  <c r="AW118" i="1" s="1"/>
  <c r="AX118" i="1" s="1"/>
  <c r="BA116" i="1"/>
  <c r="AW116" i="1" s="1"/>
  <c r="AX116" i="1" s="1"/>
  <c r="BA111" i="1"/>
  <c r="AW111" i="1" s="1"/>
  <c r="AX111" i="1" s="1"/>
  <c r="BA110" i="1"/>
  <c r="AW110" i="1" s="1"/>
  <c r="AX110" i="1" s="1"/>
  <c r="BA109" i="1"/>
  <c r="AW109" i="1" s="1"/>
  <c r="AX109" i="1" s="1"/>
  <c r="BA392" i="1"/>
  <c r="BA391" i="1"/>
  <c r="BA390" i="1"/>
  <c r="BA216" i="1"/>
  <c r="BA215" i="1"/>
  <c r="BA214" i="1"/>
  <c r="BA213" i="1"/>
  <c r="BA212" i="1"/>
  <c r="BA211" i="1"/>
  <c r="BA210" i="1"/>
  <c r="BA209" i="1"/>
  <c r="BA208" i="1"/>
  <c r="BA207" i="1"/>
  <c r="BA206" i="1"/>
  <c r="BA205" i="1"/>
  <c r="BA204" i="1"/>
  <c r="BA194" i="1"/>
  <c r="BA193" i="1"/>
  <c r="BA188" i="1"/>
  <c r="BA187" i="1"/>
  <c r="BA183" i="1"/>
  <c r="BA182" i="1"/>
  <c r="BA181" i="1"/>
  <c r="BA180" i="1"/>
  <c r="BA179" i="1"/>
  <c r="BA178" i="1"/>
  <c r="BA177" i="1"/>
  <c r="BA176" i="1"/>
  <c r="BA174" i="1"/>
  <c r="BA173" i="1"/>
  <c r="BA172" i="1"/>
  <c r="BA171" i="1"/>
  <c r="BA170" i="1"/>
  <c r="BA169" i="1"/>
  <c r="BA168" i="1"/>
  <c r="BA163" i="1"/>
  <c r="BA162" i="1"/>
  <c r="BA161" i="1"/>
  <c r="BA160" i="1"/>
  <c r="BA159" i="1"/>
  <c r="BA158" i="1"/>
  <c r="BA156" i="1"/>
  <c r="BA155" i="1"/>
  <c r="BA154" i="1"/>
  <c r="BA153" i="1"/>
  <c r="BA152" i="1"/>
  <c r="BA151" i="1"/>
  <c r="BA150" i="1"/>
  <c r="BA149" i="1"/>
  <c r="BA148" i="1"/>
  <c r="BA147" i="1"/>
  <c r="BA146" i="1"/>
  <c r="BA142" i="1"/>
  <c r="BA141" i="1"/>
  <c r="BA140" i="1"/>
  <c r="BA139" i="1"/>
  <c r="BA138" i="1"/>
  <c r="BA137" i="1"/>
  <c r="BA136" i="1"/>
  <c r="BA134" i="1"/>
  <c r="BA133" i="1"/>
  <c r="BA132" i="1"/>
  <c r="BA131" i="1"/>
  <c r="BA467" i="1"/>
  <c r="BA340" i="1"/>
  <c r="AW340" i="1" s="1"/>
  <c r="AX340" i="1" s="1"/>
  <c r="BA339" i="1"/>
  <c r="AW339" i="1" s="1"/>
  <c r="AX339" i="1" s="1"/>
  <c r="BA338" i="1"/>
  <c r="AW338" i="1" s="1"/>
  <c r="AX338" i="1" s="1"/>
  <c r="BA337" i="1"/>
  <c r="AW337" i="1" s="1"/>
  <c r="AX337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6" i="1"/>
  <c r="AW66" i="1" s="1"/>
  <c r="AX66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6" i="1"/>
  <c r="AW56" i="1" s="1"/>
  <c r="AX56" i="1" s="1"/>
  <c r="BA54" i="1"/>
  <c r="AW54" i="1" s="1"/>
  <c r="AX54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44" i="1"/>
  <c r="AW44" i="1" s="1"/>
  <c r="AX44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26" i="1"/>
  <c r="AW426" i="1" s="1"/>
  <c r="AX426" i="1" s="1"/>
  <c r="BA281" i="1"/>
  <c r="AW281" i="1" s="1"/>
  <c r="AX281" i="1" s="1"/>
  <c r="BA280" i="1"/>
  <c r="AW280" i="1" s="1"/>
  <c r="AX280" i="1" s="1"/>
  <c r="BA279" i="1"/>
  <c r="AW279" i="1" s="1"/>
  <c r="AX279" i="1" s="1"/>
  <c r="BA278" i="1"/>
  <c r="AW278" i="1" s="1"/>
  <c r="AX278" i="1" s="1"/>
  <c r="BA277" i="1"/>
  <c r="AW277" i="1" s="1"/>
  <c r="AX277" i="1" s="1"/>
  <c r="BA395" i="1"/>
  <c r="BA394" i="1"/>
  <c r="BA393" i="1"/>
  <c r="BA192" i="1"/>
  <c r="BA191" i="1"/>
  <c r="BA190" i="1"/>
  <c r="BA189" i="1"/>
  <c r="BA186" i="1"/>
  <c r="BA185" i="1"/>
  <c r="BA184" i="1"/>
  <c r="BA167" i="1"/>
  <c r="BA166" i="1"/>
  <c r="BA165" i="1"/>
  <c r="BA164" i="1"/>
  <c r="BA145" i="1"/>
  <c r="BA144" i="1"/>
  <c r="BA143" i="1"/>
  <c r="BA428" i="1"/>
  <c r="AW428" i="1" s="1"/>
  <c r="AX428" i="1" s="1"/>
  <c r="BA424" i="1"/>
  <c r="AW424" i="1" s="1"/>
  <c r="AX424" i="1" s="1"/>
  <c r="BA423" i="1"/>
  <c r="AW423" i="1" s="1"/>
  <c r="AX423" i="1" s="1"/>
  <c r="BA422" i="1"/>
  <c r="AW422" i="1" s="1"/>
  <c r="AX422" i="1" s="1"/>
  <c r="BA421" i="1"/>
  <c r="AW421" i="1" s="1"/>
  <c r="AX421" i="1" s="1"/>
  <c r="BA420" i="1"/>
  <c r="AW420" i="1" s="1"/>
  <c r="AX420" i="1" s="1"/>
  <c r="BA419" i="1"/>
  <c r="AW419" i="1" s="1"/>
  <c r="AX419" i="1" s="1"/>
  <c r="BA418" i="1"/>
  <c r="AW418" i="1" s="1"/>
  <c r="AX418" i="1" s="1"/>
  <c r="BA336" i="1"/>
  <c r="AW336" i="1" s="1"/>
  <c r="AX336" i="1" s="1"/>
  <c r="BA291" i="1"/>
  <c r="AW291" i="1" s="1"/>
  <c r="AX291" i="1" s="1"/>
  <c r="BA91" i="1"/>
  <c r="AW91" i="1" s="1"/>
  <c r="AX91" i="1" s="1"/>
  <c r="BA90" i="1"/>
  <c r="AW90" i="1" s="1"/>
  <c r="AX90" i="1" s="1"/>
  <c r="BA89" i="1"/>
  <c r="AW89" i="1" s="1"/>
  <c r="AX89" i="1" s="1"/>
  <c r="BA88" i="1"/>
  <c r="AW88" i="1" s="1"/>
  <c r="AX88" i="1" s="1"/>
  <c r="BA86" i="1"/>
  <c r="AW86" i="1" s="1"/>
  <c r="AX86" i="1" s="1"/>
  <c r="BA85" i="1"/>
  <c r="AW85" i="1" s="1"/>
  <c r="AX85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72" i="1"/>
  <c r="AW72" i="1" s="1"/>
  <c r="AX72" i="1" s="1"/>
  <c r="BA71" i="1"/>
  <c r="AW71" i="1" s="1"/>
  <c r="AX71" i="1" s="1"/>
  <c r="BA53" i="1"/>
  <c r="AW53" i="1" s="1"/>
  <c r="AX53" i="1" s="1"/>
  <c r="BA43" i="1"/>
  <c r="AW43" i="1" s="1"/>
  <c r="AX43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92" i="1"/>
  <c r="BA494" i="1"/>
  <c r="BA436" i="1"/>
  <c r="BA427" i="1"/>
  <c r="AW427" i="1" s="1"/>
  <c r="AX427" i="1" s="1"/>
  <c r="S360" i="1"/>
  <c r="S359" i="1"/>
  <c r="S358" i="1"/>
  <c r="S354" i="1"/>
  <c r="S382" i="1"/>
  <c r="S381" i="1"/>
  <c r="S378" i="1"/>
  <c r="S377" i="1"/>
  <c r="S374" i="1"/>
  <c r="S373" i="1"/>
  <c r="S372" i="1"/>
  <c r="S371" i="1"/>
  <c r="S368" i="1"/>
  <c r="S367" i="1"/>
  <c r="S366" i="1"/>
  <c r="S352" i="1"/>
  <c r="S350" i="1"/>
  <c r="S386" i="1"/>
  <c r="S385" i="1"/>
  <c r="T225" i="1"/>
  <c r="T221" i="1"/>
  <c r="T382" i="1"/>
  <c r="T378" i="1"/>
  <c r="T113" i="1"/>
  <c r="S431" i="1"/>
  <c r="S432" i="1"/>
  <c r="S435" i="1"/>
  <c r="S434" i="1"/>
  <c r="S346" i="1"/>
  <c r="S345" i="1"/>
  <c r="S348" i="1"/>
  <c r="S347" i="1"/>
  <c r="S370" i="1"/>
  <c r="S369" i="1"/>
  <c r="T362" i="1"/>
  <c r="T364" i="1"/>
  <c r="T219" i="1"/>
  <c r="T346" i="1"/>
  <c r="T360" i="1"/>
  <c r="T358" i="1"/>
  <c r="T354" i="1"/>
  <c r="T374" i="1"/>
  <c r="T372" i="1"/>
  <c r="T350" i="1"/>
  <c r="T366" i="1"/>
  <c r="T352" i="1"/>
  <c r="T368" i="1"/>
  <c r="T386" i="1"/>
  <c r="T348" i="1"/>
  <c r="T370" i="1"/>
  <c r="S420" i="1"/>
  <c r="S422" i="1"/>
  <c r="S423" i="1"/>
  <c r="S433" i="1"/>
  <c r="S421" i="1"/>
  <c r="S419" i="1"/>
  <c r="S418" i="1"/>
  <c r="S365" i="1"/>
  <c r="S349" i="1"/>
  <c r="S351" i="1"/>
  <c r="S353" i="1"/>
  <c r="S357" i="1"/>
  <c r="BB463" i="1"/>
  <c r="AW463" i="1" s="1"/>
  <c r="AX463" i="1" s="1"/>
  <c r="BB462" i="1"/>
  <c r="AW462" i="1" s="1"/>
  <c r="AX462" i="1" s="1"/>
  <c r="BB461" i="1"/>
  <c r="AW461" i="1" s="1"/>
  <c r="AX461" i="1" s="1"/>
  <c r="BB460" i="1"/>
  <c r="AW460" i="1" s="1"/>
  <c r="AX460" i="1" s="1"/>
  <c r="BB457" i="1"/>
  <c r="AW457" i="1" s="1"/>
  <c r="AX457" i="1" s="1"/>
  <c r="BB455" i="1"/>
  <c r="AW455" i="1" s="1"/>
  <c r="AX455" i="1" s="1"/>
  <c r="AZ493" i="1"/>
  <c r="AW493" i="1" s="1"/>
  <c r="AX493" i="1" s="1"/>
  <c r="AZ444" i="1"/>
  <c r="AW444" i="1" s="1"/>
  <c r="AX444" i="1" s="1"/>
  <c r="AZ439" i="1"/>
  <c r="AW439" i="1" s="1"/>
  <c r="AX439" i="1" s="1"/>
  <c r="AZ445" i="1"/>
  <c r="AW445" i="1" s="1"/>
  <c r="AX445" i="1" s="1"/>
  <c r="AZ440" i="1"/>
  <c r="AW440" i="1" s="1"/>
  <c r="AX440" i="1" s="1"/>
  <c r="AZ392" i="1"/>
  <c r="AW392" i="1" s="1"/>
  <c r="AX392" i="1" s="1"/>
  <c r="AZ391" i="1"/>
  <c r="AW391" i="1" s="1"/>
  <c r="AX391" i="1" s="1"/>
  <c r="AZ390" i="1"/>
  <c r="AW390" i="1" s="1"/>
  <c r="AX390" i="1" s="1"/>
  <c r="AZ216" i="1"/>
  <c r="AW216" i="1" s="1"/>
  <c r="AX216" i="1" s="1"/>
  <c r="AZ215" i="1"/>
  <c r="AW215" i="1" s="1"/>
  <c r="AX215" i="1" s="1"/>
  <c r="AZ214" i="1"/>
  <c r="AW214" i="1" s="1"/>
  <c r="AX214" i="1" s="1"/>
  <c r="AZ213" i="1"/>
  <c r="AW213" i="1" s="1"/>
  <c r="AX213" i="1" s="1"/>
  <c r="AZ212" i="1"/>
  <c r="AW212" i="1" s="1"/>
  <c r="AX212" i="1" s="1"/>
  <c r="AZ211" i="1"/>
  <c r="AW211" i="1" s="1"/>
  <c r="AX211" i="1" s="1"/>
  <c r="AZ210" i="1"/>
  <c r="AW210" i="1" s="1"/>
  <c r="AX210" i="1" s="1"/>
  <c r="AZ209" i="1"/>
  <c r="AW209" i="1" s="1"/>
  <c r="AX209" i="1" s="1"/>
  <c r="AZ208" i="1"/>
  <c r="AW208" i="1" s="1"/>
  <c r="AX208" i="1" s="1"/>
  <c r="AZ207" i="1"/>
  <c r="AW207" i="1" s="1"/>
  <c r="AX207" i="1" s="1"/>
  <c r="AZ206" i="1"/>
  <c r="AW206" i="1" s="1"/>
  <c r="AX206" i="1" s="1"/>
  <c r="AZ205" i="1"/>
  <c r="AW205" i="1" s="1"/>
  <c r="AX205" i="1" s="1"/>
  <c r="AZ204" i="1"/>
  <c r="AW204" i="1" s="1"/>
  <c r="AX204" i="1" s="1"/>
  <c r="AZ194" i="1"/>
  <c r="AW194" i="1" s="1"/>
  <c r="AX194" i="1" s="1"/>
  <c r="AZ193" i="1"/>
  <c r="AW193" i="1" s="1"/>
  <c r="AX193" i="1" s="1"/>
  <c r="AZ188" i="1"/>
  <c r="AW188" i="1" s="1"/>
  <c r="AX188" i="1" s="1"/>
  <c r="AZ187" i="1"/>
  <c r="AW187" i="1" s="1"/>
  <c r="AX187" i="1" s="1"/>
  <c r="AZ183" i="1"/>
  <c r="AW183" i="1" s="1"/>
  <c r="AX183" i="1" s="1"/>
  <c r="AZ182" i="1"/>
  <c r="AZ181" i="1"/>
  <c r="AW181" i="1" s="1"/>
  <c r="AX181" i="1" s="1"/>
  <c r="AZ180" i="1"/>
  <c r="AW180" i="1" s="1"/>
  <c r="AX180" i="1" s="1"/>
  <c r="AZ179" i="1"/>
  <c r="AW179" i="1" s="1"/>
  <c r="AX179" i="1" s="1"/>
  <c r="AZ178" i="1"/>
  <c r="AW178" i="1" s="1"/>
  <c r="AX178" i="1" s="1"/>
  <c r="AZ177" i="1"/>
  <c r="AW177" i="1" s="1"/>
  <c r="AX177" i="1" s="1"/>
  <c r="AZ176" i="1"/>
  <c r="AW176" i="1" s="1"/>
  <c r="AX176" i="1" s="1"/>
  <c r="AZ174" i="1"/>
  <c r="AW174" i="1" s="1"/>
  <c r="AX174" i="1" s="1"/>
  <c r="AZ173" i="1"/>
  <c r="AW173" i="1" s="1"/>
  <c r="AX173" i="1" s="1"/>
  <c r="AZ172" i="1"/>
  <c r="AW172" i="1" s="1"/>
  <c r="AX172" i="1" s="1"/>
  <c r="AZ171" i="1"/>
  <c r="AW171" i="1" s="1"/>
  <c r="AX171" i="1" s="1"/>
  <c r="AZ170" i="1"/>
  <c r="AW170" i="1" s="1"/>
  <c r="AX170" i="1" s="1"/>
  <c r="AZ169" i="1"/>
  <c r="AW169" i="1" s="1"/>
  <c r="AX169" i="1" s="1"/>
  <c r="AZ168" i="1"/>
  <c r="AW168" i="1" s="1"/>
  <c r="AX168" i="1" s="1"/>
  <c r="AZ163" i="1"/>
  <c r="AW163" i="1" s="1"/>
  <c r="AX163" i="1" s="1"/>
  <c r="AZ162" i="1"/>
  <c r="AW162" i="1" s="1"/>
  <c r="AX162" i="1" s="1"/>
  <c r="AZ161" i="1"/>
  <c r="AW161" i="1" s="1"/>
  <c r="AX161" i="1" s="1"/>
  <c r="AZ160" i="1"/>
  <c r="AW160" i="1" s="1"/>
  <c r="AX160" i="1" s="1"/>
  <c r="AZ159" i="1"/>
  <c r="AW159" i="1" s="1"/>
  <c r="AX159" i="1" s="1"/>
  <c r="AZ158" i="1"/>
  <c r="AW158" i="1" s="1"/>
  <c r="AX158" i="1" s="1"/>
  <c r="AZ156" i="1"/>
  <c r="AW156" i="1" s="1"/>
  <c r="AX156" i="1" s="1"/>
  <c r="AZ155" i="1"/>
  <c r="AW155" i="1" s="1"/>
  <c r="AX155" i="1" s="1"/>
  <c r="AZ154" i="1"/>
  <c r="AW154" i="1" s="1"/>
  <c r="AX154" i="1" s="1"/>
  <c r="AZ153" i="1"/>
  <c r="AW153" i="1" s="1"/>
  <c r="AX153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8" i="1"/>
  <c r="AW148" i="1" s="1"/>
  <c r="AX148" i="1" s="1"/>
  <c r="AZ147" i="1"/>
  <c r="AW147" i="1" s="1"/>
  <c r="AX147" i="1" s="1"/>
  <c r="AZ146" i="1"/>
  <c r="AW146" i="1" s="1"/>
  <c r="AX146" i="1" s="1"/>
  <c r="AZ142" i="1"/>
  <c r="AW142" i="1" s="1"/>
  <c r="AX142" i="1" s="1"/>
  <c r="AZ141" i="1"/>
  <c r="AW141" i="1" s="1"/>
  <c r="AX141" i="1" s="1"/>
  <c r="AZ140" i="1"/>
  <c r="AW140" i="1" s="1"/>
  <c r="AX140" i="1" s="1"/>
  <c r="AZ139" i="1"/>
  <c r="AW139" i="1" s="1"/>
  <c r="AX139" i="1" s="1"/>
  <c r="AZ138" i="1"/>
  <c r="AW138" i="1" s="1"/>
  <c r="AX138" i="1" s="1"/>
  <c r="AZ137" i="1"/>
  <c r="AW137" i="1" s="1"/>
  <c r="AX137" i="1" s="1"/>
  <c r="AZ136" i="1"/>
  <c r="AW136" i="1" s="1"/>
  <c r="AX136" i="1" s="1"/>
  <c r="AZ134" i="1"/>
  <c r="AW134" i="1" s="1"/>
  <c r="AX134" i="1" s="1"/>
  <c r="AZ133" i="1"/>
  <c r="AW133" i="1" s="1"/>
  <c r="AX133" i="1" s="1"/>
  <c r="AZ132" i="1"/>
  <c r="AW132" i="1" s="1"/>
  <c r="AX132" i="1" s="1"/>
  <c r="AZ131" i="1"/>
  <c r="AW131" i="1" s="1"/>
  <c r="AX131" i="1" s="1"/>
  <c r="AZ395" i="1"/>
  <c r="AW395" i="1" s="1"/>
  <c r="AX395" i="1" s="1"/>
  <c r="AZ394" i="1"/>
  <c r="AW394" i="1" s="1"/>
  <c r="AX394" i="1" s="1"/>
  <c r="AZ393" i="1"/>
  <c r="AW393" i="1" s="1"/>
  <c r="AX393" i="1" s="1"/>
  <c r="AZ192" i="1"/>
  <c r="AW192" i="1" s="1"/>
  <c r="AX192" i="1" s="1"/>
  <c r="AZ191" i="1"/>
  <c r="AW191" i="1" s="1"/>
  <c r="AX191" i="1" s="1"/>
  <c r="AZ190" i="1"/>
  <c r="AW190" i="1" s="1"/>
  <c r="AX190" i="1" s="1"/>
  <c r="AZ189" i="1"/>
  <c r="AW189" i="1" s="1"/>
  <c r="AX189" i="1" s="1"/>
  <c r="AZ186" i="1"/>
  <c r="AW186" i="1" s="1"/>
  <c r="AX186" i="1" s="1"/>
  <c r="AZ185" i="1"/>
  <c r="AW185" i="1" s="1"/>
  <c r="AX185" i="1" s="1"/>
  <c r="AZ184" i="1"/>
  <c r="AW184" i="1" s="1"/>
  <c r="AX184" i="1" s="1"/>
  <c r="AZ167" i="1"/>
  <c r="AW167" i="1" s="1"/>
  <c r="AX167" i="1" s="1"/>
  <c r="AZ166" i="1"/>
  <c r="AW166" i="1" s="1"/>
  <c r="AX166" i="1" s="1"/>
  <c r="AZ165" i="1"/>
  <c r="AW165" i="1" s="1"/>
  <c r="AX165" i="1" s="1"/>
  <c r="AZ164" i="1"/>
  <c r="AW164" i="1" s="1"/>
  <c r="AX164" i="1" s="1"/>
  <c r="AZ145" i="1"/>
  <c r="AW145" i="1" s="1"/>
  <c r="AX145" i="1" s="1"/>
  <c r="AZ144" i="1"/>
  <c r="AW144" i="1" s="1"/>
  <c r="AX144" i="1" s="1"/>
  <c r="AZ143" i="1"/>
  <c r="AW143" i="1" s="1"/>
  <c r="AX143" i="1" s="1"/>
  <c r="R197" i="1"/>
  <c r="S197" i="1" s="1"/>
  <c r="BN203" i="1"/>
  <c r="AT203" i="1"/>
  <c r="AL203" i="1"/>
  <c r="R203" i="1"/>
  <c r="S203" i="1" s="1"/>
  <c r="BN202" i="1"/>
  <c r="R202" i="1"/>
  <c r="S202" i="1" s="1"/>
  <c r="BN199" i="1"/>
  <c r="BN198" i="1"/>
  <c r="AT198" i="1"/>
  <c r="AL198" i="1"/>
  <c r="R198" i="1"/>
  <c r="S198" i="1" s="1"/>
  <c r="BN197" i="1"/>
  <c r="BN227" i="1"/>
  <c r="BN226" i="1"/>
  <c r="BN225" i="1"/>
  <c r="AT225" i="1"/>
  <c r="AL225" i="1"/>
  <c r="R225" i="1"/>
  <c r="J225" i="1"/>
  <c r="BN224" i="1"/>
  <c r="R224" i="1"/>
  <c r="S363" i="1"/>
  <c r="S361" i="1"/>
  <c r="R175" i="1"/>
  <c r="S175" i="1" s="1"/>
  <c r="BN10" i="1"/>
  <c r="BN18" i="1"/>
  <c r="BN20" i="1"/>
  <c r="BN32" i="1"/>
  <c r="BN33" i="1"/>
  <c r="BN34" i="1"/>
  <c r="BN35" i="1"/>
  <c r="BN36" i="1"/>
  <c r="BN37" i="1"/>
  <c r="BN38" i="1"/>
  <c r="BN40" i="1"/>
  <c r="BN39" i="1"/>
  <c r="BN43" i="1"/>
  <c r="BN44" i="1"/>
  <c r="BN45" i="1"/>
  <c r="BN46" i="1"/>
  <c r="BN47" i="1"/>
  <c r="BN48" i="1"/>
  <c r="BN49" i="1"/>
  <c r="BN50" i="1"/>
  <c r="BN51" i="1"/>
  <c r="BN52" i="1"/>
  <c r="BN54" i="1"/>
  <c r="BN53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4" i="1"/>
  <c r="BN95" i="1"/>
  <c r="BN96" i="1"/>
  <c r="BN97" i="1"/>
  <c r="BN98" i="1"/>
  <c r="BN99" i="1"/>
  <c r="BN100" i="1"/>
  <c r="BN101" i="1"/>
  <c r="BN109" i="1"/>
  <c r="BN110" i="1"/>
  <c r="BN111" i="1"/>
  <c r="BN112" i="1"/>
  <c r="BN113" i="1"/>
  <c r="BN114" i="1"/>
  <c r="BN115" i="1"/>
  <c r="BN116" i="1"/>
  <c r="BN117" i="1"/>
  <c r="BN118" i="1"/>
  <c r="BN11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200" i="1"/>
  <c r="BN201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8" i="1"/>
  <c r="BN219" i="1"/>
  <c r="BN220" i="1"/>
  <c r="BN221" i="1"/>
  <c r="BN222" i="1"/>
  <c r="BN223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4" i="1"/>
  <c r="BN285" i="1"/>
  <c r="BN286" i="1"/>
  <c r="BN287" i="1"/>
  <c r="BN288" i="1"/>
  <c r="BN289" i="1"/>
  <c r="BN290" i="1"/>
  <c r="BN291" i="1"/>
  <c r="BN292" i="1"/>
  <c r="BN330" i="1"/>
  <c r="BN331" i="1"/>
  <c r="BN332" i="1"/>
  <c r="BN333" i="1"/>
  <c r="BN334" i="1"/>
  <c r="BN33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7" i="1"/>
  <c r="BN358" i="1"/>
  <c r="BN359" i="1"/>
  <c r="BN360" i="1"/>
  <c r="BN361" i="1"/>
  <c r="BN362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7" i="1"/>
  <c r="BN378" i="1"/>
  <c r="BN379" i="1"/>
  <c r="BN380" i="1"/>
  <c r="BN381" i="1"/>
  <c r="BN382" i="1"/>
  <c r="BN383" i="1"/>
  <c r="BN384" i="1"/>
  <c r="BN385" i="1"/>
  <c r="BN386" i="1"/>
  <c r="BN387" i="1"/>
  <c r="BN390" i="1"/>
  <c r="BN391" i="1"/>
  <c r="BN392" i="1"/>
  <c r="BN393" i="1"/>
  <c r="BN394" i="1"/>
  <c r="BN395" i="1"/>
  <c r="BN396" i="1"/>
  <c r="BN397" i="1"/>
  <c r="BN398" i="1"/>
  <c r="BN399" i="1"/>
  <c r="BN400" i="1"/>
  <c r="BN401" i="1"/>
  <c r="BN402" i="1"/>
  <c r="BN403" i="1"/>
  <c r="BN404" i="1"/>
  <c r="BN405" i="1"/>
  <c r="BN406" i="1"/>
  <c r="BN407" i="1"/>
  <c r="BN408" i="1"/>
  <c r="BN409" i="1"/>
  <c r="BN410" i="1"/>
  <c r="BN411" i="1"/>
  <c r="BN412" i="1"/>
  <c r="BN413" i="1"/>
  <c r="BN414" i="1"/>
  <c r="BN415" i="1"/>
  <c r="BN416" i="1"/>
  <c r="BN417" i="1"/>
  <c r="BN418" i="1"/>
  <c r="BN419" i="1"/>
  <c r="BN420" i="1"/>
  <c r="BN421" i="1"/>
  <c r="BN422" i="1"/>
  <c r="BN423" i="1"/>
  <c r="BN424" i="1"/>
  <c r="BN426" i="1"/>
  <c r="BN427" i="1"/>
  <c r="BN428" i="1"/>
  <c r="BN429" i="1"/>
  <c r="BN430" i="1"/>
  <c r="BN431" i="1"/>
  <c r="BN432" i="1"/>
  <c r="BN433" i="1"/>
  <c r="BN434" i="1"/>
  <c r="BN435" i="1"/>
  <c r="BN436" i="1"/>
  <c r="BN437" i="1"/>
  <c r="BN438" i="1"/>
  <c r="BN439" i="1"/>
  <c r="BN440" i="1"/>
  <c r="BN441" i="1"/>
  <c r="BN442" i="1"/>
  <c r="BN443" i="1"/>
  <c r="BN444" i="1"/>
  <c r="BN445" i="1"/>
  <c r="BN446" i="1"/>
  <c r="BN453" i="1"/>
  <c r="BN454" i="1"/>
  <c r="BN455" i="1"/>
  <c r="BN456" i="1"/>
  <c r="BN457" i="1"/>
  <c r="BN458" i="1"/>
  <c r="BN459" i="1"/>
  <c r="BN460" i="1"/>
  <c r="BN461" i="1"/>
  <c r="BN462" i="1"/>
  <c r="BN463" i="1"/>
  <c r="BN467" i="1"/>
  <c r="BN492" i="1"/>
  <c r="BN493" i="1"/>
  <c r="BN494" i="1"/>
  <c r="AT382" i="1"/>
  <c r="AL382" i="1"/>
  <c r="R113" i="1"/>
  <c r="S113" i="1" s="1"/>
  <c r="R112" i="1"/>
  <c r="S112" i="1" s="1"/>
  <c r="AT113" i="1"/>
  <c r="AL113" i="1"/>
  <c r="AT378" i="1"/>
  <c r="AL378" i="1"/>
  <c r="AT387" i="1"/>
  <c r="AL387" i="1"/>
  <c r="AT175" i="1"/>
  <c r="AL175" i="1"/>
  <c r="AL221" i="1"/>
  <c r="AT221" i="1"/>
  <c r="R221" i="1"/>
  <c r="J221" i="1"/>
  <c r="R220" i="1"/>
  <c r="R186" i="1"/>
  <c r="S186" i="1" s="1"/>
  <c r="R185" i="1"/>
  <c r="S185" i="1" s="1"/>
  <c r="R145" i="1"/>
  <c r="S145" i="1" s="1"/>
  <c r="R144" i="1"/>
  <c r="S144" i="1" s="1"/>
  <c r="R167" i="1"/>
  <c r="S167" i="1" s="1"/>
  <c r="R165" i="1"/>
  <c r="S165" i="1" s="1"/>
  <c r="R192" i="1"/>
  <c r="S192" i="1" s="1"/>
  <c r="R191" i="1"/>
  <c r="S191" i="1" s="1"/>
  <c r="R190" i="1"/>
  <c r="S190" i="1" s="1"/>
  <c r="T201" i="1"/>
  <c r="T196" i="1"/>
  <c r="T430" i="1"/>
  <c r="T200" i="1"/>
  <c r="T195" i="1"/>
  <c r="S364" i="1"/>
  <c r="S362" i="1"/>
  <c r="R218" i="1"/>
  <c r="R219" i="1"/>
  <c r="R215" i="1"/>
  <c r="S215" i="1" s="1"/>
  <c r="R214" i="1"/>
  <c r="S214" i="1" s="1"/>
  <c r="R208" i="1"/>
  <c r="S208" i="1" s="1"/>
  <c r="R207" i="1"/>
  <c r="S207" i="1" s="1"/>
  <c r="R206" i="1"/>
  <c r="S206" i="1" s="1"/>
  <c r="R205" i="1"/>
  <c r="S205" i="1" s="1"/>
  <c r="R194" i="1"/>
  <c r="S194" i="1" s="1"/>
  <c r="R188" i="1"/>
  <c r="S188" i="1" s="1"/>
  <c r="R183" i="1"/>
  <c r="S183" i="1" s="1"/>
  <c r="R181" i="1"/>
  <c r="S181" i="1" s="1"/>
  <c r="R179" i="1"/>
  <c r="S179" i="1" s="1"/>
  <c r="R177" i="1"/>
  <c r="S177" i="1" s="1"/>
  <c r="R174" i="1"/>
  <c r="S174" i="1" s="1"/>
  <c r="R173" i="1"/>
  <c r="S173" i="1" s="1"/>
  <c r="R172" i="1"/>
  <c r="S172" i="1" s="1"/>
  <c r="R171" i="1"/>
  <c r="S171" i="1" s="1"/>
  <c r="R169" i="1"/>
  <c r="S169" i="1" s="1"/>
  <c r="R163" i="1"/>
  <c r="S163" i="1" s="1"/>
  <c r="R162" i="1"/>
  <c r="S162" i="1" s="1"/>
  <c r="R161" i="1"/>
  <c r="S161" i="1" s="1"/>
  <c r="R159" i="1"/>
  <c r="S159" i="1" s="1"/>
  <c r="R157" i="1"/>
  <c r="S157" i="1" s="1"/>
  <c r="R156" i="1"/>
  <c r="S156" i="1" s="1"/>
  <c r="R155" i="1"/>
  <c r="S155" i="1" s="1"/>
  <c r="R154" i="1"/>
  <c r="S154" i="1" s="1"/>
  <c r="R152" i="1"/>
  <c r="S152" i="1" s="1"/>
  <c r="R151" i="1"/>
  <c r="S151" i="1" s="1"/>
  <c r="R150" i="1"/>
  <c r="S150" i="1" s="1"/>
  <c r="R149" i="1"/>
  <c r="S149" i="1" s="1"/>
  <c r="R148" i="1"/>
  <c r="S148" i="1" s="1"/>
  <c r="R147" i="1"/>
  <c r="S147" i="1" s="1"/>
  <c r="R142" i="1"/>
  <c r="S142" i="1" s="1"/>
  <c r="R141" i="1"/>
  <c r="S141" i="1" s="1"/>
  <c r="R140" i="1"/>
  <c r="S140" i="1" s="1"/>
  <c r="R139" i="1"/>
  <c r="S139" i="1" s="1"/>
  <c r="R137" i="1"/>
  <c r="S137" i="1" s="1"/>
  <c r="R135" i="1"/>
  <c r="S135" i="1" s="1"/>
  <c r="R134" i="1"/>
  <c r="S134" i="1" s="1"/>
  <c r="R132" i="1"/>
  <c r="S132" i="1" s="1"/>
  <c r="R130" i="1"/>
  <c r="S130" i="1" s="1"/>
  <c r="R119" i="1"/>
  <c r="S119" i="1" s="1"/>
  <c r="R118" i="1"/>
  <c r="S118" i="1" s="1"/>
  <c r="R116" i="1"/>
  <c r="S116" i="1" s="1"/>
  <c r="R111" i="1"/>
  <c r="S111" i="1" s="1"/>
  <c r="R110" i="1"/>
  <c r="S110" i="1" s="1"/>
  <c r="R109" i="1"/>
  <c r="S109" i="1" s="1"/>
  <c r="AT169" i="1"/>
  <c r="AT168" i="1"/>
  <c r="AT395" i="1"/>
  <c r="AT394" i="1"/>
  <c r="AT493" i="1"/>
  <c r="AT393" i="1"/>
  <c r="AT392" i="1"/>
  <c r="AT391" i="1"/>
  <c r="AT390" i="1"/>
  <c r="AT216" i="1"/>
  <c r="AT215" i="1"/>
  <c r="AT214" i="1"/>
  <c r="AT213" i="1"/>
  <c r="AT212" i="1"/>
  <c r="AT211" i="1"/>
  <c r="AT210" i="1"/>
  <c r="AT209" i="1"/>
  <c r="AT208" i="1"/>
  <c r="AT207" i="1"/>
  <c r="AT206" i="1"/>
  <c r="AT205" i="1"/>
  <c r="AT204" i="1"/>
  <c r="AT194" i="1"/>
  <c r="AT193" i="1"/>
  <c r="AT188" i="1"/>
  <c r="AT187" i="1"/>
  <c r="AT183" i="1"/>
  <c r="AT182" i="1"/>
  <c r="AT181" i="1"/>
  <c r="AT180" i="1"/>
  <c r="AT179" i="1"/>
  <c r="AT178" i="1"/>
  <c r="AT177" i="1"/>
  <c r="AT176" i="1"/>
  <c r="AT174" i="1"/>
  <c r="AT173" i="1"/>
  <c r="AT172" i="1"/>
  <c r="AT171" i="1"/>
  <c r="AT170" i="1"/>
  <c r="AT163" i="1"/>
  <c r="AT162" i="1"/>
  <c r="AT161" i="1"/>
  <c r="AT160" i="1"/>
  <c r="AT159" i="1"/>
  <c r="AT158" i="1"/>
  <c r="AT156" i="1"/>
  <c r="AT155" i="1"/>
  <c r="AT154" i="1"/>
  <c r="AT153" i="1"/>
  <c r="AT152" i="1"/>
  <c r="AT151" i="1"/>
  <c r="AT150" i="1"/>
  <c r="AT149" i="1"/>
  <c r="AT148" i="1"/>
  <c r="AT147" i="1"/>
  <c r="AT146" i="1"/>
  <c r="AT142" i="1"/>
  <c r="AT141" i="1"/>
  <c r="AT140" i="1"/>
  <c r="AT139" i="1"/>
  <c r="AT138" i="1"/>
  <c r="AT137" i="1"/>
  <c r="AT136" i="1"/>
  <c r="AT134" i="1"/>
  <c r="AT133" i="1"/>
  <c r="AT132" i="1"/>
  <c r="AT131" i="1"/>
  <c r="AW436" i="1" l="1"/>
  <c r="AX436" i="1" s="1"/>
  <c r="AY336" i="1"/>
  <c r="AY221" i="1"/>
  <c r="AY382" i="1"/>
  <c r="AV392" i="1"/>
  <c r="AV163" i="1"/>
  <c r="AY46" i="1"/>
  <c r="AV119" i="1"/>
  <c r="AY331" i="1"/>
  <c r="AY210" i="1"/>
  <c r="AY211" i="1"/>
  <c r="AY94" i="1"/>
  <c r="AY100" i="1"/>
  <c r="AY332" i="1"/>
  <c r="AY343" i="1"/>
  <c r="AV80" i="1"/>
  <c r="AY8" i="1"/>
  <c r="AY349" i="1"/>
  <c r="AV139" i="1"/>
  <c r="AV187" i="1"/>
  <c r="AY225" i="1"/>
  <c r="AY195" i="1"/>
  <c r="AY228" i="1"/>
  <c r="AY149" i="1"/>
  <c r="AV435" i="1"/>
  <c r="AY438" i="1"/>
  <c r="AY137" i="1"/>
  <c r="AY72" i="1"/>
  <c r="AV422" i="1"/>
  <c r="AY422" i="1"/>
  <c r="AY226" i="1"/>
  <c r="AY492" i="1"/>
  <c r="AY95" i="1"/>
  <c r="AY284" i="1"/>
  <c r="AY290" i="1"/>
  <c r="AY344" i="1"/>
  <c r="AY400" i="1"/>
  <c r="AY412" i="1"/>
  <c r="AY4" i="1"/>
  <c r="AY28" i="1"/>
  <c r="AY26" i="1"/>
  <c r="AV162" i="1"/>
  <c r="AY162" i="1"/>
  <c r="AY360" i="1"/>
  <c r="AY455" i="1"/>
  <c r="AY85" i="1"/>
  <c r="AY173" i="1"/>
  <c r="AY214" i="1"/>
  <c r="AY73" i="1"/>
  <c r="AY86" i="1"/>
  <c r="AV423" i="1"/>
  <c r="AY423" i="1"/>
  <c r="AV197" i="1"/>
  <c r="AY197" i="1"/>
  <c r="AY200" i="1"/>
  <c r="AY346" i="1"/>
  <c r="AY415" i="1"/>
  <c r="AY444" i="1"/>
  <c r="AY88" i="1"/>
  <c r="AV424" i="1"/>
  <c r="AY424" i="1"/>
  <c r="AY67" i="1"/>
  <c r="AV198" i="1"/>
  <c r="AY198" i="1"/>
  <c r="AY201" i="1"/>
  <c r="AY354" i="1"/>
  <c r="AV366" i="1"/>
  <c r="AV459" i="1"/>
  <c r="AY235" i="1"/>
  <c r="AY241" i="1"/>
  <c r="AY247" i="1"/>
  <c r="AY259" i="1"/>
  <c r="AY271" i="1"/>
  <c r="AY334" i="1"/>
  <c r="AY401" i="1"/>
  <c r="AY413" i="1"/>
  <c r="AV291" i="1"/>
  <c r="AV445" i="1"/>
  <c r="AY361" i="1"/>
  <c r="AY183" i="1"/>
  <c r="AV185" i="1"/>
  <c r="AY185" i="1"/>
  <c r="AY461" i="1"/>
  <c r="AY427" i="1"/>
  <c r="AV32" i="1"/>
  <c r="AV278" i="1"/>
  <c r="AY278" i="1"/>
  <c r="AV68" i="1"/>
  <c r="AY68" i="1"/>
  <c r="AY199" i="1"/>
  <c r="AY378" i="1"/>
  <c r="AY357" i="1"/>
  <c r="AY367" i="1"/>
  <c r="AY385" i="1"/>
  <c r="AV151" i="1"/>
  <c r="AV186" i="1"/>
  <c r="AY186" i="1"/>
  <c r="AY147" i="1"/>
  <c r="AV390" i="1"/>
  <c r="AY390" i="1"/>
  <c r="AV436" i="1"/>
  <c r="AY436" i="1"/>
  <c r="AV279" i="1"/>
  <c r="AY279" i="1"/>
  <c r="AY69" i="1"/>
  <c r="AV111" i="1"/>
  <c r="AY111" i="1"/>
  <c r="AY202" i="1"/>
  <c r="AY236" i="1"/>
  <c r="AY248" i="1"/>
  <c r="AY260" i="1"/>
  <c r="AY272" i="1"/>
  <c r="AY414" i="1"/>
  <c r="AY453" i="1"/>
  <c r="AY370" i="1"/>
  <c r="AV164" i="1"/>
  <c r="AY164" i="1"/>
  <c r="AY74" i="1"/>
  <c r="AY161" i="1"/>
  <c r="AV91" i="1"/>
  <c r="AY91" i="1"/>
  <c r="AV280" i="1"/>
  <c r="AY280" i="1"/>
  <c r="AY70" i="1"/>
  <c r="AY116" i="1"/>
  <c r="AY203" i="1"/>
  <c r="AY380" i="1"/>
  <c r="AV434" i="1"/>
  <c r="AY434" i="1"/>
  <c r="AY359" i="1"/>
  <c r="AY369" i="1"/>
  <c r="AY61" i="1"/>
  <c r="AY393" i="1"/>
  <c r="AY457" i="1"/>
  <c r="AY467" i="1"/>
  <c r="AY394" i="1"/>
  <c r="AV142" i="1"/>
  <c r="AY194" i="1"/>
  <c r="AY18" i="1"/>
  <c r="AY54" i="1"/>
  <c r="AV109" i="1"/>
  <c r="AY339" i="1"/>
  <c r="AV176" i="1"/>
  <c r="AY428" i="1"/>
  <c r="AY84" i="1"/>
  <c r="AY178" i="1"/>
  <c r="AY463" i="1"/>
  <c r="AY190" i="1"/>
  <c r="AY440" i="1"/>
  <c r="AY130" i="1"/>
  <c r="AY232" i="1"/>
  <c r="AY268" i="1"/>
  <c r="AY404" i="1"/>
  <c r="AY441" i="1"/>
  <c r="AY48" i="1"/>
  <c r="AY62" i="1"/>
  <c r="AV340" i="1"/>
  <c r="AY47" i="1"/>
  <c r="AY244" i="1"/>
  <c r="AV153" i="1"/>
  <c r="AY49" i="1"/>
  <c r="AY350" i="1"/>
  <c r="AY362" i="1"/>
  <c r="AY374" i="1"/>
  <c r="AY494" i="1"/>
  <c r="AY233" i="1"/>
  <c r="AY405" i="1"/>
  <c r="AY417" i="1"/>
  <c r="AY6" i="1"/>
  <c r="AY416" i="1"/>
  <c r="AY165" i="1"/>
  <c r="AV154" i="1"/>
  <c r="AY12" i="1"/>
  <c r="AY351" i="1"/>
  <c r="AV166" i="1"/>
  <c r="AV188" i="1"/>
  <c r="AY458" i="1"/>
  <c r="AY234" i="1"/>
  <c r="AY246" i="1"/>
  <c r="AY258" i="1"/>
  <c r="AY156" i="1"/>
  <c r="AY377" i="1"/>
  <c r="AV110" i="1"/>
  <c r="AY218" i="1"/>
  <c r="AY50" i="1"/>
  <c r="AY132" i="1"/>
  <c r="AY206" i="1"/>
  <c r="AV353" i="1"/>
  <c r="AY341" i="1"/>
  <c r="AY30" i="1"/>
  <c r="AY270" i="1"/>
  <c r="AV365" i="1"/>
  <c r="AY144" i="1"/>
  <c r="AY168" i="1"/>
  <c r="AY289" i="1"/>
  <c r="AY37" i="1"/>
  <c r="AY43" i="1"/>
  <c r="AY53" i="1"/>
  <c r="AY82" i="1"/>
  <c r="AY83" i="1"/>
  <c r="AY35" i="1"/>
  <c r="AY36" i="1"/>
  <c r="AY383" i="1"/>
  <c r="AY384" i="1"/>
  <c r="AY114" i="1"/>
  <c r="AW175" i="1"/>
  <c r="AX175" i="1" s="1"/>
  <c r="AY89" i="1"/>
  <c r="AY33" i="1"/>
  <c r="AY379" i="1"/>
  <c r="AY77" i="1"/>
  <c r="AW387" i="1"/>
  <c r="AX387" i="1" s="1"/>
  <c r="AY222" i="1"/>
  <c r="AY391" i="1"/>
  <c r="AY254" i="1"/>
  <c r="AY230" i="1"/>
  <c r="AY439" i="1"/>
  <c r="AY207" i="1"/>
  <c r="AY60" i="1"/>
  <c r="AY456" i="1"/>
  <c r="AY140" i="1"/>
  <c r="AY398" i="1"/>
  <c r="AY20" i="1"/>
  <c r="AY245" i="1"/>
  <c r="AY358" i="1"/>
  <c r="AV171" i="1"/>
  <c r="AV421" i="1"/>
  <c r="AV155" i="1"/>
  <c r="AY155" i="1"/>
  <c r="AV172" i="1"/>
  <c r="AV213" i="1"/>
  <c r="AY213" i="1"/>
  <c r="AY14" i="1"/>
  <c r="AY51" i="1"/>
  <c r="AV65" i="1"/>
  <c r="AV276" i="1"/>
  <c r="AY157" i="1"/>
  <c r="AY406" i="1"/>
  <c r="AV4" i="1"/>
  <c r="AV28" i="1"/>
  <c r="AY66" i="1"/>
  <c r="AY219" i="1"/>
  <c r="AY363" i="1"/>
  <c r="AY32" i="1"/>
  <c r="AY152" i="1"/>
  <c r="AY292" i="1"/>
  <c r="AY110" i="1"/>
  <c r="AY257" i="1"/>
  <c r="AY402" i="1"/>
  <c r="AY71" i="1"/>
  <c r="AY224" i="1"/>
  <c r="AY368" i="1"/>
  <c r="AY135" i="1"/>
  <c r="AY98" i="1"/>
  <c r="AY79" i="1"/>
  <c r="AY399" i="1"/>
  <c r="AY64" i="1"/>
  <c r="AV167" i="1"/>
  <c r="AY167" i="1"/>
  <c r="AV193" i="1"/>
  <c r="AV16" i="1"/>
  <c r="AY52" i="1"/>
  <c r="AY227" i="1"/>
  <c r="AY430" i="1"/>
  <c r="AY78" i="1"/>
  <c r="AY45" i="1"/>
  <c r="AY454" i="1"/>
  <c r="AY269" i="1"/>
  <c r="AY462" i="1"/>
  <c r="AY352" i="1"/>
  <c r="AY431" i="1"/>
  <c r="AY446" i="1"/>
  <c r="AY181" i="1"/>
  <c r="AY174" i="1"/>
  <c r="AY364" i="1"/>
  <c r="AY158" i="1"/>
  <c r="AV194" i="1"/>
  <c r="AY215" i="1"/>
  <c r="AV54" i="1"/>
  <c r="AY96" i="1"/>
  <c r="AY285" i="1"/>
  <c r="AY407" i="1"/>
  <c r="AY429" i="1"/>
  <c r="AY57" i="1"/>
  <c r="AY209" i="1"/>
  <c r="AY353" i="1"/>
  <c r="AY459" i="1"/>
  <c r="AY141" i="1"/>
  <c r="AY281" i="1"/>
  <c r="AY426" i="1"/>
  <c r="AY392" i="1"/>
  <c r="AY333" i="1"/>
  <c r="AY493" i="1"/>
  <c r="AY276" i="1"/>
  <c r="AY196" i="1"/>
  <c r="AY65" i="1"/>
  <c r="AY90" i="1"/>
  <c r="AY395" i="1"/>
  <c r="AY146" i="1"/>
  <c r="AY204" i="1"/>
  <c r="AY216" i="1"/>
  <c r="AY75" i="1"/>
  <c r="AV432" i="1"/>
  <c r="AV218" i="1"/>
  <c r="AY253" i="1"/>
  <c r="AY365" i="1"/>
  <c r="AY330" i="1"/>
  <c r="AY153" i="1"/>
  <c r="AY437" i="1"/>
  <c r="AY403" i="1"/>
  <c r="AY345" i="1"/>
  <c r="AY208" i="1"/>
  <c r="AY150" i="1"/>
  <c r="AY239" i="1"/>
  <c r="AY159" i="1"/>
  <c r="AV131" i="1"/>
  <c r="AY131" i="1"/>
  <c r="AV147" i="1"/>
  <c r="AV160" i="1"/>
  <c r="AV177" i="1"/>
  <c r="AY177" i="1"/>
  <c r="AV205" i="1"/>
  <c r="AY38" i="1"/>
  <c r="AY97" i="1"/>
  <c r="AY286" i="1"/>
  <c r="AY335" i="1"/>
  <c r="AY265" i="1"/>
  <c r="AY410" i="1"/>
  <c r="AY80" i="1"/>
  <c r="AY231" i="1"/>
  <c r="AY342" i="1"/>
  <c r="AY10" i="1"/>
  <c r="AY263" i="1"/>
  <c r="AY171" i="1"/>
  <c r="AY240" i="1"/>
  <c r="AY101" i="1"/>
  <c r="AV115" i="1"/>
  <c r="AV189" i="1"/>
  <c r="AY189" i="1"/>
  <c r="AV148" i="1"/>
  <c r="AV206" i="1"/>
  <c r="AV77" i="1"/>
  <c r="AY277" i="1"/>
  <c r="AY243" i="1"/>
  <c r="AY58" i="1"/>
  <c r="AY22" i="1"/>
  <c r="AY460" i="1"/>
  <c r="AY142" i="1"/>
  <c r="AY432" i="1"/>
  <c r="AY266" i="1"/>
  <c r="AY242" i="1"/>
  <c r="AY16" i="1"/>
  <c r="AY193" i="1"/>
  <c r="AY99" i="1"/>
  <c r="AY252" i="1"/>
  <c r="AY133" i="1"/>
  <c r="AY179" i="1"/>
  <c r="AV337" i="1"/>
  <c r="AY381" i="1"/>
  <c r="AY40" i="1"/>
  <c r="AY87" i="1"/>
  <c r="AY237" i="1"/>
  <c r="AY249" i="1"/>
  <c r="AY261" i="1"/>
  <c r="AY273" i="1"/>
  <c r="AY433" i="1"/>
  <c r="AY255" i="1"/>
  <c r="AY366" i="1"/>
  <c r="AY34" i="1"/>
  <c r="AY187" i="1"/>
  <c r="AY154" i="1"/>
  <c r="AY396" i="1"/>
  <c r="AY408" i="1"/>
  <c r="AY386" i="1"/>
  <c r="AY115" i="1"/>
  <c r="AY288" i="1"/>
  <c r="AY44" i="1"/>
  <c r="AY117" i="1"/>
  <c r="AV143" i="1"/>
  <c r="AY143" i="1"/>
  <c r="AY191" i="1"/>
  <c r="AY134" i="1"/>
  <c r="AY180" i="1"/>
  <c r="AV338" i="1"/>
  <c r="AY347" i="1"/>
  <c r="AY371" i="1"/>
  <c r="AY445" i="1"/>
  <c r="AY118" i="1"/>
  <c r="AY267" i="1"/>
  <c r="AY81" i="1"/>
  <c r="AY166" i="1"/>
  <c r="AY443" i="1"/>
  <c r="AY340" i="1"/>
  <c r="AY39" i="1"/>
  <c r="AY251" i="1"/>
  <c r="AY136" i="1"/>
  <c r="AY338" i="1"/>
  <c r="AY212" i="1"/>
  <c r="AY192" i="1"/>
  <c r="AY418" i="1"/>
  <c r="AY112" i="1"/>
  <c r="AV383" i="1"/>
  <c r="AY348" i="1"/>
  <c r="AY372" i="1"/>
  <c r="AY238" i="1"/>
  <c r="AY250" i="1"/>
  <c r="AY262" i="1"/>
  <c r="AY274" i="1"/>
  <c r="AY24" i="1"/>
  <c r="AY139" i="1"/>
  <c r="AY92" i="1"/>
  <c r="AY59" i="1"/>
  <c r="AY176" i="1"/>
  <c r="AY264" i="1"/>
  <c r="AY205" i="1"/>
  <c r="AY138" i="1"/>
  <c r="AY275" i="1"/>
  <c r="AY148" i="1"/>
  <c r="AY56" i="1"/>
  <c r="AY220" i="1"/>
  <c r="AY145" i="1"/>
  <c r="AY169" i="1"/>
  <c r="AY419" i="1"/>
  <c r="AY113" i="1"/>
  <c r="AV384" i="1"/>
  <c r="AV349" i="1"/>
  <c r="AV361" i="1"/>
  <c r="AV373" i="1"/>
  <c r="AY151" i="1"/>
  <c r="AY291" i="1"/>
  <c r="AY435" i="1"/>
  <c r="AY109" i="1"/>
  <c r="AY256" i="1"/>
  <c r="AY223" i="1"/>
  <c r="AY188" i="1"/>
  <c r="AY184" i="1"/>
  <c r="AY411" i="1"/>
  <c r="AY287" i="1"/>
  <c r="AY373" i="1"/>
  <c r="AY160" i="1"/>
  <c r="AY409" i="1"/>
  <c r="AY170" i="1"/>
  <c r="AV444" i="1"/>
  <c r="AV53" i="1"/>
  <c r="AV420" i="1"/>
  <c r="AY63" i="1"/>
  <c r="AV114" i="1"/>
  <c r="AV350" i="1"/>
  <c r="AV362" i="1"/>
  <c r="AV374" i="1"/>
  <c r="AY442" i="1"/>
  <c r="AY163" i="1"/>
  <c r="AY119" i="1"/>
  <c r="AY421" i="1"/>
  <c r="AY397" i="1"/>
  <c r="AY337" i="1"/>
  <c r="AY76" i="1"/>
  <c r="AY420" i="1"/>
  <c r="AY172" i="1"/>
  <c r="AV64" i="1"/>
  <c r="AV156" i="1"/>
  <c r="AV214" i="1"/>
  <c r="AV52" i="1"/>
  <c r="AV430" i="1"/>
  <c r="AV215" i="1"/>
  <c r="AV75" i="1"/>
  <c r="AV428" i="1"/>
  <c r="AV132" i="1"/>
  <c r="AV178" i="1"/>
  <c r="AV190" i="1"/>
  <c r="AV133" i="1"/>
  <c r="AV179" i="1"/>
  <c r="AV134" i="1"/>
  <c r="AV180" i="1"/>
  <c r="AV144" i="1"/>
  <c r="AV168" i="1"/>
  <c r="AV49" i="1"/>
  <c r="AV83" i="1"/>
  <c r="AV51" i="1"/>
  <c r="AV457" i="1"/>
  <c r="AV227" i="1"/>
  <c r="AV395" i="1"/>
  <c r="AV461" i="1"/>
  <c r="AV199" i="1"/>
  <c r="AV212" i="1"/>
  <c r="AV12" i="1"/>
  <c r="AV200" i="1"/>
  <c r="AV74" i="1"/>
  <c r="AV33" i="1"/>
  <c r="AV22" i="1"/>
  <c r="AV202" i="1"/>
  <c r="AV379" i="1"/>
  <c r="AV358" i="1"/>
  <c r="AV368" i="1"/>
  <c r="AV211" i="1"/>
  <c r="AV63" i="1"/>
  <c r="AV455" i="1"/>
  <c r="AV467" i="1"/>
  <c r="AV34" i="1"/>
  <c r="AV58" i="1"/>
  <c r="AV203" i="1"/>
  <c r="AV380" i="1"/>
  <c r="AV345" i="1"/>
  <c r="AV359" i="1"/>
  <c r="AV369" i="1"/>
  <c r="AV228" i="1"/>
  <c r="AV73" i="1"/>
  <c r="AV281" i="1"/>
  <c r="AV59" i="1"/>
  <c r="AV381" i="1"/>
  <c r="AV346" i="1"/>
  <c r="AV360" i="1"/>
  <c r="AV370" i="1"/>
  <c r="AV10" i="1"/>
  <c r="AV494" i="1"/>
  <c r="AV85" i="1"/>
  <c r="AV226" i="1"/>
  <c r="AV393" i="1"/>
  <c r="AV86" i="1"/>
  <c r="AV394" i="1"/>
  <c r="AV277" i="1"/>
  <c r="AV440" i="1"/>
  <c r="AV36" i="1"/>
  <c r="AV336" i="1"/>
  <c r="AV426" i="1"/>
  <c r="AV382" i="1"/>
  <c r="AV347" i="1"/>
  <c r="AV371" i="1"/>
  <c r="AV47" i="1"/>
  <c r="AV61" i="1"/>
  <c r="AV339" i="1"/>
  <c r="AV112" i="1"/>
  <c r="AV348" i="1"/>
  <c r="AV372" i="1"/>
  <c r="AV493" i="1"/>
  <c r="AV225" i="1"/>
  <c r="AV14" i="1"/>
  <c r="AV492" i="1"/>
  <c r="AV26" i="1"/>
  <c r="AV460" i="1"/>
  <c r="AV81" i="1"/>
  <c r="AV113" i="1"/>
  <c r="AV223" i="1"/>
  <c r="AV50" i="1"/>
  <c r="AV6" i="1"/>
  <c r="AV140" i="1"/>
  <c r="AV377" i="1"/>
  <c r="AV56" i="1"/>
  <c r="AV462" i="1"/>
  <c r="AV57" i="1"/>
  <c r="AV69" i="1"/>
  <c r="AV209" i="1"/>
  <c r="AV161" i="1"/>
  <c r="AV391" i="1"/>
  <c r="AV44" i="1"/>
  <c r="AV70" i="1"/>
  <c r="AV116" i="1"/>
  <c r="AV419" i="1"/>
  <c r="AV45" i="1"/>
  <c r="AV118" i="1"/>
  <c r="AV418" i="1"/>
  <c r="AV191" i="1"/>
  <c r="AV46" i="1"/>
  <c r="AV221" i="1"/>
  <c r="AV82" i="1"/>
  <c r="AV192" i="1"/>
  <c r="AV222" i="1"/>
  <c r="AV141" i="1"/>
  <c r="AV431" i="1"/>
  <c r="AV354" i="1"/>
  <c r="AV427" i="1"/>
  <c r="AV378" i="1"/>
  <c r="AV357" i="1"/>
  <c r="AV463" i="1"/>
  <c r="AV138" i="1"/>
  <c r="AV170" i="1"/>
  <c r="AV183" i="1"/>
  <c r="AV224" i="1"/>
  <c r="AV71" i="1"/>
  <c r="AV195" i="1"/>
  <c r="AV351" i="1"/>
  <c r="AV363" i="1"/>
  <c r="AV72" i="1"/>
  <c r="AV196" i="1"/>
  <c r="AV352" i="1"/>
  <c r="AV364" i="1"/>
  <c r="AV173" i="1"/>
  <c r="AV66" i="1"/>
  <c r="AV184" i="1"/>
  <c r="AV158" i="1"/>
  <c r="AV174" i="1"/>
  <c r="AV88" i="1"/>
  <c r="AV18" i="1"/>
  <c r="AV67" i="1"/>
  <c r="AV201" i="1"/>
  <c r="AV89" i="1"/>
  <c r="AV20" i="1"/>
  <c r="AV367" i="1"/>
  <c r="AV385" i="1"/>
  <c r="AV76" i="1"/>
  <c r="AV90" i="1"/>
  <c r="AV433" i="1"/>
  <c r="AV219" i="1"/>
  <c r="AV386" i="1"/>
  <c r="AV149" i="1"/>
  <c r="AV207" i="1"/>
  <c r="AV35" i="1"/>
  <c r="AV78" i="1"/>
  <c r="AV220" i="1"/>
  <c r="AV30" i="1"/>
  <c r="AV150" i="1"/>
  <c r="AV208" i="1"/>
  <c r="AV79" i="1"/>
  <c r="AV60" i="1"/>
  <c r="AV136" i="1"/>
  <c r="AV181" i="1"/>
  <c r="AV37" i="1"/>
  <c r="AV24" i="1"/>
  <c r="AV145" i="1"/>
  <c r="AV43" i="1"/>
  <c r="AV8" i="1"/>
  <c r="AV48" i="1"/>
  <c r="AV62" i="1"/>
  <c r="AV146" i="1"/>
  <c r="AV159" i="1"/>
  <c r="AW182" i="1"/>
  <c r="AX182" i="1" s="1"/>
  <c r="AV210" i="1"/>
  <c r="AV137" i="1"/>
  <c r="AV204" i="1"/>
  <c r="AV152" i="1"/>
  <c r="AV439" i="1"/>
  <c r="AV216" i="1"/>
  <c r="AV169" i="1"/>
  <c r="AV165" i="1"/>
  <c r="AY175" i="1" l="1"/>
  <c r="AY387" i="1"/>
  <c r="AV175" i="1"/>
  <c r="AV387" i="1"/>
  <c r="AY182" i="1"/>
  <c r="AV182" i="1"/>
</calcChain>
</file>

<file path=xl/sharedStrings.xml><?xml version="1.0" encoding="utf-8"?>
<sst xmlns="http://schemas.openxmlformats.org/spreadsheetml/2006/main" count="7775" uniqueCount="1560">
  <si>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</si>
  <si>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</si>
  <si>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</si>
  <si>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</si>
  <si>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</si>
  <si>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</si>
  <si>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</si>
  <si>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</si>
  <si>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</si>
  <si>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</si>
  <si>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</si>
  <si>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</si>
  <si>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</si>
  <si>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</si>
  <si>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</si>
  <si>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</si>
  <si>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</si>
  <si>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</si>
  <si>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</si>
  <si>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</si>
  <si>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</si>
  <si>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</si>
  <si>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</si>
  <si>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</si>
  <si>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</si>
  <si>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</si>
  <si>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</si>
  <si>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</si>
  <si>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</si>
  <si>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</si>
  <si>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</si>
  <si>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</si>
  <si>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</si>
  <si>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</si>
  <si>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</si>
  <si>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</si>
  <si>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</si>
  <si>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</si>
  <si>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</si>
  <si>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</si>
  <si>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</si>
  <si>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</si>
  <si>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</si>
  <si>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</si>
  <si>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</si>
  <si>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</si>
  <si>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</si>
  <si>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</si>
  <si>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</si>
  <si>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</si>
  <si>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</si>
  <si>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</si>
  <si>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</si>
  <si>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</si>
  <si>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</si>
  <si>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</si>
  <si>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</si>
  <si>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</si>
  <si>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</si>
  <si>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</si>
  <si>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</si>
  <si>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</si>
  <si>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</si>
  <si>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</si>
  <si>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</si>
  <si>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</si>
  <si>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</si>
  <si>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</si>
  <si>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</si>
  <si>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</si>
  <si>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</si>
  <si>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</si>
  <si>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</si>
  <si>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</si>
  <si>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</si>
  <si>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</si>
  <si>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</si>
  <si>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</si>
  <si>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</si>
  <si>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</si>
  <si>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</si>
  <si>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</si>
  <si>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</si>
  <si>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</si>
  <si>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</si>
  <si>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</si>
  <si>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</si>
  <si>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</si>
  <si>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</si>
  <si>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</si>
  <si>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</si>
  <si>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</si>
  <si>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</si>
  <si>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</si>
  <si>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</si>
  <si>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</si>
  <si>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</si>
  <si>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</si>
  <si>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</si>
  <si>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</si>
  <si>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</si>
  <si>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</si>
  <si>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</si>
  <si>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</si>
  <si>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</si>
  <si>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</si>
  <si>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</si>
  <si>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</si>
  <si>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</si>
  <si>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</si>
  <si>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</si>
  <si>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</si>
  <si>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</si>
  <si>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</si>
  <si>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</si>
  <si>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</si>
  <si>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</si>
  <si>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</si>
  <si>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</si>
  <si>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</si>
  <si>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</si>
  <si>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</si>
  <si>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</si>
  <si>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</si>
  <si>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</si>
  <si>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</si>
  <si>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</si>
  <si>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</si>
  <si>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</si>
  <si>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</si>
  <si>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</si>
  <si>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</si>
  <si>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</si>
  <si>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</si>
  <si>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</si>
  <si>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</si>
  <si>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</si>
  <si>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</si>
  <si>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</si>
  <si>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</si>
  <si>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</si>
  <si>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</si>
  <si>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</si>
  <si>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</si>
  <si>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</si>
  <si>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</si>
  <si>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</si>
  <si>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</si>
  <si>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</si>
  <si>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</si>
  <si>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</si>
  <si>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</si>
  <si>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</si>
  <si>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</si>
  <si>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</si>
  <si>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</si>
  <si>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</si>
  <si>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</si>
  <si>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</si>
  <si>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</si>
  <si>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</si>
  <si>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</si>
  <si>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</si>
  <si>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</si>
  <si>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</si>
  <si>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</si>
  <si>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</si>
  <si>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</si>
  <si>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</si>
  <si>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</si>
  <si>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</si>
  <si>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</si>
  <si>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</si>
  <si>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</si>
  <si>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</si>
  <si>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</si>
  <si>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</si>
  <si>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</si>
  <si>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</si>
  <si>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</si>
  <si>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</si>
  <si>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</si>
  <si>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</si>
  <si>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</si>
  <si>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</si>
  <si>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</si>
  <si>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</si>
  <si>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</si>
  <si>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</si>
  <si>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</si>
  <si>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</si>
  <si>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</si>
  <si>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</si>
  <si>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</si>
  <si>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</si>
  <si>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</si>
  <si>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</si>
  <si>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</si>
  <si>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</si>
  <si>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</si>
  <si>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</si>
  <si>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</si>
  <si>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</si>
  <si>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</si>
  <si>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</si>
  <si>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</si>
  <si>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</si>
  <si>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</si>
  <si>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</si>
  <si>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</si>
  <si>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</si>
  <si>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</si>
  <si>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</si>
  <si>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</si>
  <si>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</si>
  <si>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</si>
  <si>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</si>
  <si>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</si>
  <si>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</si>
  <si>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</si>
  <si>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</si>
  <si>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</si>
  <si>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</si>
  <si>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</si>
  <si>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</si>
  <si>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</si>
  <si>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</si>
  <si>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</si>
  <si>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</si>
  <si>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</si>
  <si>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</si>
  <si>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</si>
  <si>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</si>
  <si>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</si>
  <si>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</si>
  <si>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</si>
  <si>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</si>
  <si>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</si>
  <si>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</si>
  <si>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</si>
  <si>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</si>
  <si>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</si>
  <si>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</si>
  <si>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</si>
  <si>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</si>
  <si>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</si>
  <si>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</si>
  <si>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</si>
  <si>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</si>
  <si>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</si>
  <si>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</si>
  <si>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</si>
  <si>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</si>
  <si>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</si>
  <si>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</si>
  <si>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</si>
  <si>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</si>
  <si>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</si>
  <si>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</si>
  <si>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</si>
  <si>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</si>
  <si>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</si>
  <si>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</si>
  <si>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</si>
  <si>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</si>
  <si>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</si>
  <si>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</si>
  <si>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</si>
  <si>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</si>
  <si>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</si>
  <si>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</si>
  <si>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</si>
  <si>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</si>
  <si>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</si>
  <si>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</si>
  <si>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</si>
  <si>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</si>
  <si>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</si>
  <si>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</si>
  <si>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</si>
  <si>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</si>
  <si>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</si>
  <si>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</si>
  <si>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</si>
  <si>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</si>
  <si>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</si>
  <si>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</si>
  <si>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</si>
  <si>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</si>
  <si>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</si>
  <si>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</si>
  <si>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</si>
  <si>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</si>
  <si>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</si>
  <si>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</si>
  <si>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</si>
  <si>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</si>
  <si>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</si>
  <si>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</si>
  <si>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</si>
  <si>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</si>
  <si>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</si>
  <si>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</si>
  <si>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</si>
  <si>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</si>
  <si>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</si>
  <si>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</si>
  <si>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</si>
  <si>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</si>
  <si>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</si>
  <si>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</si>
  <si>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</si>
  <si>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</si>
  <si>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</si>
  <si>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</si>
  <si>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</si>
  <si>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</si>
  <si>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</si>
  <si>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</si>
  <si>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</si>
  <si>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</si>
  <si>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</si>
  <si>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</si>
  <si>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</si>
  <si>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</si>
  <si>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</si>
  <si>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</si>
  <si>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</si>
  <si>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</si>
  <si>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</si>
  <si>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</si>
  <si>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</si>
  <si>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</si>
  <si>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</si>
  <si>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</si>
  <si>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</si>
  <si>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</si>
  <si>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</si>
  <si>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</si>
  <si>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</si>
  <si>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</si>
  <si>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</si>
  <si>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</si>
  <si>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</si>
  <si>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</si>
  <si>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</si>
  <si>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</si>
  <si>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</si>
  <si>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</si>
  <si>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</si>
  <si>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</si>
  <si>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</si>
  <si>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</si>
  <si>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</si>
  <si>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</si>
  <si>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</si>
  <si>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</si>
  <si>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</si>
  <si>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</si>
  <si>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</si>
  <si>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</si>
  <si>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</si>
  <si>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</si>
  <si>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</si>
  <si>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</si>
  <si>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</si>
  <si>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</si>
  <si>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</si>
  <si>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</si>
  <si>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</si>
  <si>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</si>
  <si>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</si>
  <si>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</si>
  <si>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</si>
  <si>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</si>
  <si>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</si>
  <si>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</si>
  <si>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</si>
  <si>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</si>
  <si>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</si>
  <si>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</si>
  <si>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</si>
  <si>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</si>
  <si>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</si>
  <si>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</si>
  <si>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</si>
  <si>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</si>
  <si>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</si>
  <si>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</si>
  <si>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</si>
  <si>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</si>
  <si>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</si>
  <si>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</si>
  <si>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</si>
  <si>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</si>
  <si>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</si>
  <si>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</si>
  <si>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</si>
  <si>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</si>
  <si>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</si>
  <si>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</si>
  <si>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</si>
  <si>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</si>
  <si>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</si>
  <si>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</si>
  <si>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</si>
  <si>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</si>
  <si>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</si>
  <si>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</si>
  <si>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</si>
  <si>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</si>
  <si>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</si>
  <si>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</si>
  <si>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</si>
  <si>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</si>
  <si>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</si>
  <si>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</si>
  <si>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</si>
  <si>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</si>
  <si>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</si>
  <si>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</si>
  <si>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</si>
  <si>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</si>
  <si>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</si>
  <si>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</si>
  <si>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</si>
  <si>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</si>
  <si>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</si>
  <si>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</si>
  <si>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</si>
  <si>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</si>
  <si>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</si>
  <si>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</si>
  <si>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</si>
  <si>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</si>
  <si>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00:e0:4c:68:07:0d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</si>
  <si>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</si>
  <si>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</si>
  <si>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</si>
  <si>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</si>
  <si>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</si>
  <si>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</si>
  <si>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</si>
  <si>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</si>
  <si>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</si>
  <si>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</si>
  <si>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</si>
  <si>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</si>
  <si>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</si>
  <si>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</si>
  <si>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</si>
  <si>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</si>
  <si>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</si>
  <si>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</si>
  <si>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</si>
  <si>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</si>
  <si>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</si>
  <si>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</si>
  <si>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</si>
  <si>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</si>
  <si>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</si>
  <si>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</si>
  <si>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</si>
  <si>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</si>
  <si>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</si>
  <si>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</si>
  <si>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</si>
  <si>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</si>
  <si>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</si>
  <si>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</si>
  <si>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</si>
  <si>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</si>
  <si>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</si>
  <si>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</si>
  <si>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</si>
  <si>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</si>
  <si>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</si>
  <si>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</si>
  <si>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</si>
  <si>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</si>
  <si>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</si>
  <si>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</si>
  <si>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</si>
  <si>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</si>
  <si>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</si>
  <si>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</si>
  <si>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</si>
  <si>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</si>
  <si>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</si>
  <si>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</si>
  <si>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</si>
  <si>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</si>
  <si>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</si>
  <si>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</si>
  <si>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</si>
  <si>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</si>
  <si>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</si>
  <si>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</si>
  <si>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</si>
  <si>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</si>
  <si>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</si>
  <si>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</si>
  <si>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</si>
  <si>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</si>
  <si>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</si>
  <si>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</si>
  <si>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</si>
  <si>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</si>
  <si>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</si>
  <si>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</si>
  <si>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</si>
  <si>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</si>
  <si>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</si>
  <si>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</si>
  <si>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</si>
  <si>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</si>
  <si>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</si>
  <si>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</si>
  <si>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</si>
  <si>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</si>
  <si>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</si>
  <si>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</si>
  <si>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</si>
  <si>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</si>
  <si>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</si>
  <si>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</si>
  <si>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</si>
  <si>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</si>
  <si>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</si>
  <si>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</si>
  <si>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</si>
  <si>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</si>
  <si>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</si>
  <si>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</si>
  <si>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</si>
  <si>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</si>
  <si>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</si>
  <si>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</si>
  <si>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</si>
  <si>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</si>
  <si>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</si>
  <si>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</si>
  <si>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</si>
  <si>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</si>
  <si>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</si>
  <si>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</si>
  <si>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</si>
  <si>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</si>
  <si>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</si>
  <si>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</si>
  <si>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</si>
  <si>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</si>
  <si>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</si>
  <si>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</si>
  <si>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</si>
  <si>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</si>
  <si>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</si>
  <si>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</si>
  <si>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</si>
  <si>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</si>
  <si>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</si>
  <si>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</si>
  <si>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</si>
  <si>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</si>
  <si>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</si>
  <si>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</si>
  <si>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</si>
  <si>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</si>
  <si>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</si>
  <si>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</si>
  <si>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</si>
  <si>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</si>
  <si>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</si>
  <si>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</si>
  <si>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</si>
  <si>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</si>
  <si>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</si>
  <si>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</si>
  <si>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</si>
  <si>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</si>
  <si>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</si>
  <si>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</si>
  <si>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</si>
  <si>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</si>
  <si>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</si>
  <si>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</si>
  <si>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</si>
  <si>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</si>
  <si>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</si>
  <si>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</si>
  <si>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</si>
  <si>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</si>
  <si>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</si>
  <si>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</si>
  <si>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</si>
  <si>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</si>
  <si>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00:e0:4c:68:07:65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</si>
  <si>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</si>
  <si>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</si>
  <si>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</si>
  <si>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</si>
  <si>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</si>
  <si>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</si>
  <si>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</si>
  <si>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</si>
  <si>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</si>
  <si>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</si>
  <si>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</si>
  <si>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</si>
  <si>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</si>
  <si>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</si>
  <si>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</si>
  <si>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</si>
  <si>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</si>
  <si>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</si>
  <si>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</si>
  <si>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</si>
  <si>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</si>
  <si>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</si>
  <si>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</si>
  <si>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</si>
  <si>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</si>
  <si>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</si>
  <si>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</si>
  <si>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</si>
  <si>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</si>
  <si>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</si>
  <si>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</si>
  <si>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</si>
  <si>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</si>
  <si>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</si>
  <si>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</si>
  <si>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</si>
  <si>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</si>
  <si>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</si>
  <si>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</si>
  <si>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</si>
  <si>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</si>
  <si>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</si>
  <si>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</si>
  <si>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</si>
  <si>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</si>
  <si>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</si>
  <si>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</si>
  <si>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</si>
  <si>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</si>
  <si>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</si>
  <si>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</si>
  <si>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</si>
  <si>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</si>
  <si>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</si>
  <si>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</si>
  <si>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</si>
  <si>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</si>
  <si>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</si>
  <si>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</si>
  <si>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</si>
  <si>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</si>
  <si>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</si>
  <si>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</si>
  <si>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</si>
  <si>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</si>
  <si>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</si>
  <si>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</si>
  <si>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</si>
  <si>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</si>
  <si>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</si>
  <si>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</si>
  <si>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</si>
  <si>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</si>
  <si>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</si>
  <si>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</si>
  <si>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</si>
  <si>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</si>
  <si>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</si>
  <si>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</si>
  <si>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</si>
  <si>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</si>
  <si>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</si>
  <si>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</si>
  <si>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</si>
  <si>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</si>
  <si>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</si>
  <si>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</si>
  <si>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</si>
  <si>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</si>
  <si>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</si>
  <si>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</si>
  <si>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</si>
  <si>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</si>
  <si>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</si>
  <si>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</si>
  <si>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</si>
  <si>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</si>
  <si>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</si>
  <si>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</si>
  <si>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</si>
  <si>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</si>
  <si>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</si>
  <si>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</si>
  <si>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</si>
  <si>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</si>
  <si>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</si>
  <si>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</si>
  <si>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</si>
  <si>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</si>
  <si>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</si>
  <si>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</si>
  <si>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</si>
  <si>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</si>
  <si>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</si>
  <si>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</si>
  <si>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</si>
  <si>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</si>
  <si>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</si>
  <si>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</si>
  <si>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</si>
  <si>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</si>
  <si>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</si>
  <si>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</si>
  <si>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</si>
  <si>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</si>
  <si>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</si>
  <si>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</si>
  <si>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</si>
  <si>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</si>
  <si>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</si>
  <si>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</si>
  <si>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</si>
  <si>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</si>
  <si>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</si>
  <si>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</si>
  <si>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</si>
  <si>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</si>
  <si>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</si>
  <si>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</si>
  <si>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</si>
  <si>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</si>
  <si>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</si>
  <si>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</si>
  <si>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</si>
  <si>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</si>
  <si>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</si>
  <si>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</si>
  <si>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</si>
  <si>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</si>
  <si>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</si>
  <si>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</si>
  <si>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</si>
  <si>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</si>
  <si>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</si>
  <si>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</si>
  <si>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</si>
  <si>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</si>
  <si>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</si>
  <si>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</si>
  <si>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</si>
  <si>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</si>
  <si>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</si>
  <si>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</si>
  <si>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</si>
  <si>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</si>
  <si>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</si>
  <si>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</si>
  <si>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</si>
  <si>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</si>
  <si>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</si>
  <si>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</si>
  <si>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</si>
  <si>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</si>
  <si>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</si>
  <si>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</si>
  <si>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</si>
  <si>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</si>
  <si>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</si>
  <si>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</si>
  <si>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</si>
  <si>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</si>
  <si>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</si>
  <si>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</si>
  <si>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</si>
  <si>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</si>
  <si>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</si>
  <si>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</si>
  <si>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</si>
  <si>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</si>
  <si>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</si>
  <si>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</si>
  <si>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</si>
  <si>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</si>
  <si>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</si>
  <si>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</si>
  <si>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</si>
  <si>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</si>
  <si>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</si>
  <si>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</si>
  <si>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</si>
  <si>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</si>
  <si>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</si>
  <si>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</si>
  <si>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</si>
  <si>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</si>
  <si>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</si>
  <si>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</si>
  <si>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</si>
  <si>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</si>
  <si>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</si>
  <si>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</si>
  <si>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</si>
  <si>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</si>
  <si>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</si>
  <si>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</si>
  <si>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</si>
  <si>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</si>
  <si>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</si>
  <si>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</si>
  <si>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</si>
  <si>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</si>
  <si>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</si>
  <si>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</si>
  <si>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</si>
  <si>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</si>
  <si>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</si>
  <si>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</si>
  <si>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</si>
  <si>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</si>
  <si>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</si>
  <si>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</si>
  <si>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</si>
  <si>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</si>
  <si>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</si>
  <si>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</si>
  <si>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</si>
  <si>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</si>
  <si>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</si>
  <si>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</si>
  <si>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</si>
  <si>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</si>
  <si>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</si>
  <si>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</si>
  <si>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</si>
  <si>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</si>
  <si>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</si>
  <si>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</si>
  <si>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kitchen_dish_washer_plug</t>
  </si>
  <si>
    <t>kitchen_coffee_machine_plug</t>
  </si>
  <si>
    <t>kitchen_fridge_plug</t>
  </si>
  <si>
    <t>deck_freezer_plug</t>
  </si>
  <si>
    <t>rack_outlet_plug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</si>
  <si>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</si>
  <si>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</si>
  <si>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</si>
  <si>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</si>
  <si>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</si>
  <si>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</si>
  <si>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</si>
  <si>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</si>
  <si>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</si>
  <si>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</si>
  <si>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</si>
  <si>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</si>
  <si>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</si>
  <si>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</si>
  <si>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</si>
  <si>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</si>
  <si>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</si>
  <si>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</si>
  <si>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</si>
  <si>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</si>
  <si>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</si>
  <si>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</si>
  <si>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</si>
  <si>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</si>
  <si>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</si>
  <si>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</si>
  <si>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</si>
  <si>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</si>
  <si>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</si>
  <si>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</si>
  <si>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</si>
  <si>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</si>
  <si>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</si>
  <si>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</si>
  <si>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</si>
  <si>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</si>
  <si>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</si>
  <si>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</si>
  <si>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</si>
  <si>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</si>
  <si>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</si>
  <si>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</si>
  <si>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</si>
  <si>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</si>
  <si>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</si>
  <si>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</si>
  <si>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</si>
  <si>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</si>
  <si>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</si>
  <si>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</si>
  <si>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</si>
  <si>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</si>
  <si>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</si>
  <si>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</si>
  <si>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</si>
  <si>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</si>
  <si>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</si>
  <si>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</si>
  <si>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</si>
  <si>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</si>
  <si>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</si>
  <si>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</si>
  <si>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</si>
  <si>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</si>
  <si>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</si>
  <si>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</si>
  <si>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</si>
  <si>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</si>
  <si>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</si>
  <si>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</si>
  <si>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</si>
  <si>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</si>
  <si>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</si>
  <si>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</si>
  <si>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</si>
  <si>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</si>
  <si>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</si>
  <si>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</si>
  <si>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</si>
  <si>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</si>
  <si>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</si>
  <si>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</si>
  <si>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c0:49:ef:d1:bc:60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</si>
  <si>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</si>
  <si>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</si>
  <si>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</si>
  <si>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</si>
  <si>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</si>
  <si>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</si>
  <si>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</si>
  <si>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</si>
  <si>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</si>
  <si>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</si>
  <si>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</si>
  <si>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</si>
  <si>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</si>
  <si>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</si>
  <si>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</si>
  <si>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</si>
  <si>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</si>
  <si>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</si>
  <si>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</si>
  <si>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</si>
  <si>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</si>
  <si>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</si>
  <si>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</si>
  <si>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</si>
  <si>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</si>
  <si>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</si>
  <si>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</si>
  <si>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</si>
  <si>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</si>
  <si>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</si>
  <si>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</si>
  <si>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</si>
  <si>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</si>
  <si>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</si>
  <si>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</si>
  <si>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</si>
  <si>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</si>
  <si>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</si>
  <si>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</si>
  <si>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</si>
  <si>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</si>
  <si>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</si>
  <si>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template_kitchen_dish_washer_plug_proxy</t>
  </si>
  <si>
    <t>template_kitchen_coffee_machine_plug_proxy</t>
  </si>
  <si>
    <t>template_kitchen_fridge_plug_proxy</t>
  </si>
  <si>
    <t>template_deck_freezer_plug_proxy</t>
  </si>
  <si>
    <t>template_rack_outlet_plug_proxy</t>
  </si>
  <si>
    <t>rack_outlet_plug_energy_power</t>
  </si>
  <si>
    <t>rack_outlet_plug_energy_total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</si>
  <si>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</si>
  <si>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</si>
  <si>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</si>
  <si>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</si>
  <si>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</si>
  <si>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</si>
  <si>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</si>
  <si>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</si>
  <si>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</si>
  <si>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</si>
  <si>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</si>
  <si>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</si>
  <si>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</si>
  <si>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</si>
  <si>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</si>
  <si>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</si>
  <si>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</si>
  <si>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</si>
  <si>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</si>
  <si>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</si>
  <si>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</si>
  <si>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</si>
  <si>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</si>
  <si>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</si>
  <si>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</si>
  <si>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</si>
  <si>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</si>
  <si>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</si>
  <si>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</si>
  <si>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</si>
  <si>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</si>
  <si>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</si>
  <si>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</si>
  <si>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</si>
  <si>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</si>
  <si>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</si>
  <si>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</si>
  <si>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</si>
  <si>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</si>
  <si>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</si>
  <si>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</si>
  <si>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</si>
  <si>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</si>
  <si>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</si>
  <si>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</si>
  <si>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</si>
  <si>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</si>
  <si>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</si>
  <si>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</si>
  <si>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</si>
  <si>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</si>
  <si>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</si>
  <si>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</si>
  <si>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</si>
  <si>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</si>
  <si>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</si>
  <si>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</si>
  <si>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</si>
  <si>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</si>
  <si>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</si>
  <si>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</si>
  <si>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</si>
  <si>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</si>
  <si>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</si>
  <si>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</si>
  <si>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</si>
  <si>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</si>
  <si>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</si>
  <si>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</si>
  <si>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</si>
  <si>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</si>
  <si>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</si>
  <si>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</si>
  <si>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</si>
  <si>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</si>
  <si>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</si>
  <si>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</si>
  <si>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</si>
  <si>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</si>
  <si>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</si>
  <si>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</si>
  <si>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</si>
  <si>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</si>
  <si>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</si>
  <si>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</si>
  <si>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</si>
  <si>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</si>
  <si>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</si>
  <si>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</si>
  <si>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</si>
  <si>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</si>
  <si>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</si>
  <si>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</si>
  <si>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</si>
  <si>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</si>
  <si>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</si>
  <si>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</si>
  <si>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</si>
  <si>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</si>
  <si>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</si>
  <si>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</si>
  <si>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</si>
  <si>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</si>
  <si>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</si>
  <si>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</si>
  <si>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</si>
  <si>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</si>
  <si>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</si>
  <si>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</si>
  <si>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</si>
  <si>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</si>
  <si>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</si>
  <si>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</si>
  <si>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</si>
  <si>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</si>
  <si>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</si>
  <si>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</si>
  <si>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</si>
  <si>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</si>
  <si>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</si>
  <si>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</si>
  <si>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</si>
  <si>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</si>
  <si>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</si>
  <si>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</si>
  <si>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</si>
  <si>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</si>
  <si>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</si>
  <si>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</si>
  <si>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</si>
  <si>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</si>
  <si>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</si>
  <si>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</si>
  <si>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</si>
  <si>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</si>
  <si>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</si>
  <si>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</si>
  <si>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</si>
  <si>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</si>
  <si>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</si>
  <si>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</si>
  <si>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</si>
  <si>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</si>
  <si>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</si>
  <si>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</si>
  <si>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</si>
  <si>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</si>
  <si>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</si>
  <si>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</si>
  <si>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</si>
  <si>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</si>
  <si>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</si>
  <si>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</si>
  <si>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</si>
  <si>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</si>
  <si>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</si>
  <si>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</si>
  <si>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</si>
  <si>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</si>
  <si>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</si>
  <si>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</si>
  <si>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</si>
  <si>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</si>
  <si>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</si>
  <si>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</si>
  <si>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</si>
  <si>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</si>
  <si>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</si>
  <si>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</si>
  <si>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</si>
  <si>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</si>
  <si>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</si>
  <si>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</si>
  <si>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</si>
  <si>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</si>
  <si>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</si>
  <si>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</si>
  <si>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</si>
  <si>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</si>
  <si>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</si>
  <si>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</si>
  <si>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</si>
  <si>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</si>
  <si>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</si>
  <si>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</si>
  <si>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</si>
  <si>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</si>
  <si>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</si>
  <si>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</si>
  <si>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</si>
  <si>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</si>
  <si>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</si>
  <si>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</si>
  <si>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</si>
  <si>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</si>
  <si>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</si>
  <si>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</si>
  <si>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</si>
  <si>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</si>
  <si>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</si>
  <si>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</si>
  <si>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</si>
  <si>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</si>
  <si>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</si>
  <si>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</si>
  <si>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</si>
  <si>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</si>
  <si>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</si>
  <si>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</si>
  <si>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</si>
  <si>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</si>
  <si>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</si>
  <si>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</si>
  <si>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</si>
  <si>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</si>
  <si>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</si>
  <si>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</si>
  <si>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</si>
  <si>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</si>
  <si>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</si>
  <si>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</si>
  <si>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</si>
  <si>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</si>
  <si>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</si>
  <si>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</si>
  <si>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</si>
  <si>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</si>
  <si>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</si>
  <si>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</si>
  <si>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</si>
  <si>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</si>
  <si>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</si>
  <si>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</si>
  <si>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</si>
  <si>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</si>
  <si>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</si>
  <si>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</si>
  <si>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</si>
  <si>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</si>
  <si>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</si>
  <si>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</si>
  <si>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</si>
  <si>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</si>
  <si>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</si>
  <si>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</si>
  <si>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</si>
  <si>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</si>
  <si>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</si>
  <si>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</si>
  <si>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</si>
  <si>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</si>
  <si>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</si>
  <si>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</si>
  <si>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</si>
  <si>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</si>
  <si>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</si>
  <si>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</si>
  <si>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</si>
  <si>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</si>
  <si>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</si>
  <si>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</si>
  <si>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</si>
  <si>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</si>
  <si>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</si>
  <si>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</si>
  <si>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</si>
  <si>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</si>
  <si>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</si>
  <si>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</si>
  <si>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</si>
  <si>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</si>
  <si>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</si>
  <si>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</si>
  <si>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</si>
  <si>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</si>
  <si>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</si>
  <si>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</si>
  <si>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</si>
  <si>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</si>
  <si>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</si>
  <si>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</si>
  <si>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</si>
  <si>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</si>
  <si>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</si>
  <si>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</si>
  <si>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</si>
  <si>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</si>
  <si>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</si>
  <si>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</si>
  <si>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</si>
  <si>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</si>
  <si>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</si>
  <si>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</si>
  <si>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</si>
  <si>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</si>
  <si>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</si>
  <si>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</si>
  <si>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</si>
  <si>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</si>
  <si>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</si>
  <si>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</si>
  <si>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</si>
  <si>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</si>
  <si>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</si>
  <si>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</si>
  <si>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</si>
  <si>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</si>
  <si>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</si>
  <si>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</si>
  <si>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</si>
  <si>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</si>
  <si>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</si>
  <si>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</si>
  <si>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</si>
  <si>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</si>
  <si>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</si>
  <si>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</si>
  <si>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</si>
  <si>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</si>
  <si>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</si>
  <si>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</si>
  <si>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</si>
  <si>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</si>
  <si>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</si>
  <si>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</si>
  <si>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</si>
  <si>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server_lia_plug</t>
  </si>
  <si>
    <t>template_server_lia_plug_proxy</t>
  </si>
  <si>
    <t>Server Lia</t>
  </si>
  <si>
    <t>RaspberryPi Lia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</si>
  <si>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</si>
  <si>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</si>
  <si>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</si>
  <si>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</si>
  <si>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</si>
  <si>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</si>
  <si>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</si>
  <si>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</si>
  <si>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</si>
  <si>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</si>
  <si>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</si>
  <si>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</si>
  <si>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</si>
  <si>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</si>
  <si>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</si>
  <si>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</si>
  <si>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</si>
  <si>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10.0.4.15</t>
  </si>
  <si>
    <t>10.0.2.15</t>
  </si>
  <si>
    <t>Bea</t>
  </si>
  <si>
    <t>Eva</t>
  </si>
  <si>
    <t>10.0.2.16</t>
  </si>
  <si>
    <t>10.0.4.16</t>
  </si>
  <si>
    <t>10.0.2.17</t>
  </si>
  <si>
    <t>10.0.4.17</t>
  </si>
  <si>
    <t>10.0.2.18</t>
  </si>
  <si>
    <t>10.0.4.18</t>
  </si>
  <si>
    <t>10.0.2.19</t>
  </si>
  <si>
    <t>10.0.4.19</t>
  </si>
  <si>
    <t>10.0.2.20</t>
  </si>
  <si>
    <t>10.0.4.20</t>
  </si>
  <si>
    <t>10.0.2.21</t>
  </si>
  <si>
    <t>10.0.4.21</t>
  </si>
  <si>
    <t>10.0.2.22</t>
  </si>
  <si>
    <t>10.0.4.22</t>
  </si>
  <si>
    <t>2a:00:00:00:00:00</t>
  </si>
  <si>
    <t>4a:00:00:00:00:00</t>
  </si>
  <si>
    <t>4a:27:eb:78:74:0e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</si>
  <si>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</si>
  <si>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</si>
  <si>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</si>
  <si>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</si>
  <si>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</si>
  <si>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</si>
  <si>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</si>
  <si>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</si>
  <si>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10.0.3.15</t>
  </si>
  <si>
    <t>10.0.3.16</t>
  </si>
  <si>
    <t>10.0.3.17</t>
  </si>
  <si>
    <t>10.0.3.18</t>
  </si>
  <si>
    <t>10.0.3.19</t>
  </si>
  <si>
    <t>10.0.3.20</t>
  </si>
  <si>
    <t>10.0.3.21</t>
  </si>
  <si>
    <t>10.0.3.22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</si>
  <si>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</si>
  <si>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</si>
  <si>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</si>
  <si>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</si>
  <si>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</si>
  <si>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</si>
  <si>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</si>
  <si>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</si>
  <si>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</si>
  <si>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</si>
  <si>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</si>
  <si>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</si>
  <si>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</si>
  <si>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</si>
  <si>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</si>
  <si>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</si>
  <si>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</si>
  <si>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</si>
  <si>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</si>
  <si>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</si>
  <si>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</si>
  <si>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</si>
  <si>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</si>
  <si>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</si>
  <si>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</si>
  <si>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</si>
  <si>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</si>
  <si>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</si>
  <si>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</si>
  <si>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</si>
  <si>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</si>
  <si>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</si>
  <si>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</si>
  <si>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</si>
  <si>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</si>
  <si>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</si>
  <si>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</si>
  <si>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</si>
  <si>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</si>
  <si>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</si>
  <si>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</si>
  <si>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</si>
  <si>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</si>
  <si>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</si>
  <si>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</si>
  <si>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</si>
  <si>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</si>
  <si>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</si>
  <si>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</si>
  <si>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</si>
  <si>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</si>
  <si>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</si>
  <si>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</si>
  <si>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</si>
  <si>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</si>
  <si>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</si>
  <si>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</si>
  <si>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</si>
  <si>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3a:00:00:00:00:00</t>
  </si>
  <si>
    <t>3a:e0:4c:68:07:65</t>
  </si>
  <si>
    <t>3a:e0:4c:68:04:21</t>
  </si>
  <si>
    <t>3a:e0:4c:68:07:0d</t>
  </si>
  <si>
    <t>4a:e0:4c:68:04:21</t>
  </si>
  <si>
    <t>4a:e0:4c:68:07:0d</t>
  </si>
  <si>
    <t>3a:6c:8f:2a:da:9c</t>
  </si>
  <si>
    <t>4a:6c:8f:2a:da:9c</t>
  </si>
  <si>
    <t>3a:4d:e9:d2:86:6c</t>
  </si>
  <si>
    <t>4a:4d:e9:d2:86:6c</t>
  </si>
  <si>
    <t>3a:27:eb:78:74:0e</t>
  </si>
  <si>
    <t>7a:8d:69:ed:73:4e</t>
  </si>
  <si>
    <t>Watch</t>
  </si>
  <si>
    <t>Series 7</t>
  </si>
  <si>
    <t>10.2</t>
  </si>
  <si>
    <t>17.2</t>
  </si>
  <si>
    <t>1a:12:0e:86:36:49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</si>
  <si>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</si>
  <si>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</si>
  <si>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</si>
  <si>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</si>
  <si>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</si>
  <si>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</si>
  <si>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</si>
  <si>
    <t>Mobile Air Purifier</t>
  </si>
  <si>
    <t>google_assistant_synchronize_devices</t>
  </si>
  <si>
    <t>Server Eva</t>
  </si>
  <si>
    <t>MacMini Eva</t>
  </si>
  <si>
    <t>38:c9:86:59:f1:6f</t>
  </si>
  <si>
    <t>3a:c9:86:59:f1:6f</t>
  </si>
  <si>
    <t>4a:c9:86:59:f1:6f</t>
  </si>
  <si>
    <t>0x1c34f1fffe7f7e96</t>
  </si>
  <si>
    <t>host_eva_availability</t>
  </si>
  <si>
    <t>Mac Mini Eva</t>
  </si>
  <si>
    <t>host_eva_temperature</t>
  </si>
  <si>
    <t>compensation_sensor_host_eva_temperature</t>
  </si>
  <si>
    <t>macmini-eva</t>
  </si>
  <si>
    <t>Flo Temperature</t>
  </si>
  <si>
    <t>Eva Temperature</t>
  </si>
  <si>
    <t>Meg Temperature</t>
  </si>
  <si>
    <t>Hot Water</t>
  </si>
  <si>
    <t>Appliances</t>
  </si>
  <si>
    <t>uvc_ada_medium_resolution_channel</t>
  </si>
  <si>
    <t>uvc_edwin_medium_resolution_channel</t>
  </si>
  <si>
    <t>office_lounge_temperature</t>
  </si>
  <si>
    <t>compensation_sensor_office_lounge_temperature</t>
  </si>
  <si>
    <t>office_pantry_temperature</t>
  </si>
  <si>
    <t>compensation_sensor_office_pantry_temperature</t>
  </si>
  <si>
    <t>office_dining_temperature</t>
  </si>
  <si>
    <t>compensation_sensor_office_dining_temperature</t>
  </si>
  <si>
    <t>office_basement_temperature</t>
  </si>
  <si>
    <t>compensation_sensor_office_basement_temperature</t>
  </si>
  <si>
    <t>office_lounge_humidity</t>
  </si>
  <si>
    <t>office_pantry_humidity</t>
  </si>
  <si>
    <t>office_dining_humidity</t>
  </si>
  <si>
    <t>office_basement_humidity</t>
  </si>
  <si>
    <t>ada_carbon_dioxide</t>
  </si>
  <si>
    <t>edwin_carbon_dioxide</t>
  </si>
  <si>
    <t>parents_carbon_dioxide</t>
  </si>
  <si>
    <t>office_carbon_dioxide</t>
  </si>
  <si>
    <t>office_lounge_carbon_dioxide</t>
  </si>
  <si>
    <t>kitchen_carbon_dioxide</t>
  </si>
  <si>
    <t>office_pantry_carbon_dioxide</t>
  </si>
  <si>
    <t>office_dining_carbon_dioxide</t>
  </si>
  <si>
    <t>laundry_carbon_dioxide</t>
  </si>
  <si>
    <t>office_pantry_battery</t>
  </si>
  <si>
    <t>office_lounge_battery</t>
  </si>
  <si>
    <t>office_dining_battery</t>
  </si>
  <si>
    <t>office_basement_battery</t>
  </si>
  <si>
    <t>Turn sleep mode on</t>
  </si>
  <si>
    <t>Turn sleep mode off</t>
  </si>
  <si>
    <t>{ "hue_power_on_behavior":"on", "hue_power_on_brightness":3, "hue_power_on_color_temperature":454, "color_temp_startup":454 }</t>
  </si>
  <si>
    <t>Sagecom</t>
  </si>
  <si>
    <t>sagecom-modem</t>
  </si>
  <si>
    <t>FAST 5355</t>
  </si>
  <si>
    <t>10.0.0.138</t>
  </si>
  <si>
    <t>Exetel</t>
  </si>
  <si>
    <t>exetel-staticip</t>
  </si>
  <si>
    <t>Static IP</t>
  </si>
  <si>
    <t>NBN</t>
  </si>
  <si>
    <t>IPv4</t>
  </si>
  <si>
    <t>123.176.113.184</t>
  </si>
  <si>
    <t>10.0.0.1</t>
  </si>
  <si>
    <t>sagecom-gateway</t>
  </si>
  <si>
    <t>Gateway</t>
  </si>
  <si>
    <t>mdi:molecule-co2</t>
  </si>
  <si>
    <t>The compensation points "[uncompensated_value, compensated_value], []..." to claibrate the values using linear best fit regression</t>
  </si>
  <si>
    <t>28:70:4e:61:87:00</t>
  </si>
  <si>
    <t>UAP-U6 Pro</t>
  </si>
  <si>
    <t>Edwin Wakeup</t>
  </si>
  <si>
    <t>Edwin Goodnight</t>
  </si>
  <si>
    <t>edwin_wakeup</t>
  </si>
  <si>
    <t>edwin_playtime</t>
  </si>
  <si>
    <t>edwin_goodnight</t>
  </si>
  <si>
    <t>Edwin Wakeup, Edwin Wakeup Mode</t>
  </si>
  <si>
    <t>Edwin Playtime, Edwin Playtime Mode</t>
  </si>
  <si>
    <t>Edwin Goodnight, Edwin Goodnight Mode</t>
  </si>
  <si>
    <t>home_started</t>
  </si>
  <si>
    <t>Started</t>
  </si>
  <si>
    <t>Edwin Playtime</t>
  </si>
  <si>
    <t>garden_sewerage_blower_plug</t>
  </si>
  <si>
    <t>template_garden_sewerage_blower_plug_proxy</t>
  </si>
  <si>
    <t>Garden Sewerage Blower</t>
  </si>
  <si>
    <t>Sewerage Blower</t>
  </si>
  <si>
    <t>broken_template_kitchen_coffee_machine_plug_proxy</t>
  </si>
  <si>
    <t>broken_kitchen_coffee_machine_plug</t>
  </si>
  <si>
    <t>broken_template_deck_festoons_plug_proxy</t>
  </si>
  <si>
    <t>broken_deck_festoons_plug</t>
  </si>
  <si>
    <t>broken_template_landing_festoons_plug_proxy</t>
  </si>
  <si>
    <t>broken_landing_festoons_plug</t>
  </si>
  <si>
    <t>broken_template_lounge_sub_plug_proxy</t>
  </si>
  <si>
    <t>broken_lounge_sub_plug</t>
  </si>
  <si>
    <t>broken_template_study_outlet_plug_proxy</t>
  </si>
  <si>
    <t>broken_study_outlet_plug</t>
  </si>
  <si>
    <t>broken_template_office_outlet_plug_proxy</t>
  </si>
  <si>
    <t>broken_office_outlet_plug</t>
  </si>
  <si>
    <t>broken_template_kitchen_dish_washer_plug_proxy</t>
  </si>
  <si>
    <t>broken_kitchen_dish_washer_plug</t>
  </si>
  <si>
    <t>broken_template_laundry_clothes_dryer_plug_proxy</t>
  </si>
  <si>
    <t>broken_laundry_clothes_dryer_plug</t>
  </si>
  <si>
    <t>broken_template_laundry_washing_machine_plug_proxy</t>
  </si>
  <si>
    <t>broken_laundry_washing_machine_plug</t>
  </si>
  <si>
    <t>broken_template_study_battery_charger_plug_proxy</t>
  </si>
  <si>
    <t>broken_study_battery_charger_plug</t>
  </si>
  <si>
    <t>broken_template_laundry_vacuum_charger_plug_proxy</t>
  </si>
  <si>
    <t>broken_laundry_vacuum_charger_plug</t>
  </si>
  <si>
    <t>broken_template_ada_tablet_plug_proxy</t>
  </si>
  <si>
    <t>broken_ada_tablet_plug</t>
  </si>
  <si>
    <t>broken_template_server_eva_plug_proxy</t>
  </si>
  <si>
    <t>broken_server_eva_plug</t>
  </si>
  <si>
    <t>broken_template_server_meg_plug_proxy</t>
  </si>
  <si>
    <t>broken_server_meg_plug</t>
  </si>
  <si>
    <t>broken_template_rack_internet_modem_plug_proxy</t>
  </si>
  <si>
    <t>broken_rack_internet_modem_plug</t>
  </si>
  <si>
    <t>manufacturer_alias</t>
  </si>
  <si>
    <t>Signify</t>
  </si>
  <si>
    <t>Wardrobe Ambient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</si>
</sst>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theme="0"/>
      <name val="Calibri"/>
      <family val="2"/>
    </font>
    <font>
      <u/>
      <sz val="12"/>
      <color theme="0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u/>
      <sz val="12"/>
      <color theme="4"/>
      <name val="Calibri"/>
      <family val="2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12"/>
      <name val="Calibri"/>
      <family val="2"/>
    </font>
    <font>
      <sz val="12"/>
      <color rgb="FF21212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3">
    <xf numFmtId="0" fontId="0" fillId="0" borderId="0" xfId="0"/>
    <xf numFmtId="0" fontId="4" fillId="2" borderId="4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2" borderId="5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49" fontId="4" fillId="2" borderId="3" xfId="0" applyNumberFormat="1" applyFont="1" applyFill="1" applyBorder="1" applyAlignment="1">
      <alignment horizontal="left" vertical="top" wrapText="1"/>
    </xf>
    <xf numFmtId="49" fontId="4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/>
    </xf>
    <xf numFmtId="49" fontId="4" fillId="2" borderId="2" xfId="0" applyNumberFormat="1" applyFont="1" applyFill="1" applyBorder="1" applyAlignment="1">
      <alignment horizontal="left" vertical="top" wrapText="1"/>
    </xf>
    <xf numFmtId="49" fontId="4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49" fontId="4" fillId="0" borderId="7" xfId="0" applyNumberFormat="1" applyFont="1" applyBorder="1" applyAlignment="1">
      <alignment horizontal="left" vertical="top"/>
    </xf>
    <xf numFmtId="0" fontId="6" fillId="3" borderId="8" xfId="0" applyFont="1" applyFill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49" fontId="4" fillId="0" borderId="0" xfId="0" applyNumberFormat="1" applyFont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49" fontId="4" fillId="0" borderId="9" xfId="0" applyNumberFormat="1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49" fontId="8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wrapText="1"/>
    </xf>
    <xf numFmtId="0" fontId="10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 vertical="top" wrapText="1"/>
    </xf>
    <xf numFmtId="0" fontId="9" fillId="0" borderId="10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49" fontId="8" fillId="0" borderId="0" xfId="0" applyNumberFormat="1" applyFont="1" applyAlignment="1">
      <alignment horizontal="left" vertical="top"/>
    </xf>
    <xf numFmtId="0" fontId="11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 wrapText="1"/>
    </xf>
    <xf numFmtId="0" fontId="12" fillId="0" borderId="0" xfId="0" applyFont="1"/>
    <xf numFmtId="0" fontId="8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20" fontId="11" fillId="0" borderId="0" xfId="0" applyNumberFormat="1" applyFont="1" applyAlignment="1">
      <alignment horizontal="left" vertical="top"/>
    </xf>
    <xf numFmtId="1" fontId="3" fillId="0" borderId="0" xfId="0" applyNumberFormat="1" applyFont="1" applyAlignment="1">
      <alignment horizontal="left" vertical="top"/>
    </xf>
    <xf numFmtId="0" fontId="9" fillId="0" borderId="0" xfId="0" applyFont="1" applyAlignment="1">
      <alignment horizontal="left" vertical="top" wrapText="1"/>
    </xf>
    <xf numFmtId="0" fontId="3" fillId="4" borderId="0" xfId="0" applyFont="1" applyFill="1" applyAlignment="1">
      <alignment horizontal="left" vertical="top"/>
    </xf>
    <xf numFmtId="0" fontId="3" fillId="4" borderId="0" xfId="0" applyFont="1" applyFill="1"/>
    <xf numFmtId="49" fontId="3" fillId="4" borderId="0" xfId="0" applyNumberFormat="1" applyFont="1" applyFill="1" applyAlignment="1">
      <alignment horizontal="left" vertical="top"/>
    </xf>
    <xf numFmtId="0" fontId="3" fillId="4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left" vertical="top"/>
    </xf>
    <xf numFmtId="49" fontId="8" fillId="4" borderId="0" xfId="1" applyNumberFormat="1" applyFont="1" applyFill="1" applyBorder="1" applyAlignment="1">
      <alignment horizontal="left" vertical="top"/>
    </xf>
    <xf numFmtId="0" fontId="3" fillId="5" borderId="0" xfId="0" applyFont="1" applyFill="1" applyAlignment="1">
      <alignment horizontal="left" vertical="top"/>
    </xf>
    <xf numFmtId="0" fontId="3" fillId="5" borderId="0" xfId="0" applyFont="1" applyFill="1" applyAlignment="1">
      <alignment horizontal="left" vertical="top" wrapText="1"/>
    </xf>
    <xf numFmtId="0" fontId="3" fillId="5" borderId="0" xfId="0" applyFont="1" applyFill="1"/>
    <xf numFmtId="49" fontId="3" fillId="5" borderId="0" xfId="0" applyNumberFormat="1" applyFont="1" applyFill="1" applyAlignment="1">
      <alignment horizontal="left" vertical="top"/>
    </xf>
    <xf numFmtId="49" fontId="8" fillId="5" borderId="0" xfId="0" applyNumberFormat="1" applyFont="1" applyFill="1" applyAlignment="1">
      <alignment horizontal="left" vertical="top"/>
    </xf>
    <xf numFmtId="0" fontId="9" fillId="5" borderId="0" xfId="0" applyFont="1" applyFill="1" applyAlignment="1">
      <alignment horizontal="left" vertical="top"/>
    </xf>
    <xf numFmtId="0" fontId="11" fillId="5" borderId="0" xfId="0" applyFont="1" applyFill="1" applyAlignment="1">
      <alignment horizontal="left" vertical="top"/>
    </xf>
    <xf numFmtId="49" fontId="8" fillId="5" borderId="0" xfId="1" applyNumberFormat="1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9"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092CD"/>
      <color rgb="FF5CAEDB"/>
      <color rgb="FFF251FF"/>
      <color rgb="FF03FF15"/>
      <color rgb="FF7BFF59"/>
      <color rgb="FF3992E5"/>
      <color rgb="FF006EBF"/>
      <color rgb="FF0432FF"/>
      <color rgb="FF569CDB"/>
      <color rgb="FF4276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N495" totalsRowShown="0" headerRowDxfId="68" dataDxfId="66" headerRowBorderDxfId="67">
  <autoFilter ref="A3:BN495" xr:uid="{00000000-0009-0000-0100-000002000000}"/>
  <sortState xmlns:xlrd2="http://schemas.microsoft.com/office/spreadsheetml/2017/richdata2" ref="A4:BN495">
    <sortCondition ref="A3:A495"/>
  </sortState>
  <tableColumns count="66">
    <tableColumn id="1" xr3:uid="{00000000-0010-0000-0000-000001000000}" name="index" dataDxfId="65"/>
    <tableColumn id="2" xr3:uid="{00000000-0010-0000-0000-000002000000}" name="entity_status" dataDxfId="64"/>
    <tableColumn id="30" xr3:uid="{9A7EFF98-BFE6-E446-8CFB-C6A8F1F4C72D}" name="device_via_device" dataDxfId="63"/>
    <tableColumn id="3" xr3:uid="{00000000-0010-0000-0000-000003000000}" name="entity_namespace" dataDxfId="62"/>
    <tableColumn id="4" xr3:uid="{00000000-0010-0000-0000-000004000000}" name="unique_id" dataDxfId="61"/>
    <tableColumn id="29" xr3:uid="{C9099E62-9C90-774C-B487-C1E8FC10D09D}" name="name" dataDxfId="60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9"/>
    <tableColumn id="6" xr3:uid="{00000000-0010-0000-0000-000006000000}" name="entity_domain" dataDxfId="58"/>
    <tableColumn id="7" xr3:uid="{00000000-0010-0000-0000-000007000000}" name="entity_group" dataDxfId="57"/>
    <tableColumn id="27" xr3:uid="{60418A65-0C60-7646-A0ED-ABB0E1A36C63}" name="google_aliases" dataDxfId="56"/>
    <tableColumn id="13" xr3:uid="{B4C4A2D6-C804-F043-B392-3D0AB90153D7}" name="linked_entity" dataDxfId="55"/>
    <tableColumn id="39" xr3:uid="{4CB6C6ED-220F-EA47-A177-F3CF94B4FCB8}" name="linked_service" dataDxfId="54"/>
    <tableColumn id="32" xr3:uid="{9FB83457-10AD-D34A-B0A0-C03B121132D6}" name="hass_display_mode" dataDxfId="53"/>
    <tableColumn id="28" xr3:uid="{0EA9866E-7EBB-1F4E-864B-B4B41A0868C7}" name="hass_display_type" dataDxfId="52"/>
    <tableColumn id="51" xr3:uid="{8DBDF391-07AE-4A4F-903B-5BBD64761C59}" name="powercalc_enable" dataDxfId="51"/>
    <tableColumn id="50" xr3:uid="{07C23DD5-25CE-2A4A-8455-1C159ED44B79}" name="powercalc_group_1" dataDxfId="50"/>
    <tableColumn id="49" xr3:uid="{674D5879-982E-C54E-BB3C-3856904C3F08}" name="powercalc_group_2" dataDxfId="49"/>
    <tableColumn id="48" xr3:uid="{58F1B851-B412-434F-90C1-FC461B06CD87}" name="powercalc_group_3" dataDxfId="48"/>
    <tableColumn id="47" xr3:uid="{B8549644-CEBE-B04C-A925-E1930F8FB34D}" name="powercalc_group_4" dataDxfId="47"/>
    <tableColumn id="46" xr3:uid="{D0327CDA-BCAE-2F44-B16C-849736CDE7F5}" name="powercalc_config" dataDxfId="46"/>
    <tableColumn id="31" xr3:uid="{0D8A1BBE-51B4-E147-A44E-9683CA8C518F}" name="grafana_display_type" dataDxfId="45"/>
    <tableColumn id="14" xr3:uid="{78BFD416-14E2-1346-ABA3-7482F2EF964B}" name="compensation_curve" dataDxfId="44"/>
    <tableColumn id="42" xr3:uid="{89DBF06F-3894-034F-A260-C4F7288ABF85}" name="zigbee_type" dataDxfId="43"/>
    <tableColumn id="43" xr3:uid="{E7D1DC27-417A-B44D-9C67-253D3AEEAC31}" name="zigbee_group" dataDxfId="42"/>
    <tableColumn id="41" xr3:uid="{C2AC9DC2-579C-114D-BD33-47F922A7ECD8}" name="zigbee_config" dataDxfId="41"/>
    <tableColumn id="38" xr3:uid="{26490464-B58E-B747-AFA6-696984DB49F8}" name="zigbee_device_config" dataDxfId="40"/>
    <tableColumn id="53" xr3:uid="{97C0AC03-0E68-C04D-AAB1-394239DA0E93}" name="tasmota_device_config" dataDxfId="39"/>
    <tableColumn id="8" xr3:uid="{00000000-0010-0000-0000-000008000000}" name="state_class" dataDxfId="38"/>
    <tableColumn id="9" xr3:uid="{00000000-0010-0000-0000-000009000000}" name="unit_of_measurement" dataDxfId="37"/>
    <tableColumn id="10" xr3:uid="{00000000-0010-0000-0000-00000A000000}" name="device_class" dataDxfId="36"/>
    <tableColumn id="11" xr3:uid="{00000000-0010-0000-0000-00000B000000}" name="icon" dataDxfId="35"/>
    <tableColumn id="12" xr3:uid="{00000000-0010-0000-0000-00000C000000}" name="sample_period" dataDxfId="34"/>
    <tableColumn id="15" xr3:uid="{00000000-0010-0000-0000-00000F000000}" name="force_update" dataDxfId="33"/>
    <tableColumn id="55" xr3:uid="{A7039A10-DEBB-A944-8FAD-A77F3CF1F429}" name="optimistic" dataDxfId="32"/>
    <tableColumn id="16" xr3:uid="{00000000-0010-0000-0000-000010000000}" name="unique_id_device" dataDxfId="31"/>
    <tableColumn id="17" xr3:uid="{00000000-0010-0000-0000-000011000000}" name="discovery_topic" dataDxfId="30">
      <calculatedColumnFormula>IF(ISBLANK(AI4),  "", _xlfn.CONCAT("haas/entity/sensor/", LOWER(C4), "/", E4, "/config"))</calculatedColumnFormula>
    </tableColumn>
    <tableColumn id="18" xr3:uid="{00000000-0010-0000-0000-000012000000}" name="state_topic" dataDxfId="29">
      <calculatedColumnFormula>IF(ISBLANK(AI4),  "", _xlfn.CONCAT(LOWER(C4), "/", E4))</calculatedColumnFormula>
    </tableColumn>
    <tableColumn id="54" xr3:uid="{07C1F1CD-523C-4A44-98AC-1E70912971C8}" name="command_topic" dataDxfId="28"/>
    <tableColumn id="56" xr3:uid="{256F7B55-FAA5-B74F-8FD2-07EB07120BFC}" name="availability_topic" dataDxfId="27"/>
    <tableColumn id="60" xr3:uid="{879A506D-709C-0C47-A5F6-FF87CE7E643D}" name="payload_on" dataDxfId="26"/>
    <tableColumn id="59" xr3:uid="{5292E359-6C9C-B546-A29E-DEF850DCCA28}" name="payload_off" dataDxfId="25"/>
    <tableColumn id="58" xr3:uid="{DE814105-6A0E-9345-AA8B-97FD58CC76ED}" name="payload_available" dataDxfId="24"/>
    <tableColumn id="57" xr3:uid="{9E11398C-2422-0E41-8975-F1A8C86DE2C4}" name="payload_not_available" dataDxfId="23"/>
    <tableColumn id="19" xr3:uid="{00000000-0010-0000-0000-000013000000}" name="value_template" dataDxfId="22"/>
    <tableColumn id="20" xr3:uid="{00000000-0010-0000-0000-000014000000}" name="qos" dataDxfId="21"/>
    <tableColumn id="37" xr3:uid="{64D4DD58-B502-4345-9167-C0EACC9E86EC}" name="device_configuration_url" dataDxfId="20"/>
    <tableColumn id="64" xr3:uid="{24CCFA05-A4F8-534D-91C0-D3447DCE67C4}" name="device_proxy_type" dataDxfId="19"/>
    <tableColumn id="21" xr3:uid="{00000000-0010-0000-0000-000015000000}" name="device_identifiers" dataDxfId="18"/>
    <tableColumn id="23" xr3:uid="{00000000-0010-0000-0000-000017000000}" name="device_name" dataDxfId="17"/>
    <tableColumn id="52" xr3:uid="{378B736E-A3D4-7443-9E78-87BB2CE9A818}" name="_device_entity_name" dataDxfId="16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5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4"/>
    <tableColumn id="69" xr3:uid="{E9085A4B-1F83-9F48-9959-5208B03EB691}" name="_device_name_prefix_default" dataDxfId="13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2"/>
    <tableColumn id="24" xr3:uid="{00000000-0010-0000-0000-000018000000}" name="device_model" dataDxfId="11"/>
    <tableColumn id="25" xr3:uid="{00000000-0010-0000-0000-000019000000}" name="device_manufacturer" dataDxfId="10"/>
    <tableColumn id="45" xr3:uid="{E90F6D15-3F78-FF45-A83A-DA5FDC8692BD}" name="manufacturer_alias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495"/>
  <sheetViews>
    <sheetView tabSelected="1" topLeftCell="A306" zoomScale="120" zoomScaleNormal="120" workbookViewId="0">
      <selection activeCell="G325" sqref="G325"/>
    </sheetView>
  </sheetViews>
  <sheetFormatPr baseColWidth="10" defaultRowHeight="16" customHeight="1" x14ac:dyDescent="0.2"/>
  <cols>
    <col min="1" max="1" width="14.33203125" style="30" bestFit="1" customWidth="1"/>
    <col min="2" max="2" width="21.1640625" style="30" bestFit="1" customWidth="1"/>
    <col min="3" max="3" width="21.5" style="30" customWidth="1"/>
    <col min="4" max="4" width="20.6640625" style="30" customWidth="1"/>
    <col min="5" max="5" width="51.1640625" style="30" bestFit="1" customWidth="1"/>
    <col min="6" max="6" width="55.1640625" style="30" customWidth="1"/>
    <col min="7" max="7" width="27.1640625" style="30" bestFit="1" customWidth="1"/>
    <col min="8" max="8" width="24.5" style="30" customWidth="1"/>
    <col min="9" max="9" width="24.6640625" style="30" bestFit="1" customWidth="1"/>
    <col min="10" max="10" width="36.6640625" style="30" customWidth="1"/>
    <col min="11" max="11" width="51" style="30" bestFit="1" customWidth="1"/>
    <col min="12" max="12" width="25.1640625" style="30" bestFit="1" customWidth="1"/>
    <col min="13" max="13" width="37.1640625" style="30" bestFit="1" customWidth="1"/>
    <col min="14" max="14" width="28.5" style="30" bestFit="1" customWidth="1"/>
    <col min="15" max="15" width="26" style="30" bestFit="1" customWidth="1"/>
    <col min="16" max="16" width="21.83203125" style="31" customWidth="1"/>
    <col min="17" max="17" width="21.83203125" style="30" customWidth="1"/>
    <col min="18" max="18" width="22.5" style="30" customWidth="1"/>
    <col min="19" max="19" width="24.83203125" style="30" bestFit="1" customWidth="1"/>
    <col min="20" max="20" width="26" style="30" customWidth="1"/>
    <col min="21" max="21" width="33.33203125" style="33" bestFit="1" customWidth="1"/>
    <col min="22" max="22" width="30.6640625" style="33" customWidth="1"/>
    <col min="23" max="23" width="43.5" style="30" bestFit="1" customWidth="1"/>
    <col min="24" max="24" width="32.1640625" style="30" bestFit="1" customWidth="1"/>
    <col min="25" max="26" width="24" style="30" bestFit="1" customWidth="1"/>
    <col min="27" max="27" width="51" style="30" customWidth="1"/>
    <col min="28" max="28" width="115.1640625" style="31" customWidth="1"/>
    <col min="29" max="29" width="18.83203125" style="31" bestFit="1" customWidth="1"/>
    <col min="30" max="30" width="32.83203125" style="30" bestFit="1" customWidth="1"/>
    <col min="31" max="31" width="45.1640625" style="30" bestFit="1" customWidth="1"/>
    <col min="32" max="32" width="40.5" style="30" bestFit="1" customWidth="1"/>
    <col min="33" max="33" width="23.1640625" style="30" bestFit="1" customWidth="1"/>
    <col min="34" max="34" width="19.5" style="30" bestFit="1" customWidth="1"/>
    <col min="35" max="35" width="18.33203125" style="30" bestFit="1" customWidth="1"/>
    <col min="36" max="36" width="18.33203125" style="30" customWidth="1"/>
    <col min="37" max="37" width="72" style="30" customWidth="1"/>
    <col min="38" max="38" width="51.5" style="30" customWidth="1"/>
    <col min="39" max="39" width="52.5" style="30" customWidth="1"/>
    <col min="40" max="40" width="48.33203125" style="30" customWidth="1"/>
    <col min="41" max="41" width="23" style="30" bestFit="1" customWidth="1"/>
    <col min="42" max="42" width="21.5" style="30" bestFit="1" customWidth="1"/>
    <col min="43" max="43" width="20.5" style="30" bestFit="1" customWidth="1"/>
    <col min="44" max="44" width="22.5" style="30" customWidth="1"/>
    <col min="45" max="45" width="252.33203125" style="30" customWidth="1"/>
    <col min="46" max="46" width="21.1640625" style="30" bestFit="1" customWidth="1"/>
    <col min="47" max="47" width="63.33203125" style="31" customWidth="1"/>
    <col min="48" max="48" width="31.5" style="30" bestFit="1" customWidth="1"/>
    <col min="49" max="49" width="35.1640625" style="30" customWidth="1"/>
    <col min="50" max="50" width="30.6640625" style="31" customWidth="1"/>
    <col min="51" max="51" width="65.33203125" style="30" customWidth="1"/>
    <col min="52" max="52" width="29.5" style="30" customWidth="1"/>
    <col min="53" max="53" width="28.83203125" style="30" customWidth="1"/>
    <col min="54" max="54" width="28.6640625" style="30" customWidth="1"/>
    <col min="55" max="55" width="25.33203125" style="30" bestFit="1" customWidth="1"/>
    <col min="56" max="57" width="26" style="30" customWidth="1"/>
    <col min="58" max="58" width="21.33203125" style="30" bestFit="1" customWidth="1"/>
    <col min="59" max="59" width="26.1640625" style="30" bestFit="1" customWidth="1"/>
    <col min="60" max="60" width="23.1640625" style="30" customWidth="1"/>
    <col min="61" max="61" width="30.6640625" style="30" customWidth="1"/>
    <col min="62" max="62" width="29.5" style="30" customWidth="1"/>
    <col min="63" max="63" width="27" style="30" bestFit="1" customWidth="1"/>
    <col min="64" max="64" width="28.6640625" style="30" bestFit="1" customWidth="1"/>
    <col min="65" max="65" width="27" style="30" bestFit="1" customWidth="1"/>
    <col min="66" max="66" width="39.1640625" style="31" customWidth="1"/>
    <col min="67" max="67" width="42.1640625" style="30" bestFit="1" customWidth="1"/>
    <col min="68" max="16384" width="10.83203125" style="30"/>
  </cols>
  <sheetData>
    <row r="1" spans="1:67" s="9" customFormat="1" ht="16" customHeight="1" x14ac:dyDescent="0.2">
      <c r="A1" s="1" t="s">
        <v>267</v>
      </c>
      <c r="B1" s="2" t="s">
        <v>267</v>
      </c>
      <c r="C1" s="2" t="s">
        <v>267</v>
      </c>
      <c r="D1" s="2" t="s">
        <v>267</v>
      </c>
      <c r="E1" s="2" t="s">
        <v>267</v>
      </c>
      <c r="F1" s="2" t="s">
        <v>335</v>
      </c>
      <c r="G1" s="2" t="s">
        <v>267</v>
      </c>
      <c r="H1" s="2" t="s">
        <v>267</v>
      </c>
      <c r="I1" s="2" t="s">
        <v>267</v>
      </c>
      <c r="J1" s="2" t="s">
        <v>473</v>
      </c>
      <c r="K1" s="2" t="s">
        <v>1172</v>
      </c>
      <c r="L1" s="2" t="s">
        <v>1172</v>
      </c>
      <c r="M1" s="2" t="s">
        <v>268</v>
      </c>
      <c r="N1" s="2" t="s">
        <v>269</v>
      </c>
      <c r="O1" s="3" t="s">
        <v>755</v>
      </c>
      <c r="P1" s="4" t="s">
        <v>755</v>
      </c>
      <c r="Q1" s="4" t="s">
        <v>755</v>
      </c>
      <c r="R1" s="4" t="s">
        <v>755</v>
      </c>
      <c r="S1" s="4" t="s">
        <v>755</v>
      </c>
      <c r="T1" s="5" t="s">
        <v>756</v>
      </c>
      <c r="U1" s="4" t="s">
        <v>268</v>
      </c>
      <c r="V1" s="3" t="s">
        <v>268</v>
      </c>
      <c r="W1" s="6" t="s">
        <v>487</v>
      </c>
      <c r="X1" s="6" t="s">
        <v>487</v>
      </c>
      <c r="Y1" s="6" t="s">
        <v>487</v>
      </c>
      <c r="Z1" s="6" t="s">
        <v>553</v>
      </c>
      <c r="AA1" s="6" t="s">
        <v>901</v>
      </c>
      <c r="AB1" s="6" t="s">
        <v>186</v>
      </c>
      <c r="AC1" s="6" t="s">
        <v>187</v>
      </c>
      <c r="AD1" s="7" t="s">
        <v>188</v>
      </c>
      <c r="AE1" s="7" t="s">
        <v>1153</v>
      </c>
      <c r="AF1" s="6" t="s">
        <v>186</v>
      </c>
      <c r="AG1" s="6" t="s">
        <v>186</v>
      </c>
      <c r="AH1" s="6" t="s">
        <v>902</v>
      </c>
      <c r="AI1" s="6" t="s">
        <v>186</v>
      </c>
      <c r="AJ1" s="6" t="s">
        <v>186</v>
      </c>
      <c r="AK1" s="6" t="s">
        <v>186</v>
      </c>
      <c r="AL1" s="6" t="s">
        <v>902</v>
      </c>
      <c r="AM1" s="6" t="s">
        <v>902</v>
      </c>
      <c r="AN1" s="6" t="s">
        <v>902</v>
      </c>
      <c r="AO1" s="6" t="s">
        <v>902</v>
      </c>
      <c r="AP1" s="6" t="s">
        <v>902</v>
      </c>
      <c r="AQ1" s="6" t="s">
        <v>902</v>
      </c>
      <c r="AR1" s="6" t="s">
        <v>186</v>
      </c>
      <c r="AS1" s="6" t="s">
        <v>186</v>
      </c>
      <c r="AT1" s="6" t="s">
        <v>186</v>
      </c>
      <c r="AU1" s="6" t="s">
        <v>807</v>
      </c>
      <c r="AV1" s="6" t="s">
        <v>453</v>
      </c>
      <c r="AW1" s="6" t="s">
        <v>453</v>
      </c>
      <c r="AX1" s="6" t="s">
        <v>1294</v>
      </c>
      <c r="AY1" s="6" t="s">
        <v>1294</v>
      </c>
      <c r="AZ1" s="6" t="s">
        <v>807</v>
      </c>
      <c r="BA1" s="6" t="s">
        <v>453</v>
      </c>
      <c r="BB1" s="6" t="s">
        <v>453</v>
      </c>
      <c r="BC1" s="6" t="s">
        <v>453</v>
      </c>
      <c r="BD1" s="6" t="s">
        <v>453</v>
      </c>
      <c r="BE1" s="6" t="s">
        <v>756</v>
      </c>
      <c r="BF1" s="6" t="s">
        <v>453</v>
      </c>
      <c r="BG1" s="6" t="s">
        <v>453</v>
      </c>
      <c r="BH1" s="6" t="s">
        <v>700</v>
      </c>
      <c r="BI1" s="6" t="s">
        <v>700</v>
      </c>
      <c r="BJ1" s="6" t="s">
        <v>807</v>
      </c>
      <c r="BK1" s="6" t="s">
        <v>453</v>
      </c>
      <c r="BL1" s="6" t="s">
        <v>696</v>
      </c>
      <c r="BM1" s="6" t="s">
        <v>453</v>
      </c>
      <c r="BN1" s="6" t="s">
        <v>697</v>
      </c>
      <c r="BO1" s="8"/>
    </row>
    <row r="2" spans="1:67" s="20" customFormat="1" ht="52" customHeight="1" x14ac:dyDescent="0.2">
      <c r="A2" s="10" t="s">
        <v>166</v>
      </c>
      <c r="B2" s="11" t="s">
        <v>217</v>
      </c>
      <c r="C2" s="11" t="s">
        <v>164</v>
      </c>
      <c r="D2" s="11" t="s">
        <v>1154</v>
      </c>
      <c r="E2" s="11" t="s">
        <v>1155</v>
      </c>
      <c r="F2" s="11" t="s">
        <v>1156</v>
      </c>
      <c r="G2" s="11" t="s">
        <v>183</v>
      </c>
      <c r="H2" s="11" t="s">
        <v>151</v>
      </c>
      <c r="I2" s="11" t="s">
        <v>152</v>
      </c>
      <c r="J2" s="12" t="s">
        <v>478</v>
      </c>
      <c r="K2" s="11" t="s">
        <v>1157</v>
      </c>
      <c r="L2" s="11" t="s">
        <v>1158</v>
      </c>
      <c r="M2" s="11" t="s">
        <v>1159</v>
      </c>
      <c r="N2" s="11" t="s">
        <v>1160</v>
      </c>
      <c r="O2" s="13" t="s">
        <v>796</v>
      </c>
      <c r="P2" s="12" t="s">
        <v>800</v>
      </c>
      <c r="Q2" s="12" t="s">
        <v>757</v>
      </c>
      <c r="R2" s="12" t="s">
        <v>757</v>
      </c>
      <c r="S2" s="12" t="s">
        <v>758</v>
      </c>
      <c r="T2" s="12" t="s">
        <v>759</v>
      </c>
      <c r="U2" s="12" t="s">
        <v>474</v>
      </c>
      <c r="V2" s="14" t="s">
        <v>1509</v>
      </c>
      <c r="W2" s="14" t="s">
        <v>495</v>
      </c>
      <c r="X2" s="14" t="s">
        <v>496</v>
      </c>
      <c r="Y2" s="15" t="s">
        <v>488</v>
      </c>
      <c r="Z2" s="14" t="s">
        <v>554</v>
      </c>
      <c r="AA2" s="14" t="s">
        <v>900</v>
      </c>
      <c r="AB2" s="15" t="s">
        <v>153</v>
      </c>
      <c r="AC2" s="15" t="s">
        <v>154</v>
      </c>
      <c r="AD2" s="15" t="s">
        <v>177</v>
      </c>
      <c r="AE2" s="16" t="s">
        <v>1161</v>
      </c>
      <c r="AF2" s="16" t="s">
        <v>155</v>
      </c>
      <c r="AG2" s="16" t="s">
        <v>156</v>
      </c>
      <c r="AH2" s="16" t="s">
        <v>906</v>
      </c>
      <c r="AI2" s="16" t="s">
        <v>157</v>
      </c>
      <c r="AJ2" s="17" t="s">
        <v>1162</v>
      </c>
      <c r="AK2" s="16" t="s">
        <v>1163</v>
      </c>
      <c r="AL2" s="16" t="s">
        <v>903</v>
      </c>
      <c r="AM2" s="16" t="s">
        <v>913</v>
      </c>
      <c r="AN2" s="16" t="s">
        <v>922</v>
      </c>
      <c r="AO2" s="16" t="s">
        <v>923</v>
      </c>
      <c r="AP2" s="16" t="s">
        <v>918</v>
      </c>
      <c r="AQ2" s="16" t="s">
        <v>919</v>
      </c>
      <c r="AR2" s="15" t="s">
        <v>158</v>
      </c>
      <c r="AS2" s="16" t="s">
        <v>526</v>
      </c>
      <c r="AT2" s="18" t="s">
        <v>163</v>
      </c>
      <c r="AU2" s="18" t="s">
        <v>994</v>
      </c>
      <c r="AV2" s="16" t="s">
        <v>339</v>
      </c>
      <c r="AW2" s="16" t="s">
        <v>160</v>
      </c>
      <c r="AX2" s="16" t="s">
        <v>1295</v>
      </c>
      <c r="AY2" s="16" t="s">
        <v>1291</v>
      </c>
      <c r="AZ2" s="16" t="s">
        <v>1089</v>
      </c>
      <c r="BA2" s="16" t="s">
        <v>1090</v>
      </c>
      <c r="BB2" s="16" t="s">
        <v>1091</v>
      </c>
      <c r="BC2" s="16" t="s">
        <v>161</v>
      </c>
      <c r="BD2" s="16" t="s">
        <v>162</v>
      </c>
      <c r="BE2" s="16" t="s">
        <v>162</v>
      </c>
      <c r="BF2" s="18" t="s">
        <v>159</v>
      </c>
      <c r="BG2" s="16" t="s">
        <v>1164</v>
      </c>
      <c r="BH2" s="16" t="s">
        <v>1191</v>
      </c>
      <c r="BI2" s="16" t="s">
        <v>1190</v>
      </c>
      <c r="BJ2" s="16" t="s">
        <v>808</v>
      </c>
      <c r="BK2" s="16" t="s">
        <v>698</v>
      </c>
      <c r="BL2" s="16" t="s">
        <v>695</v>
      </c>
      <c r="BM2" s="16" t="s">
        <v>338</v>
      </c>
      <c r="BN2" s="18" t="s">
        <v>699</v>
      </c>
      <c r="BO2" s="19"/>
    </row>
    <row r="3" spans="1:67" s="29" customFormat="1" ht="16" customHeight="1" x14ac:dyDescent="0.2">
      <c r="A3" s="21" t="s">
        <v>0</v>
      </c>
      <c r="B3" s="21" t="s">
        <v>1</v>
      </c>
      <c r="C3" s="21" t="s">
        <v>25</v>
      </c>
      <c r="D3" s="21" t="s">
        <v>2</v>
      </c>
      <c r="E3" s="21" t="s">
        <v>3</v>
      </c>
      <c r="F3" s="21" t="s">
        <v>4</v>
      </c>
      <c r="G3" s="21" t="s">
        <v>184</v>
      </c>
      <c r="H3" s="21" t="s">
        <v>5</v>
      </c>
      <c r="I3" s="21" t="s">
        <v>6</v>
      </c>
      <c r="J3" s="22" t="s">
        <v>475</v>
      </c>
      <c r="K3" s="21" t="s">
        <v>680</v>
      </c>
      <c r="L3" s="21" t="s">
        <v>681</v>
      </c>
      <c r="M3" s="21" t="s">
        <v>1165</v>
      </c>
      <c r="N3" s="21" t="s">
        <v>1166</v>
      </c>
      <c r="O3" s="23" t="s">
        <v>795</v>
      </c>
      <c r="P3" s="22" t="s">
        <v>760</v>
      </c>
      <c r="Q3" s="22" t="s">
        <v>761</v>
      </c>
      <c r="R3" s="24" t="s">
        <v>762</v>
      </c>
      <c r="S3" s="24" t="s">
        <v>763</v>
      </c>
      <c r="T3" s="25" t="s">
        <v>753</v>
      </c>
      <c r="U3" s="22" t="s">
        <v>472</v>
      </c>
      <c r="V3" s="26" t="s">
        <v>313</v>
      </c>
      <c r="W3" s="26" t="s">
        <v>549</v>
      </c>
      <c r="X3" s="26" t="s">
        <v>550</v>
      </c>
      <c r="Y3" s="26" t="s">
        <v>551</v>
      </c>
      <c r="Z3" s="26" t="s">
        <v>552</v>
      </c>
      <c r="AA3" s="26" t="s">
        <v>899</v>
      </c>
      <c r="AB3" s="27" t="s">
        <v>7</v>
      </c>
      <c r="AC3" s="27" t="s">
        <v>8</v>
      </c>
      <c r="AD3" s="27" t="s">
        <v>9</v>
      </c>
      <c r="AE3" s="27" t="s">
        <v>10</v>
      </c>
      <c r="AF3" s="27" t="s">
        <v>11</v>
      </c>
      <c r="AG3" s="28" t="s">
        <v>12</v>
      </c>
      <c r="AH3" s="28" t="s">
        <v>905</v>
      </c>
      <c r="AI3" s="27" t="s">
        <v>13</v>
      </c>
      <c r="AJ3" s="27" t="s">
        <v>14</v>
      </c>
      <c r="AK3" s="27" t="s">
        <v>15</v>
      </c>
      <c r="AL3" s="27" t="s">
        <v>904</v>
      </c>
      <c r="AM3" s="27" t="s">
        <v>912</v>
      </c>
      <c r="AN3" s="27" t="s">
        <v>920</v>
      </c>
      <c r="AO3" s="27" t="s">
        <v>921</v>
      </c>
      <c r="AP3" s="27" t="s">
        <v>914</v>
      </c>
      <c r="AQ3" s="27" t="s">
        <v>915</v>
      </c>
      <c r="AR3" s="27" t="s">
        <v>16</v>
      </c>
      <c r="AS3" s="27" t="s">
        <v>17</v>
      </c>
      <c r="AT3" s="28" t="s">
        <v>24</v>
      </c>
      <c r="AU3" s="28" t="s">
        <v>993</v>
      </c>
      <c r="AV3" s="27" t="s">
        <v>20</v>
      </c>
      <c r="AW3" s="27" t="s">
        <v>18</v>
      </c>
      <c r="AX3" s="27" t="s">
        <v>1292</v>
      </c>
      <c r="AY3" s="27" t="s">
        <v>1293</v>
      </c>
      <c r="AZ3" s="27" t="s">
        <v>1081</v>
      </c>
      <c r="BA3" s="27" t="s">
        <v>1082</v>
      </c>
      <c r="BB3" s="27" t="s">
        <v>1083</v>
      </c>
      <c r="BC3" s="27" t="s">
        <v>21</v>
      </c>
      <c r="BD3" s="27" t="s">
        <v>22</v>
      </c>
      <c r="BE3" s="27" t="s">
        <v>1557</v>
      </c>
      <c r="BF3" s="28" t="s">
        <v>19</v>
      </c>
      <c r="BG3" s="27" t="s">
        <v>23</v>
      </c>
      <c r="BH3" s="27" t="s">
        <v>1192</v>
      </c>
      <c r="BI3" s="27" t="s">
        <v>1189</v>
      </c>
      <c r="BJ3" s="27" t="s">
        <v>806</v>
      </c>
      <c r="BK3" s="27" t="s">
        <v>401</v>
      </c>
      <c r="BL3" s="27" t="s">
        <v>336</v>
      </c>
      <c r="BM3" s="27" t="s">
        <v>337</v>
      </c>
      <c r="BN3" s="28" t="s">
        <v>365</v>
      </c>
    </row>
    <row r="4" spans="1:67" s="36" customFormat="1" ht="16" customHeight="1" x14ac:dyDescent="0.2">
      <c r="A4" s="35">
        <v>1000</v>
      </c>
      <c r="B4" s="30" t="s">
        <v>26</v>
      </c>
      <c r="C4" s="30" t="s">
        <v>39</v>
      </c>
      <c r="D4" s="30" t="s">
        <v>27</v>
      </c>
      <c r="E4" s="36" t="s">
        <v>482</v>
      </c>
      <c r="F4" s="36" t="str">
        <f>IF(ISBLANK(Table2[[#This Row],[unique_id]]), "", PROPER(SUBSTITUTE(Table2[[#This Row],[unique_id]], "_", " ")))</f>
        <v>Roof Temperature</v>
      </c>
      <c r="G4" s="30" t="s">
        <v>38</v>
      </c>
      <c r="H4" s="30" t="s">
        <v>87</v>
      </c>
      <c r="I4" s="30" t="s">
        <v>30</v>
      </c>
      <c r="J4" s="30"/>
      <c r="K4" s="36" t="s">
        <v>314</v>
      </c>
      <c r="L4" s="30"/>
      <c r="M4" s="30"/>
      <c r="N4" s="30"/>
      <c r="O4" s="31"/>
      <c r="P4" s="30"/>
      <c r="Q4" s="30"/>
      <c r="R4" s="30"/>
      <c r="S4" s="30"/>
      <c r="T4" s="37"/>
      <c r="U4" s="30"/>
      <c r="V4" s="31" t="s">
        <v>315</v>
      </c>
      <c r="W4" s="31"/>
      <c r="X4" s="31"/>
      <c r="Y4" s="31"/>
      <c r="Z4" s="31"/>
      <c r="AA4" s="31"/>
      <c r="AB4" s="30" t="s">
        <v>31</v>
      </c>
      <c r="AC4" s="30" t="s">
        <v>88</v>
      </c>
      <c r="AD4" s="30" t="s">
        <v>89</v>
      </c>
      <c r="AE4" s="30" t="s">
        <v>316</v>
      </c>
      <c r="AF4" s="30">
        <v>300</v>
      </c>
      <c r="AG4" s="31" t="s">
        <v>34</v>
      </c>
      <c r="AH4" s="31"/>
      <c r="AI4" s="30" t="s">
        <v>91</v>
      </c>
      <c r="AJ4" s="30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30" t="str">
        <f>IF(ISBLANK(Table2[[#This Row],[index]]),  "", _xlfn.CONCAT(LOWER(Table2[[#This Row],[device_via_device]]), "/", Table2[[#This Row],[unique_id]]))</f>
        <v>weewx/roof_temperature</v>
      </c>
      <c r="AL4" s="30"/>
      <c r="AM4" s="30"/>
      <c r="AN4" s="30"/>
      <c r="AO4" s="30"/>
      <c r="AP4" s="30"/>
      <c r="AQ4" s="30"/>
      <c r="AR4" s="30" t="s">
        <v>1216</v>
      </c>
      <c r="AS4" s="30">
        <v>1</v>
      </c>
      <c r="AT4" s="32"/>
      <c r="AU4" s="30"/>
      <c r="AV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30"/>
      <c r="BA4" s="30" t="str">
        <f>IF(ISBLANK(Table2[[#This Row],[device_model]]), "", Table2[[#This Row],[device_suggested_area]])</f>
        <v>Roof</v>
      </c>
      <c r="BB4" s="30" t="s">
        <v>425</v>
      </c>
      <c r="BC4" s="30" t="s">
        <v>36</v>
      </c>
      <c r="BD4" s="30" t="s">
        <v>37</v>
      </c>
      <c r="BE4" s="30"/>
      <c r="BF4" s="30" t="s">
        <v>1092</v>
      </c>
      <c r="BG4" s="30" t="s">
        <v>38</v>
      </c>
      <c r="BH4" s="30"/>
      <c r="BI4" s="30"/>
      <c r="BJ4" s="30"/>
      <c r="BK4" s="30"/>
      <c r="BL4" s="30"/>
      <c r="BM4" s="30"/>
      <c r="BN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7" ht="16" customHeight="1" x14ac:dyDescent="0.2">
      <c r="A5" s="30">
        <v>1001</v>
      </c>
      <c r="B5" s="30" t="s">
        <v>26</v>
      </c>
      <c r="C5" s="30" t="s">
        <v>39</v>
      </c>
      <c r="D5" s="30" t="s">
        <v>27</v>
      </c>
      <c r="E5" s="36" t="s">
        <v>314</v>
      </c>
      <c r="F5" s="36" t="str">
        <f>IF(ISBLANK(Table2[[#This Row],[unique_id]]), "", PROPER(SUBSTITUTE(Table2[[#This Row],[unique_id]], "_", " ")))</f>
        <v>Compensation Sensor Roof Temperature</v>
      </c>
      <c r="G5" s="30" t="s">
        <v>38</v>
      </c>
      <c r="H5" s="30" t="s">
        <v>87</v>
      </c>
      <c r="I5" s="30" t="s">
        <v>30</v>
      </c>
      <c r="J5" s="30" t="s">
        <v>87</v>
      </c>
      <c r="K5" s="36"/>
      <c r="M5" s="30" t="s">
        <v>90</v>
      </c>
      <c r="O5" s="31"/>
      <c r="P5" s="30"/>
      <c r="T5" s="37"/>
      <c r="U5" s="30" t="s">
        <v>440</v>
      </c>
      <c r="V5" s="31"/>
      <c r="W5" s="31"/>
      <c r="X5" s="31"/>
      <c r="Y5" s="31"/>
      <c r="Z5" s="31"/>
      <c r="AA5" s="31"/>
      <c r="AB5" s="30" t="s">
        <v>31</v>
      </c>
      <c r="AC5" s="30" t="s">
        <v>88</v>
      </c>
      <c r="AD5" s="30" t="s">
        <v>89</v>
      </c>
      <c r="AE5" s="30" t="s">
        <v>316</v>
      </c>
      <c r="AG5" s="31"/>
      <c r="AH5" s="31"/>
      <c r="AT5" s="32"/>
      <c r="AU5" s="30"/>
      <c r="AX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5" s="30" t="s">
        <v>38</v>
      </c>
      <c r="BN5" s="30"/>
    </row>
    <row r="6" spans="1:67" ht="16" customHeight="1" x14ac:dyDescent="0.2">
      <c r="A6" s="35">
        <v>1002</v>
      </c>
      <c r="B6" s="30" t="s">
        <v>26</v>
      </c>
      <c r="C6" s="30" t="s">
        <v>128</v>
      </c>
      <c r="D6" s="30" t="s">
        <v>27</v>
      </c>
      <c r="E6" s="30" t="s">
        <v>599</v>
      </c>
      <c r="F6" s="36" t="str">
        <f>IF(ISBLANK(Table2[[#This Row],[unique_id]]), "", PROPER(SUBSTITUTE(Table2[[#This Row],[unique_id]], "_", " ")))</f>
        <v>Ada Temperature</v>
      </c>
      <c r="G6" s="30" t="s">
        <v>130</v>
      </c>
      <c r="H6" s="30" t="s">
        <v>87</v>
      </c>
      <c r="I6" s="30" t="s">
        <v>30</v>
      </c>
      <c r="K6" s="30" t="s">
        <v>600</v>
      </c>
      <c r="O6" s="31"/>
      <c r="P6" s="30"/>
      <c r="T6" s="37"/>
      <c r="U6" s="30"/>
      <c r="V6" s="31" t="s">
        <v>1204</v>
      </c>
      <c r="W6" s="31"/>
      <c r="X6" s="31"/>
      <c r="Y6" s="31"/>
      <c r="Z6" s="31"/>
      <c r="AA6" s="31"/>
      <c r="AB6" s="30"/>
      <c r="AC6" s="30"/>
      <c r="AE6" s="30" t="s">
        <v>316</v>
      </c>
      <c r="AG6" s="31"/>
      <c r="AH6" s="31"/>
      <c r="AT6" s="32"/>
      <c r="AU6" s="30"/>
      <c r="AV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" s="30" t="str">
        <f>IF(ISBLANK(Table2[[#This Row],[device_model]]), "", Table2[[#This Row],[device_suggested_area]])</f>
        <v>Ada</v>
      </c>
      <c r="BB6" s="30" t="s">
        <v>1004</v>
      </c>
      <c r="BC6" s="30" t="s">
        <v>1002</v>
      </c>
      <c r="BD6" s="30" t="s">
        <v>128</v>
      </c>
      <c r="BF6" s="30" t="s">
        <v>426</v>
      </c>
      <c r="BG6" s="30" t="s">
        <v>130</v>
      </c>
      <c r="BK6" s="38" t="s">
        <v>1355</v>
      </c>
      <c r="BL6" s="37" t="s">
        <v>433</v>
      </c>
      <c r="BN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7" ht="16" customHeight="1" x14ac:dyDescent="0.2">
      <c r="A7" s="35">
        <v>1003</v>
      </c>
      <c r="B7" s="30" t="s">
        <v>26</v>
      </c>
      <c r="C7" s="30" t="s">
        <v>128</v>
      </c>
      <c r="D7" s="30" t="s">
        <v>27</v>
      </c>
      <c r="E7" s="30" t="s">
        <v>600</v>
      </c>
      <c r="F7" s="36" t="str">
        <f>IF(ISBLANK(Table2[[#This Row],[unique_id]]), "", PROPER(SUBSTITUTE(Table2[[#This Row],[unique_id]], "_", " ")))</f>
        <v>Compensation Sensor Ada Temperature</v>
      </c>
      <c r="G7" s="30" t="s">
        <v>130</v>
      </c>
      <c r="H7" s="30" t="s">
        <v>87</v>
      </c>
      <c r="I7" s="30" t="s">
        <v>30</v>
      </c>
      <c r="J7" s="30" t="s">
        <v>738</v>
      </c>
      <c r="M7" s="30" t="s">
        <v>90</v>
      </c>
      <c r="O7" s="31"/>
      <c r="P7" s="30"/>
      <c r="T7" s="37"/>
      <c r="U7" s="30" t="s">
        <v>440</v>
      </c>
      <c r="V7" s="31"/>
      <c r="W7" s="31"/>
      <c r="X7" s="31"/>
      <c r="Y7" s="31"/>
      <c r="Z7" s="31"/>
      <c r="AA7" s="31"/>
      <c r="AB7" s="30"/>
      <c r="AC7" s="30"/>
      <c r="AE7" s="30" t="s">
        <v>316</v>
      </c>
      <c r="AG7" s="31"/>
      <c r="AH7" s="31"/>
      <c r="AT7" s="32"/>
      <c r="AU7" s="30"/>
      <c r="AX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7" s="30" t="s">
        <v>130</v>
      </c>
      <c r="BL7" s="37"/>
      <c r="BN7" s="30"/>
    </row>
    <row r="8" spans="1:67" ht="16" customHeight="1" x14ac:dyDescent="0.2">
      <c r="A8" s="30">
        <v>1004</v>
      </c>
      <c r="B8" s="30" t="s">
        <v>26</v>
      </c>
      <c r="C8" s="30" t="s">
        <v>128</v>
      </c>
      <c r="D8" s="30" t="s">
        <v>27</v>
      </c>
      <c r="E8" s="30" t="s">
        <v>601</v>
      </c>
      <c r="F8" s="36" t="str">
        <f>IF(ISBLANK(Table2[[#This Row],[unique_id]]), "", PROPER(SUBSTITUTE(Table2[[#This Row],[unique_id]], "_", " ")))</f>
        <v>Edwin Temperature</v>
      </c>
      <c r="G8" s="30" t="s">
        <v>127</v>
      </c>
      <c r="H8" s="30" t="s">
        <v>87</v>
      </c>
      <c r="I8" s="30" t="s">
        <v>30</v>
      </c>
      <c r="K8" s="30" t="s">
        <v>602</v>
      </c>
      <c r="O8" s="31"/>
      <c r="P8" s="30"/>
      <c r="T8" s="37"/>
      <c r="U8" s="30"/>
      <c r="V8" s="31" t="s">
        <v>1210</v>
      </c>
      <c r="W8" s="31"/>
      <c r="X8" s="31"/>
      <c r="Y8" s="31"/>
      <c r="Z8" s="31"/>
      <c r="AA8" s="31"/>
      <c r="AB8" s="30"/>
      <c r="AC8" s="30"/>
      <c r="AE8" s="30" t="s">
        <v>316</v>
      </c>
      <c r="AG8" s="31"/>
      <c r="AH8" s="31"/>
      <c r="AT8" s="32"/>
      <c r="AU8" s="30"/>
      <c r="AV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" s="30" t="str">
        <f>IF(ISBLANK(Table2[[#This Row],[device_model]]), "", Table2[[#This Row],[device_suggested_area]])</f>
        <v>Edwin</v>
      </c>
      <c r="BB8" s="30" t="s">
        <v>1004</v>
      </c>
      <c r="BC8" s="30" t="s">
        <v>1002</v>
      </c>
      <c r="BD8" s="30" t="s">
        <v>128</v>
      </c>
      <c r="BF8" s="30" t="s">
        <v>426</v>
      </c>
      <c r="BG8" s="30" t="s">
        <v>127</v>
      </c>
      <c r="BK8" s="38" t="s">
        <v>1355</v>
      </c>
      <c r="BL8" s="30" t="s">
        <v>432</v>
      </c>
      <c r="BN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7" ht="16" customHeight="1" x14ac:dyDescent="0.2">
      <c r="A9" s="35">
        <v>1005</v>
      </c>
      <c r="B9" s="30" t="s">
        <v>26</v>
      </c>
      <c r="C9" s="30" t="s">
        <v>128</v>
      </c>
      <c r="D9" s="30" t="s">
        <v>27</v>
      </c>
      <c r="E9" s="30" t="s">
        <v>602</v>
      </c>
      <c r="F9" s="36" t="str">
        <f>IF(ISBLANK(Table2[[#This Row],[unique_id]]), "", PROPER(SUBSTITUTE(Table2[[#This Row],[unique_id]], "_", " ")))</f>
        <v>Compensation Sensor Edwin Temperature</v>
      </c>
      <c r="G9" s="30" t="s">
        <v>127</v>
      </c>
      <c r="H9" s="30" t="s">
        <v>87</v>
      </c>
      <c r="I9" s="30" t="s">
        <v>30</v>
      </c>
      <c r="J9" s="30" t="s">
        <v>738</v>
      </c>
      <c r="M9" s="30" t="s">
        <v>90</v>
      </c>
      <c r="O9" s="31"/>
      <c r="P9" s="30"/>
      <c r="T9" s="37"/>
      <c r="U9" s="30" t="s">
        <v>440</v>
      </c>
      <c r="V9" s="31"/>
      <c r="W9" s="31"/>
      <c r="X9" s="31"/>
      <c r="Y9" s="31"/>
      <c r="Z9" s="31"/>
      <c r="AA9" s="31"/>
      <c r="AB9" s="30"/>
      <c r="AC9" s="30"/>
      <c r="AE9" s="30" t="s">
        <v>316</v>
      </c>
      <c r="AG9" s="31"/>
      <c r="AH9" s="31"/>
      <c r="AT9" s="32"/>
      <c r="AU9" s="30"/>
      <c r="AX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9" s="30" t="s">
        <v>127</v>
      </c>
      <c r="BN9" s="30"/>
    </row>
    <row r="10" spans="1:67" ht="16" customHeight="1" x14ac:dyDescent="0.2">
      <c r="A10" s="35">
        <v>1006</v>
      </c>
      <c r="B10" s="30" t="s">
        <v>26</v>
      </c>
      <c r="C10" s="30" t="s">
        <v>128</v>
      </c>
      <c r="D10" s="30" t="s">
        <v>27</v>
      </c>
      <c r="E10" s="30" t="s">
        <v>1467</v>
      </c>
      <c r="F10" s="36" t="str">
        <f>IF(ISBLANK(Table2[[#This Row],[unique_id]]), "", PROPER(SUBSTITUTE(Table2[[#This Row],[unique_id]], "_", " ")))</f>
        <v>Office Lounge Temperature</v>
      </c>
      <c r="G10" s="30" t="s">
        <v>194</v>
      </c>
      <c r="H10" s="30" t="s">
        <v>87</v>
      </c>
      <c r="I10" s="30" t="s">
        <v>30</v>
      </c>
      <c r="K10" s="30" t="s">
        <v>1468</v>
      </c>
      <c r="O10" s="31"/>
      <c r="P10" s="30"/>
      <c r="T10" s="37"/>
      <c r="U10" s="30"/>
      <c r="V10" s="31" t="s">
        <v>1206</v>
      </c>
      <c r="W10" s="31"/>
      <c r="X10" s="31"/>
      <c r="Y10" s="31"/>
      <c r="Z10" s="31"/>
      <c r="AA10" s="31"/>
      <c r="AB10" s="30"/>
      <c r="AC10" s="30"/>
      <c r="AE10" s="30" t="s">
        <v>316</v>
      </c>
      <c r="AG10" s="31"/>
      <c r="AH10" s="31"/>
      <c r="AT10" s="32"/>
      <c r="AU10" s="30"/>
      <c r="AV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" s="30" t="str">
        <f>IF(ISBLANK(Table2[[#This Row],[device_model]]), "", Table2[[#This Row],[device_suggested_area]])</f>
        <v>Lounge</v>
      </c>
      <c r="BB10" s="30" t="s">
        <v>1003</v>
      </c>
      <c r="BC10" s="30" t="s">
        <v>1005</v>
      </c>
      <c r="BD10" s="30" t="s">
        <v>128</v>
      </c>
      <c r="BF10" s="30" t="s">
        <v>427</v>
      </c>
      <c r="BG10" s="30" t="s">
        <v>194</v>
      </c>
      <c r="BN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7" ht="16" customHeight="1" x14ac:dyDescent="0.2">
      <c r="A11" s="35">
        <v>1007</v>
      </c>
      <c r="B11" s="30" t="s">
        <v>26</v>
      </c>
      <c r="C11" s="30" t="s">
        <v>128</v>
      </c>
      <c r="D11" s="30" t="s">
        <v>27</v>
      </c>
      <c r="E11" s="30" t="s">
        <v>1468</v>
      </c>
      <c r="F11" s="36" t="str">
        <f>IF(ISBLANK(Table2[[#This Row],[unique_id]]), "", PROPER(SUBSTITUTE(Table2[[#This Row],[unique_id]], "_", " ")))</f>
        <v>Compensation Sensor Office Lounge Temperature</v>
      </c>
      <c r="G11" s="30" t="s">
        <v>194</v>
      </c>
      <c r="H11" s="30" t="s">
        <v>87</v>
      </c>
      <c r="I11" s="30" t="s">
        <v>30</v>
      </c>
      <c r="J11" s="30" t="s">
        <v>87</v>
      </c>
      <c r="M11" s="30" t="s">
        <v>90</v>
      </c>
      <c r="O11" s="31"/>
      <c r="P11" s="30"/>
      <c r="T11" s="37"/>
      <c r="U11" s="30" t="s">
        <v>440</v>
      </c>
      <c r="V11" s="31"/>
      <c r="W11" s="31"/>
      <c r="X11" s="31"/>
      <c r="Y11" s="31"/>
      <c r="Z11" s="31"/>
      <c r="AA11" s="31"/>
      <c r="AB11" s="30"/>
      <c r="AC11" s="30"/>
      <c r="AE11" s="30" t="s">
        <v>316</v>
      </c>
      <c r="AG11" s="31"/>
      <c r="AH11" s="31"/>
      <c r="AT11" s="32"/>
      <c r="AU11" s="30"/>
      <c r="AX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1" s="30" t="s">
        <v>194</v>
      </c>
      <c r="BN11" s="30"/>
    </row>
    <row r="12" spans="1:67" ht="16" customHeight="1" x14ac:dyDescent="0.2">
      <c r="A12" s="35">
        <v>1008</v>
      </c>
      <c r="B12" s="30" t="s">
        <v>26</v>
      </c>
      <c r="C12" s="30" t="s">
        <v>128</v>
      </c>
      <c r="D12" s="30" t="s">
        <v>27</v>
      </c>
      <c r="E12" s="30" t="s">
        <v>603</v>
      </c>
      <c r="F12" s="36" t="str">
        <f>IF(ISBLANK(Table2[[#This Row],[unique_id]]), "", PROPER(SUBSTITUTE(Table2[[#This Row],[unique_id]], "_", " ")))</f>
        <v>Parents Temperature</v>
      </c>
      <c r="G12" s="30" t="s">
        <v>192</v>
      </c>
      <c r="H12" s="30" t="s">
        <v>87</v>
      </c>
      <c r="I12" s="30" t="s">
        <v>30</v>
      </c>
      <c r="K12" s="30" t="s">
        <v>604</v>
      </c>
      <c r="O12" s="31"/>
      <c r="P12" s="30"/>
      <c r="T12" s="37"/>
      <c r="U12" s="30"/>
      <c r="V12" s="31" t="s">
        <v>1213</v>
      </c>
      <c r="W12" s="31"/>
      <c r="X12" s="31"/>
      <c r="Y12" s="31"/>
      <c r="Z12" s="31"/>
      <c r="AA12" s="31"/>
      <c r="AB12" s="30"/>
      <c r="AC12" s="30"/>
      <c r="AE12" s="30" t="s">
        <v>316</v>
      </c>
      <c r="AG12" s="31"/>
      <c r="AH12" s="31"/>
      <c r="AT12" s="32"/>
      <c r="AU12" s="30"/>
      <c r="AV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" s="30" t="str">
        <f>IF(ISBLANK(Table2[[#This Row],[device_model]]), "", Table2[[#This Row],[device_suggested_area]])</f>
        <v>Parents</v>
      </c>
      <c r="BB12" s="30" t="s">
        <v>1004</v>
      </c>
      <c r="BC12" s="30" t="s">
        <v>1002</v>
      </c>
      <c r="BD12" s="30" t="s">
        <v>128</v>
      </c>
      <c r="BF12" s="30" t="s">
        <v>426</v>
      </c>
      <c r="BG12" s="30" t="s">
        <v>192</v>
      </c>
      <c r="BK12" s="38" t="s">
        <v>1355</v>
      </c>
      <c r="BL12" s="30" t="s">
        <v>428</v>
      </c>
      <c r="BN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7" ht="16" customHeight="1" x14ac:dyDescent="0.2">
      <c r="A13" s="35">
        <v>1009</v>
      </c>
      <c r="B13" s="30" t="s">
        <v>26</v>
      </c>
      <c r="C13" s="30" t="s">
        <v>128</v>
      </c>
      <c r="D13" s="30" t="s">
        <v>27</v>
      </c>
      <c r="E13" s="30" t="s">
        <v>604</v>
      </c>
      <c r="F13" s="36" t="str">
        <f>IF(ISBLANK(Table2[[#This Row],[unique_id]]), "", PROPER(SUBSTITUTE(Table2[[#This Row],[unique_id]], "_", " ")))</f>
        <v>Compensation Sensor Parents Temperature</v>
      </c>
      <c r="G13" s="30" t="s">
        <v>192</v>
      </c>
      <c r="H13" s="30" t="s">
        <v>87</v>
      </c>
      <c r="I13" s="30" t="s">
        <v>30</v>
      </c>
      <c r="J13" s="30" t="s">
        <v>87</v>
      </c>
      <c r="M13" s="30" t="s">
        <v>136</v>
      </c>
      <c r="O13" s="31"/>
      <c r="P13" s="30"/>
      <c r="T13" s="37"/>
      <c r="U13" s="30" t="s">
        <v>440</v>
      </c>
      <c r="V13" s="31"/>
      <c r="W13" s="31"/>
      <c r="X13" s="31"/>
      <c r="Y13" s="31"/>
      <c r="Z13" s="31"/>
      <c r="AA13" s="31"/>
      <c r="AB13" s="30"/>
      <c r="AC13" s="30"/>
      <c r="AE13" s="30" t="s">
        <v>316</v>
      </c>
      <c r="AG13" s="31"/>
      <c r="AH13" s="31"/>
      <c r="AT13" s="32"/>
      <c r="AU13" s="30"/>
      <c r="AX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3" s="30" t="s">
        <v>192</v>
      </c>
      <c r="BN13" s="30"/>
    </row>
    <row r="14" spans="1:67" ht="16" customHeight="1" x14ac:dyDescent="0.2">
      <c r="A14" s="30">
        <v>1010</v>
      </c>
      <c r="B14" s="30" t="s">
        <v>26</v>
      </c>
      <c r="C14" s="30" t="s">
        <v>128</v>
      </c>
      <c r="D14" s="30" t="s">
        <v>27</v>
      </c>
      <c r="E14" s="30" t="s">
        <v>1324</v>
      </c>
      <c r="F14" s="36" t="str">
        <f>IF(ISBLANK(Table2[[#This Row],[unique_id]]), "", PROPER(SUBSTITUTE(Table2[[#This Row],[unique_id]], "_", " ")))</f>
        <v>Office Temperature</v>
      </c>
      <c r="G14" s="30" t="s">
        <v>212</v>
      </c>
      <c r="H14" s="30" t="s">
        <v>87</v>
      </c>
      <c r="I14" s="30" t="s">
        <v>30</v>
      </c>
      <c r="K14" s="30" t="s">
        <v>1325</v>
      </c>
      <c r="O14" s="31"/>
      <c r="P14" s="30"/>
      <c r="T14" s="37"/>
      <c r="U14" s="30"/>
      <c r="V14" s="31" t="s">
        <v>1208</v>
      </c>
      <c r="W14" s="31"/>
      <c r="X14" s="31"/>
      <c r="Y14" s="31"/>
      <c r="Z14" s="31"/>
      <c r="AA14" s="31"/>
      <c r="AB14" s="30"/>
      <c r="AC14" s="30"/>
      <c r="AE14" s="30" t="s">
        <v>316</v>
      </c>
      <c r="AG14" s="31"/>
      <c r="AH14" s="31"/>
      <c r="AT14" s="32"/>
      <c r="AU14" s="30"/>
      <c r="AV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" s="30" t="str">
        <f>IF(ISBLANK(Table2[[#This Row],[device_model]]), "", Table2[[#This Row],[device_suggested_area]])</f>
        <v>Office</v>
      </c>
      <c r="BB14" s="30" t="s">
        <v>1004</v>
      </c>
      <c r="BC14" s="30" t="s">
        <v>1005</v>
      </c>
      <c r="BD14" s="30" t="s">
        <v>128</v>
      </c>
      <c r="BF14" s="30" t="s">
        <v>427</v>
      </c>
      <c r="BG14" s="30" t="s">
        <v>212</v>
      </c>
      <c r="BK14" s="38" t="s">
        <v>1355</v>
      </c>
      <c r="BL14" s="30" t="s">
        <v>429</v>
      </c>
      <c r="BN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7" ht="16" customHeight="1" x14ac:dyDescent="0.2">
      <c r="A15" s="35">
        <v>1011</v>
      </c>
      <c r="B15" s="30" t="s">
        <v>26</v>
      </c>
      <c r="C15" s="30" t="s">
        <v>128</v>
      </c>
      <c r="D15" s="30" t="s">
        <v>27</v>
      </c>
      <c r="E15" s="30" t="s">
        <v>1325</v>
      </c>
      <c r="F15" s="36" t="str">
        <f>IF(ISBLANK(Table2[[#This Row],[unique_id]]), "", PROPER(SUBSTITUTE(Table2[[#This Row],[unique_id]], "_", " ")))</f>
        <v>Compensation Sensor Office Temperature</v>
      </c>
      <c r="G15" s="30" t="s">
        <v>212</v>
      </c>
      <c r="H15" s="30" t="s">
        <v>87</v>
      </c>
      <c r="I15" s="30" t="s">
        <v>30</v>
      </c>
      <c r="J15" s="30" t="s">
        <v>87</v>
      </c>
      <c r="M15" s="30" t="s">
        <v>136</v>
      </c>
      <c r="O15" s="31"/>
      <c r="P15" s="30"/>
      <c r="T15" s="37"/>
      <c r="U15" s="30" t="s">
        <v>440</v>
      </c>
      <c r="V15" s="31"/>
      <c r="W15" s="31"/>
      <c r="X15" s="31"/>
      <c r="Y15" s="31"/>
      <c r="Z15" s="31"/>
      <c r="AA15" s="31"/>
      <c r="AB15" s="30"/>
      <c r="AC15" s="30"/>
      <c r="AE15" s="30" t="s">
        <v>316</v>
      </c>
      <c r="AG15" s="31"/>
      <c r="AH15" s="31"/>
      <c r="AT15" s="32"/>
      <c r="AU15" s="30"/>
      <c r="AX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5" s="30" t="s">
        <v>212</v>
      </c>
      <c r="BN15" s="30"/>
    </row>
    <row r="16" spans="1:67" ht="16" customHeight="1" x14ac:dyDescent="0.2">
      <c r="A16" s="35">
        <v>1012</v>
      </c>
      <c r="B16" s="30" t="s">
        <v>26</v>
      </c>
      <c r="C16" s="30" t="s">
        <v>128</v>
      </c>
      <c r="D16" s="30" t="s">
        <v>27</v>
      </c>
      <c r="E16" s="30" t="s">
        <v>1326</v>
      </c>
      <c r="F16" s="36" t="str">
        <f>IF(ISBLANK(Table2[[#This Row],[unique_id]]), "", PROPER(SUBSTITUTE(Table2[[#This Row],[unique_id]], "_", " ")))</f>
        <v>Kitchen Temperature</v>
      </c>
      <c r="G16" s="30" t="s">
        <v>206</v>
      </c>
      <c r="H16" s="30" t="s">
        <v>87</v>
      </c>
      <c r="I16" s="30" t="s">
        <v>30</v>
      </c>
      <c r="K16" s="30" t="s">
        <v>1327</v>
      </c>
      <c r="O16" s="31"/>
      <c r="P16" s="30"/>
      <c r="T16" s="37"/>
      <c r="U16" s="30"/>
      <c r="V16" s="31" t="s">
        <v>1205</v>
      </c>
      <c r="W16" s="31"/>
      <c r="X16" s="31"/>
      <c r="Y16" s="31"/>
      <c r="Z16" s="31"/>
      <c r="AA16" s="31"/>
      <c r="AB16" s="30"/>
      <c r="AC16" s="30"/>
      <c r="AE16" s="30" t="s">
        <v>316</v>
      </c>
      <c r="AG16" s="31"/>
      <c r="AH16" s="31"/>
      <c r="AT16" s="32"/>
      <c r="AU16" s="30"/>
      <c r="AV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" s="30" t="str">
        <f>IF(ISBLANK(Table2[[#This Row],[device_model]]), "", Table2[[#This Row],[device_suggested_area]])</f>
        <v>Kitchen</v>
      </c>
      <c r="BB16" s="30" t="s">
        <v>1004</v>
      </c>
      <c r="BC16" s="30" t="s">
        <v>1005</v>
      </c>
      <c r="BD16" s="30" t="s">
        <v>128</v>
      </c>
      <c r="BF16" s="30" t="s">
        <v>427</v>
      </c>
      <c r="BG16" s="30" t="s">
        <v>206</v>
      </c>
      <c r="BK16" s="30" t="s">
        <v>1355</v>
      </c>
      <c r="BL16" s="30" t="s">
        <v>431</v>
      </c>
      <c r="BN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6" ht="16" customHeight="1" x14ac:dyDescent="0.2">
      <c r="A17" s="30">
        <v>1013</v>
      </c>
      <c r="B17" s="30" t="s">
        <v>26</v>
      </c>
      <c r="C17" s="30" t="s">
        <v>128</v>
      </c>
      <c r="D17" s="30" t="s">
        <v>27</v>
      </c>
      <c r="E17" s="30" t="s">
        <v>1327</v>
      </c>
      <c r="F17" s="36" t="str">
        <f>IF(ISBLANK(Table2[[#This Row],[unique_id]]), "", PROPER(SUBSTITUTE(Table2[[#This Row],[unique_id]], "_", " ")))</f>
        <v>Compensation Sensor Kitchen Temperature</v>
      </c>
      <c r="G17" s="30" t="s">
        <v>206</v>
      </c>
      <c r="H17" s="30" t="s">
        <v>87</v>
      </c>
      <c r="I17" s="30" t="s">
        <v>30</v>
      </c>
      <c r="J17" s="30" t="s">
        <v>87</v>
      </c>
      <c r="M17" s="30" t="s">
        <v>136</v>
      </c>
      <c r="O17" s="31"/>
      <c r="P17" s="30"/>
      <c r="T17" s="37"/>
      <c r="U17" s="30" t="s">
        <v>440</v>
      </c>
      <c r="V17" s="31"/>
      <c r="W17" s="31"/>
      <c r="X17" s="31"/>
      <c r="Y17" s="31"/>
      <c r="Z17" s="31"/>
      <c r="AA17" s="31"/>
      <c r="AB17" s="30"/>
      <c r="AC17" s="30"/>
      <c r="AE17" s="30" t="s">
        <v>316</v>
      </c>
      <c r="AG17" s="31"/>
      <c r="AH17" s="31"/>
      <c r="AT17" s="32"/>
      <c r="AU17" s="30"/>
      <c r="AX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7" s="30" t="s">
        <v>206</v>
      </c>
      <c r="BN17" s="30"/>
    </row>
    <row r="18" spans="1:66" ht="16" customHeight="1" x14ac:dyDescent="0.2">
      <c r="A18" s="35">
        <v>1014</v>
      </c>
      <c r="B18" s="30" t="s">
        <v>26</v>
      </c>
      <c r="C18" s="30" t="s">
        <v>128</v>
      </c>
      <c r="D18" s="30" t="s">
        <v>27</v>
      </c>
      <c r="E18" s="39" t="s">
        <v>1469</v>
      </c>
      <c r="F18" s="36" t="str">
        <f>IF(ISBLANK(Table2[[#This Row],[unique_id]]), "", PROPER(SUBSTITUTE(Table2[[#This Row],[unique_id]], "_", " ")))</f>
        <v>Office Pantry Temperature</v>
      </c>
      <c r="G18" s="30" t="s">
        <v>211</v>
      </c>
      <c r="H18" s="30" t="s">
        <v>87</v>
      </c>
      <c r="I18" s="30" t="s">
        <v>30</v>
      </c>
      <c r="K18" s="39" t="s">
        <v>1470</v>
      </c>
      <c r="O18" s="31"/>
      <c r="P18" s="30"/>
      <c r="T18" s="37"/>
      <c r="U18" s="30"/>
      <c r="V18" s="31" t="s">
        <v>1207</v>
      </c>
      <c r="W18" s="31"/>
      <c r="X18" s="31"/>
      <c r="Y18" s="31"/>
      <c r="Z18" s="31"/>
      <c r="AA18" s="31"/>
      <c r="AB18" s="30"/>
      <c r="AC18" s="30"/>
      <c r="AE18" s="30" t="s">
        <v>316</v>
      </c>
      <c r="AG18" s="31"/>
      <c r="AH18" s="31"/>
      <c r="AT18" s="32"/>
      <c r="AU18" s="30"/>
      <c r="AV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" s="30" t="str">
        <f>IF(ISBLANK(Table2[[#This Row],[device_model]]), "", Table2[[#This Row],[device_suggested_area]])</f>
        <v>Pantry</v>
      </c>
      <c r="BB18" s="30" t="s">
        <v>1003</v>
      </c>
      <c r="BC18" s="30" t="s">
        <v>1005</v>
      </c>
      <c r="BD18" s="30" t="s">
        <v>128</v>
      </c>
      <c r="BF18" s="30" t="s">
        <v>427</v>
      </c>
      <c r="BG18" s="30" t="s">
        <v>211</v>
      </c>
      <c r="BN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6" ht="16" customHeight="1" x14ac:dyDescent="0.2">
      <c r="A19" s="35">
        <v>1015</v>
      </c>
      <c r="B19" s="30" t="s">
        <v>26</v>
      </c>
      <c r="C19" s="30" t="s">
        <v>128</v>
      </c>
      <c r="D19" s="30" t="s">
        <v>27</v>
      </c>
      <c r="E19" s="39" t="s">
        <v>1470</v>
      </c>
      <c r="F19" s="36" t="str">
        <f>IF(ISBLANK(Table2[[#This Row],[unique_id]]), "", PROPER(SUBSTITUTE(Table2[[#This Row],[unique_id]], "_", " ")))</f>
        <v>Compensation Sensor Office Pantry Temperature</v>
      </c>
      <c r="G19" s="30" t="s">
        <v>211</v>
      </c>
      <c r="H19" s="30" t="s">
        <v>87</v>
      </c>
      <c r="I19" s="30" t="s">
        <v>30</v>
      </c>
      <c r="J19" s="30" t="s">
        <v>87</v>
      </c>
      <c r="M19" s="30" t="s">
        <v>136</v>
      </c>
      <c r="O19" s="31"/>
      <c r="P19" s="30"/>
      <c r="T19" s="37"/>
      <c r="U19" s="30" t="s">
        <v>440</v>
      </c>
      <c r="V19" s="31"/>
      <c r="W19" s="31"/>
      <c r="X19" s="31"/>
      <c r="Y19" s="31"/>
      <c r="Z19" s="31"/>
      <c r="AA19" s="31"/>
      <c r="AB19" s="30"/>
      <c r="AC19" s="30"/>
      <c r="AE19" s="30" t="s">
        <v>316</v>
      </c>
      <c r="AG19" s="31"/>
      <c r="AH19" s="31"/>
      <c r="AT19" s="32"/>
      <c r="AU19" s="30"/>
      <c r="AX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9" s="30" t="s">
        <v>211</v>
      </c>
      <c r="BN19" s="30"/>
    </row>
    <row r="20" spans="1:66" ht="16" customHeight="1" x14ac:dyDescent="0.2">
      <c r="A20" s="30">
        <v>1016</v>
      </c>
      <c r="B20" s="30" t="s">
        <v>26</v>
      </c>
      <c r="C20" s="30" t="s">
        <v>128</v>
      </c>
      <c r="D20" s="30" t="s">
        <v>27</v>
      </c>
      <c r="E20" s="39" t="s">
        <v>1471</v>
      </c>
      <c r="F20" s="36" t="str">
        <f>IF(ISBLANK(Table2[[#This Row],[unique_id]]), "", PROPER(SUBSTITUTE(Table2[[#This Row],[unique_id]], "_", " ")))</f>
        <v>Office Dining Temperature</v>
      </c>
      <c r="G20" s="30" t="s">
        <v>193</v>
      </c>
      <c r="H20" s="30" t="s">
        <v>87</v>
      </c>
      <c r="I20" s="30" t="s">
        <v>30</v>
      </c>
      <c r="K20" s="39" t="s">
        <v>1472</v>
      </c>
      <c r="O20" s="31"/>
      <c r="P20" s="30"/>
      <c r="T20" s="37"/>
      <c r="U20" s="30"/>
      <c r="V20" s="31" t="s">
        <v>1206</v>
      </c>
      <c r="W20" s="31"/>
      <c r="X20" s="31"/>
      <c r="Y20" s="31"/>
      <c r="Z20" s="31"/>
      <c r="AA20" s="31"/>
      <c r="AB20" s="30"/>
      <c r="AC20" s="30"/>
      <c r="AE20" s="30" t="s">
        <v>316</v>
      </c>
      <c r="AG20" s="31"/>
      <c r="AH20" s="31"/>
      <c r="AT20" s="32"/>
      <c r="AU20" s="30"/>
      <c r="AV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" s="30" t="str">
        <f>IF(ISBLANK(Table2[[#This Row],[device_model]]), "", Table2[[#This Row],[device_suggested_area]])</f>
        <v>Dining</v>
      </c>
      <c r="BB20" s="30" t="s">
        <v>1003</v>
      </c>
      <c r="BC20" s="30" t="s">
        <v>1005</v>
      </c>
      <c r="BD20" s="30" t="s">
        <v>128</v>
      </c>
      <c r="BF20" s="30" t="s">
        <v>427</v>
      </c>
      <c r="BG20" s="30" t="s">
        <v>193</v>
      </c>
      <c r="BN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6" ht="16" customHeight="1" x14ac:dyDescent="0.2">
      <c r="A21" s="35">
        <v>1017</v>
      </c>
      <c r="B21" s="30" t="s">
        <v>26</v>
      </c>
      <c r="C21" s="30" t="s">
        <v>128</v>
      </c>
      <c r="D21" s="30" t="s">
        <v>27</v>
      </c>
      <c r="E21" s="39" t="s">
        <v>1472</v>
      </c>
      <c r="F21" s="36" t="str">
        <f>IF(ISBLANK(Table2[[#This Row],[unique_id]]), "", PROPER(SUBSTITUTE(Table2[[#This Row],[unique_id]], "_", " ")))</f>
        <v>Compensation Sensor Office Dining Temperature</v>
      </c>
      <c r="G21" s="30" t="s">
        <v>193</v>
      </c>
      <c r="H21" s="30" t="s">
        <v>87</v>
      </c>
      <c r="I21" s="30" t="s">
        <v>30</v>
      </c>
      <c r="J21" s="30" t="s">
        <v>87</v>
      </c>
      <c r="M21" s="30" t="s">
        <v>136</v>
      </c>
      <c r="O21" s="31"/>
      <c r="P21" s="30"/>
      <c r="T21" s="37"/>
      <c r="U21" s="30" t="s">
        <v>440</v>
      </c>
      <c r="V21" s="31"/>
      <c r="W21" s="31"/>
      <c r="X21" s="31"/>
      <c r="Y21" s="31"/>
      <c r="Z21" s="31"/>
      <c r="AA21" s="31"/>
      <c r="AB21" s="30"/>
      <c r="AC21" s="30"/>
      <c r="AE21" s="30" t="s">
        <v>316</v>
      </c>
      <c r="AG21" s="31"/>
      <c r="AH21" s="31"/>
      <c r="AT21" s="32"/>
      <c r="AU21" s="30"/>
      <c r="AX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1" s="30" t="s">
        <v>193</v>
      </c>
      <c r="BN21" s="30"/>
    </row>
    <row r="22" spans="1:66" ht="16" customHeight="1" x14ac:dyDescent="0.2">
      <c r="A22" s="35">
        <v>1018</v>
      </c>
      <c r="B22" s="30" t="s">
        <v>26</v>
      </c>
      <c r="C22" s="30" t="s">
        <v>128</v>
      </c>
      <c r="D22" s="30" t="s">
        <v>27</v>
      </c>
      <c r="E22" s="30" t="s">
        <v>597</v>
      </c>
      <c r="F22" s="36" t="str">
        <f>IF(ISBLANK(Table2[[#This Row],[unique_id]]), "", PROPER(SUBSTITUTE(Table2[[#This Row],[unique_id]], "_", " ")))</f>
        <v>Laundry Temperature</v>
      </c>
      <c r="G22" s="30" t="s">
        <v>213</v>
      </c>
      <c r="H22" s="30" t="s">
        <v>87</v>
      </c>
      <c r="I22" s="30" t="s">
        <v>30</v>
      </c>
      <c r="K22" s="30" t="s">
        <v>598</v>
      </c>
      <c r="O22" s="31"/>
      <c r="P22" s="30"/>
      <c r="T22" s="37"/>
      <c r="U22" s="30"/>
      <c r="V22" s="31" t="s">
        <v>1212</v>
      </c>
      <c r="W22" s="31"/>
      <c r="X22" s="31"/>
      <c r="Y22" s="31"/>
      <c r="Z22" s="31"/>
      <c r="AA22" s="31"/>
      <c r="AB22" s="30"/>
      <c r="AC22" s="30"/>
      <c r="AE22" s="30" t="s">
        <v>316</v>
      </c>
      <c r="AG22" s="31"/>
      <c r="AH22" s="31"/>
      <c r="AT22" s="32"/>
      <c r="AU22" s="30"/>
      <c r="AV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" s="30" t="str">
        <f>IF(ISBLANK(Table2[[#This Row],[device_model]]), "", Table2[[#This Row],[device_suggested_area]])</f>
        <v>Laundry</v>
      </c>
      <c r="BB22" s="30" t="s">
        <v>1004</v>
      </c>
      <c r="BC22" s="30" t="s">
        <v>1002</v>
      </c>
      <c r="BD22" s="30" t="s">
        <v>128</v>
      </c>
      <c r="BF22" s="30" t="s">
        <v>426</v>
      </c>
      <c r="BG22" s="30" t="s">
        <v>213</v>
      </c>
      <c r="BK22" s="30" t="s">
        <v>1355</v>
      </c>
      <c r="BL22" s="37" t="s">
        <v>430</v>
      </c>
      <c r="BN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6" ht="16" customHeight="1" x14ac:dyDescent="0.2">
      <c r="A23" s="30">
        <v>1019</v>
      </c>
      <c r="B23" s="30" t="s">
        <v>26</v>
      </c>
      <c r="C23" s="30" t="s">
        <v>128</v>
      </c>
      <c r="D23" s="30" t="s">
        <v>27</v>
      </c>
      <c r="E23" s="30" t="s">
        <v>598</v>
      </c>
      <c r="F23" s="36" t="str">
        <f>IF(ISBLANK(Table2[[#This Row],[unique_id]]), "", PROPER(SUBSTITUTE(Table2[[#This Row],[unique_id]], "_", " ")))</f>
        <v>Compensation Sensor Laundry Temperature</v>
      </c>
      <c r="G23" s="30" t="s">
        <v>213</v>
      </c>
      <c r="H23" s="30" t="s">
        <v>87</v>
      </c>
      <c r="I23" s="30" t="s">
        <v>30</v>
      </c>
      <c r="J23" s="30" t="s">
        <v>87</v>
      </c>
      <c r="M23" s="30" t="s">
        <v>136</v>
      </c>
      <c r="O23" s="31"/>
      <c r="P23" s="30"/>
      <c r="T23" s="37"/>
      <c r="U23" s="30" t="s">
        <v>440</v>
      </c>
      <c r="V23" s="31"/>
      <c r="W23" s="31"/>
      <c r="X23" s="31"/>
      <c r="Y23" s="31"/>
      <c r="Z23" s="31"/>
      <c r="AA23" s="31"/>
      <c r="AB23" s="30"/>
      <c r="AC23" s="30"/>
      <c r="AE23" s="30" t="s">
        <v>316</v>
      </c>
      <c r="AG23" s="31"/>
      <c r="AH23" s="31"/>
      <c r="AT23" s="32"/>
      <c r="AU23" s="30"/>
      <c r="AX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3" s="30" t="s">
        <v>213</v>
      </c>
      <c r="BL23" s="37"/>
      <c r="BN23" s="30"/>
    </row>
    <row r="24" spans="1:66" ht="16" customHeight="1" x14ac:dyDescent="0.2">
      <c r="A24" s="35">
        <v>1020</v>
      </c>
      <c r="B24" s="30" t="s">
        <v>26</v>
      </c>
      <c r="C24" s="30" t="s">
        <v>39</v>
      </c>
      <c r="D24" s="30" t="s">
        <v>27</v>
      </c>
      <c r="E24" s="30" t="s">
        <v>1198</v>
      </c>
      <c r="F24" s="36" t="str">
        <f>IF(ISBLANK(Table2[[#This Row],[unique_id]]), "", PROPER(SUBSTITUTE(Table2[[#This Row],[unique_id]], "_", " ")))</f>
        <v>Wardrobe Temperature</v>
      </c>
      <c r="G24" s="30" t="s">
        <v>499</v>
      </c>
      <c r="H24" s="30" t="s">
        <v>87</v>
      </c>
      <c r="I24" s="30" t="s">
        <v>30</v>
      </c>
      <c r="K24" s="30" t="s">
        <v>1199</v>
      </c>
      <c r="O24" s="31"/>
      <c r="P24" s="30"/>
      <c r="T24" s="37"/>
      <c r="U24" s="30"/>
      <c r="V24" s="31" t="s">
        <v>1215</v>
      </c>
      <c r="W24" s="31"/>
      <c r="X24" s="31"/>
      <c r="Y24" s="31"/>
      <c r="Z24" s="31"/>
      <c r="AA24" s="31"/>
      <c r="AB24" s="30" t="s">
        <v>31</v>
      </c>
      <c r="AC24" s="30" t="s">
        <v>88</v>
      </c>
      <c r="AD24" s="30" t="s">
        <v>89</v>
      </c>
      <c r="AE24" s="30" t="s">
        <v>316</v>
      </c>
      <c r="AF24" s="30">
        <v>300</v>
      </c>
      <c r="AG24" s="31" t="s">
        <v>34</v>
      </c>
      <c r="AH24" s="31"/>
      <c r="AI24" s="30" t="s">
        <v>169</v>
      </c>
      <c r="AJ24" s="30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30" t="str">
        <f>IF(ISBLANK(Table2[[#This Row],[index]]),  "", _xlfn.CONCAT(LOWER(Table2[[#This Row],[device_via_device]]), "/", Table2[[#This Row],[unique_id]]))</f>
        <v>weewx/wardrobe_temperature</v>
      </c>
      <c r="AR24" s="30" t="s">
        <v>1216</v>
      </c>
      <c r="AS24" s="30">
        <v>1</v>
      </c>
      <c r="AT24" s="32"/>
      <c r="AU24" s="30"/>
      <c r="AV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" s="30" t="str">
        <f>IF(ISBLANK(Table2[[#This Row],[device_model]]), "", Table2[[#This Row],[device_suggested_area]])</f>
        <v>Wardrobe</v>
      </c>
      <c r="BB24" s="30" t="s">
        <v>1296</v>
      </c>
      <c r="BC24" s="30" t="s">
        <v>36</v>
      </c>
      <c r="BD24" s="30" t="s">
        <v>37</v>
      </c>
      <c r="BF24" s="30" t="s">
        <v>1092</v>
      </c>
      <c r="BG24" s="30" t="s">
        <v>499</v>
      </c>
      <c r="BN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6" ht="16" customHeight="1" x14ac:dyDescent="0.2">
      <c r="A25" s="35">
        <v>1021</v>
      </c>
      <c r="B25" s="30" t="s">
        <v>26</v>
      </c>
      <c r="C25" s="30" t="s">
        <v>39</v>
      </c>
      <c r="D25" s="30" t="s">
        <v>27</v>
      </c>
      <c r="E25" s="30" t="s">
        <v>1199</v>
      </c>
      <c r="F25" s="36" t="str">
        <f>IF(ISBLANK(Table2[[#This Row],[unique_id]]), "", PROPER(SUBSTITUTE(Table2[[#This Row],[unique_id]], "_", " ")))</f>
        <v>Compensation Sensor Wardrobe Temperature</v>
      </c>
      <c r="G25" s="30" t="s">
        <v>499</v>
      </c>
      <c r="H25" s="30" t="s">
        <v>87</v>
      </c>
      <c r="I25" s="30" t="s">
        <v>30</v>
      </c>
      <c r="J25" s="30" t="s">
        <v>87</v>
      </c>
      <c r="M25" s="30" t="s">
        <v>136</v>
      </c>
      <c r="O25" s="31"/>
      <c r="P25" s="30"/>
      <c r="T25" s="37"/>
      <c r="U25" s="30" t="s">
        <v>440</v>
      </c>
      <c r="V25" s="31"/>
      <c r="W25" s="31"/>
      <c r="X25" s="31"/>
      <c r="Y25" s="31"/>
      <c r="Z25" s="31"/>
      <c r="AA25" s="31"/>
      <c r="AB25" s="30" t="s">
        <v>31</v>
      </c>
      <c r="AC25" s="30" t="s">
        <v>88</v>
      </c>
      <c r="AD25" s="30" t="s">
        <v>89</v>
      </c>
      <c r="AE25" s="30" t="s">
        <v>316</v>
      </c>
      <c r="AG25" s="31"/>
      <c r="AH25" s="31"/>
      <c r="AT25" s="32"/>
      <c r="AU25" s="30"/>
      <c r="AX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5" s="30" t="s">
        <v>499</v>
      </c>
      <c r="BN25" s="30"/>
    </row>
    <row r="26" spans="1:66" ht="16" customHeight="1" x14ac:dyDescent="0.2">
      <c r="A26" s="30">
        <v>1022</v>
      </c>
      <c r="B26" s="30" t="s">
        <v>26</v>
      </c>
      <c r="C26" s="30" t="s">
        <v>1143</v>
      </c>
      <c r="D26" s="30" t="s">
        <v>27</v>
      </c>
      <c r="E26" s="30" t="s">
        <v>1201</v>
      </c>
      <c r="F26" s="36" t="str">
        <f>IF(ISBLANK(Table2[[#This Row],[unique_id]]), "", PROPER(SUBSTITUTE(Table2[[#This Row],[unique_id]], "_", " ")))</f>
        <v>Utility Temperature</v>
      </c>
      <c r="G26" s="30" t="s">
        <v>1200</v>
      </c>
      <c r="H26" s="30" t="s">
        <v>87</v>
      </c>
      <c r="I26" s="30" t="s">
        <v>30</v>
      </c>
      <c r="K26" s="30" t="s">
        <v>1202</v>
      </c>
      <c r="O26" s="31"/>
      <c r="P26" s="30"/>
      <c r="T26" s="37"/>
      <c r="U26" s="30"/>
      <c r="V26" s="31" t="s">
        <v>1214</v>
      </c>
      <c r="W26" s="31"/>
      <c r="X26" s="31"/>
      <c r="Y26" s="31"/>
      <c r="Z26" s="31"/>
      <c r="AA26" s="31"/>
      <c r="AB26" s="30" t="s">
        <v>31</v>
      </c>
      <c r="AC26" s="30" t="s">
        <v>88</v>
      </c>
      <c r="AD26" s="30" t="s">
        <v>89</v>
      </c>
      <c r="AE26" s="30" t="s">
        <v>316</v>
      </c>
      <c r="AF26" s="30">
        <v>300</v>
      </c>
      <c r="AG26" s="31" t="s">
        <v>34</v>
      </c>
      <c r="AH26" s="31"/>
      <c r="AI26" s="30" t="s">
        <v>1170</v>
      </c>
      <c r="AJ2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0" t="str">
        <f>IF(ISBLANK(Table2[[#This Row],[index]]),  "", _xlfn.CONCAT("telegraf/", Table2[[#This Row],[unique_id_device]], "/", LOWER(Table2[[#This Row],[device_via_device]])))</f>
        <v>telegraf/macmini-meg/digitemp</v>
      </c>
      <c r="AR26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0">
        <v>1</v>
      </c>
      <c r="AT26" s="32"/>
      <c r="AU26" s="30"/>
      <c r="AV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" s="30" t="str">
        <f>IF(ISBLANK(Table2[[#This Row],[device_model]]), "", Table2[[#This Row],[device_suggested_area]])</f>
        <v>Rack</v>
      </c>
      <c r="BB26" s="30" t="s">
        <v>87</v>
      </c>
      <c r="BC26" s="30" t="s">
        <v>1147</v>
      </c>
      <c r="BD26" s="30" t="s">
        <v>1143</v>
      </c>
      <c r="BF26" s="30" t="s">
        <v>1148</v>
      </c>
      <c r="BG26" s="30" t="s">
        <v>28</v>
      </c>
      <c r="BL26" s="30" t="s">
        <v>1167</v>
      </c>
      <c r="BN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6" ht="16" customHeight="1" x14ac:dyDescent="0.2">
      <c r="A27" s="35">
        <v>1023</v>
      </c>
      <c r="B27" s="30" t="s">
        <v>26</v>
      </c>
      <c r="C27" s="30" t="s">
        <v>1143</v>
      </c>
      <c r="D27" s="30" t="s">
        <v>27</v>
      </c>
      <c r="E27" s="30" t="s">
        <v>1202</v>
      </c>
      <c r="F27" s="30" t="str">
        <f>IF(ISBLANK(Table2[[#This Row],[unique_id]]), "", PROPER(SUBSTITUTE(Table2[[#This Row],[unique_id]], "_", " ")))</f>
        <v>Compensation Sensor Utility Temperature</v>
      </c>
      <c r="G27" s="30" t="s">
        <v>1200</v>
      </c>
      <c r="H27" s="30" t="s">
        <v>87</v>
      </c>
      <c r="I27" s="30" t="s">
        <v>30</v>
      </c>
      <c r="J27" s="30" t="s">
        <v>87</v>
      </c>
      <c r="O27" s="31"/>
      <c r="P27" s="30"/>
      <c r="T27" s="37"/>
      <c r="U27" s="30" t="s">
        <v>440</v>
      </c>
      <c r="V27" s="31"/>
      <c r="W27" s="31"/>
      <c r="X27" s="31"/>
      <c r="Y27" s="31"/>
      <c r="Z27" s="31"/>
      <c r="AA27" s="31"/>
      <c r="AB27" s="30" t="s">
        <v>31</v>
      </c>
      <c r="AC27" s="30" t="s">
        <v>88</v>
      </c>
      <c r="AD27" s="30" t="s">
        <v>89</v>
      </c>
      <c r="AE27" s="30" t="s">
        <v>316</v>
      </c>
      <c r="AG27" s="31"/>
      <c r="AH27" s="31"/>
      <c r="AJ27" s="30" t="str">
        <f>IF(ISBLANK(AI27),  "", _xlfn.CONCAT("haas/entity/sensor/", LOWER(C27), "/", E27, "/config"))</f>
        <v/>
      </c>
      <c r="AK27" s="30" t="str">
        <f>IF(ISBLANK(AI27),  "", _xlfn.CONCAT(LOWER(C27), "/", E27))</f>
        <v/>
      </c>
      <c r="AT27" s="32"/>
      <c r="AU27" s="40"/>
      <c r="AX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" s="30" t="str">
        <f>IF(ISBLANK(Table2[[#This Row],[device_model]]), "", Table2[[#This Row],[device_suggested_area]])</f>
        <v/>
      </c>
      <c r="BF27" s="31"/>
      <c r="BG27" s="30" t="s">
        <v>28</v>
      </c>
      <c r="BN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6" ht="16" customHeight="1" x14ac:dyDescent="0.2">
      <c r="A28" s="35">
        <v>1024</v>
      </c>
      <c r="B28" s="30" t="s">
        <v>26</v>
      </c>
      <c r="C28" s="30" t="s">
        <v>702</v>
      </c>
      <c r="D28" s="30" t="s">
        <v>27</v>
      </c>
      <c r="E28" s="30" t="s">
        <v>1070</v>
      </c>
      <c r="F28" s="36" t="str">
        <f>IF(ISBLANK(Table2[[#This Row],[unique_id]]), "", PROPER(SUBSTITUTE(Table2[[#This Row],[unique_id]], "_", " ")))</f>
        <v>Deck Festoons Plug Temperature</v>
      </c>
      <c r="G28" s="30" t="s">
        <v>406</v>
      </c>
      <c r="H28" s="30" t="s">
        <v>87</v>
      </c>
      <c r="I28" s="30" t="s">
        <v>30</v>
      </c>
      <c r="K28" s="30" t="s">
        <v>1193</v>
      </c>
      <c r="O28" s="31"/>
      <c r="P28" s="30"/>
      <c r="T28" s="37"/>
      <c r="U28" s="30" t="s">
        <v>440</v>
      </c>
      <c r="V28" s="31" t="s">
        <v>1209</v>
      </c>
      <c r="W28" s="31"/>
      <c r="X28" s="31"/>
      <c r="Y28" s="31"/>
      <c r="Z28" s="31"/>
      <c r="AA28" s="31"/>
      <c r="AB28" s="30" t="s">
        <v>31</v>
      </c>
      <c r="AC28" s="30" t="s">
        <v>88</v>
      </c>
      <c r="AD28" s="30" t="s">
        <v>89</v>
      </c>
      <c r="AE28" s="30" t="s">
        <v>316</v>
      </c>
      <c r="AF28" s="30">
        <v>10</v>
      </c>
      <c r="AG28" s="31" t="s">
        <v>34</v>
      </c>
      <c r="AH28" s="31" t="s">
        <v>907</v>
      </c>
      <c r="AJ28" s="30" t="str">
        <f>_xlfn.CONCAT("homeassistant/", Table2[[#This Row],[entity_namespace]], "/tasmota/",Table2[[#This Row],[unique_id]], "/config")</f>
        <v>homeassistant/sensor/tasmota/deck_festoons_plug_temperature/config</v>
      </c>
      <c r="AK28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8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0" t="s">
        <v>926</v>
      </c>
      <c r="AO28" s="30" t="s">
        <v>927</v>
      </c>
      <c r="AP28" s="30" t="s">
        <v>916</v>
      </c>
      <c r="AQ28" s="30" t="s">
        <v>917</v>
      </c>
      <c r="AR28" s="30" t="s">
        <v>1142</v>
      </c>
      <c r="AS28" s="30">
        <v>1</v>
      </c>
      <c r="AT28" s="34"/>
      <c r="AU28" s="30"/>
      <c r="AV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" s="30" t="str">
        <f>IF(ISBLANK(Table2[[#This Row],[device_model]]), "", Table2[[#This Row],[device_suggested_area]])</f>
        <v>Deck</v>
      </c>
      <c r="BB28" s="30" t="s">
        <v>736</v>
      </c>
      <c r="BC28" s="30" t="s">
        <v>1139</v>
      </c>
      <c r="BD28" s="30" t="s">
        <v>1138</v>
      </c>
      <c r="BF28" s="30" t="s">
        <v>897</v>
      </c>
      <c r="BG28" s="30" t="s">
        <v>358</v>
      </c>
      <c r="BH28" s="30" t="s">
        <v>406</v>
      </c>
      <c r="BI28" s="30" t="s">
        <v>406</v>
      </c>
      <c r="BN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6" ht="16" customHeight="1" x14ac:dyDescent="0.2">
      <c r="A29" s="30">
        <v>1025</v>
      </c>
      <c r="B29" s="30" t="s">
        <v>26</v>
      </c>
      <c r="C29" s="30" t="s">
        <v>702</v>
      </c>
      <c r="D29" s="30" t="s">
        <v>27</v>
      </c>
      <c r="E29" s="30" t="s">
        <v>1193</v>
      </c>
      <c r="F29" s="30" t="str">
        <f>IF(ISBLANK(Table2[[#This Row],[unique_id]]), "", PROPER(SUBSTITUTE(Table2[[#This Row],[unique_id]], "_", " ")))</f>
        <v>Compensation Sensor Deck Festoons Plug Temperature</v>
      </c>
      <c r="G29" s="30" t="s">
        <v>406</v>
      </c>
      <c r="H29" s="30" t="s">
        <v>87</v>
      </c>
      <c r="I29" s="30" t="s">
        <v>30</v>
      </c>
      <c r="J29" s="30" t="s">
        <v>87</v>
      </c>
      <c r="M29" s="30" t="s">
        <v>136</v>
      </c>
      <c r="O29" s="31"/>
      <c r="P29" s="30"/>
      <c r="T29" s="37"/>
      <c r="U29" s="30" t="s">
        <v>440</v>
      </c>
      <c r="V29" s="31"/>
      <c r="W29" s="31"/>
      <c r="X29" s="31"/>
      <c r="Y29" s="31"/>
      <c r="Z29" s="31"/>
      <c r="AA29" s="31"/>
      <c r="AB29" s="30" t="s">
        <v>31</v>
      </c>
      <c r="AC29" s="30" t="s">
        <v>88</v>
      </c>
      <c r="AD29" s="30" t="s">
        <v>89</v>
      </c>
      <c r="AE29" s="30" t="s">
        <v>316</v>
      </c>
      <c r="AG29" s="31"/>
      <c r="AH29" s="31"/>
      <c r="AJ29" s="30" t="str">
        <f>IF(ISBLANK(AI29),  "", _xlfn.CONCAT("haas/entity/sensor/", LOWER(C29), "/", E29, "/config"))</f>
        <v/>
      </c>
      <c r="AK29" s="30" t="str">
        <f>IF(ISBLANK(AI29),  "", _xlfn.CONCAT(LOWER(C29), "/", E29))</f>
        <v/>
      </c>
      <c r="AT29" s="32"/>
      <c r="AU29" s="40"/>
      <c r="AX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" s="30" t="str">
        <f>IF(ISBLANK(Table2[[#This Row],[device_model]]), "", Table2[[#This Row],[device_suggested_area]])</f>
        <v/>
      </c>
      <c r="BF29" s="31"/>
      <c r="BG29" s="30" t="s">
        <v>358</v>
      </c>
      <c r="BH29" s="30" t="s">
        <v>406</v>
      </c>
      <c r="BI29" s="30" t="s">
        <v>406</v>
      </c>
      <c r="BN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6" ht="16" customHeight="1" x14ac:dyDescent="0.2">
      <c r="A30" s="35">
        <v>1026</v>
      </c>
      <c r="B30" s="30" t="s">
        <v>26</v>
      </c>
      <c r="C30" s="30" t="s">
        <v>128</v>
      </c>
      <c r="D30" s="30" t="s">
        <v>27</v>
      </c>
      <c r="E30" s="30" t="s">
        <v>1473</v>
      </c>
      <c r="F30" s="36" t="str">
        <f>IF(ISBLANK(Table2[[#This Row],[unique_id]]), "", PROPER(SUBSTITUTE(Table2[[#This Row],[unique_id]], "_", " ")))</f>
        <v>Office Basement Temperature</v>
      </c>
      <c r="G30" s="30" t="s">
        <v>210</v>
      </c>
      <c r="H30" s="30" t="s">
        <v>87</v>
      </c>
      <c r="I30" s="30" t="s">
        <v>30</v>
      </c>
      <c r="K30" s="30" t="s">
        <v>1474</v>
      </c>
      <c r="O30" s="31"/>
      <c r="P30" s="30"/>
      <c r="T30" s="37"/>
      <c r="U30" s="30"/>
      <c r="V30" s="31" t="s">
        <v>1206</v>
      </c>
      <c r="W30" s="31"/>
      <c r="X30" s="31"/>
      <c r="Y30" s="31"/>
      <c r="Z30" s="31"/>
      <c r="AA30" s="31"/>
      <c r="AB30" s="30"/>
      <c r="AC30" s="30"/>
      <c r="AE30" s="30" t="s">
        <v>316</v>
      </c>
      <c r="AG30" s="31"/>
      <c r="AH30" s="31"/>
      <c r="AT30" s="32"/>
      <c r="AU30" s="30"/>
      <c r="AV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" s="30" t="str">
        <f>IF(ISBLANK(Table2[[#This Row],[device_model]]), "", Table2[[#This Row],[device_suggested_area]])</f>
        <v>Basement</v>
      </c>
      <c r="BB30" s="30" t="s">
        <v>1003</v>
      </c>
      <c r="BC30" s="30" t="s">
        <v>1005</v>
      </c>
      <c r="BD30" s="30" t="s">
        <v>128</v>
      </c>
      <c r="BF30" s="30" t="s">
        <v>427</v>
      </c>
      <c r="BG30" s="30" t="s">
        <v>210</v>
      </c>
      <c r="BN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6" ht="16" customHeight="1" x14ac:dyDescent="0.2">
      <c r="A31" s="35">
        <v>1027</v>
      </c>
      <c r="B31" s="30" t="s">
        <v>26</v>
      </c>
      <c r="C31" s="30" t="s">
        <v>128</v>
      </c>
      <c r="D31" s="30" t="s">
        <v>27</v>
      </c>
      <c r="E31" s="30" t="s">
        <v>1474</v>
      </c>
      <c r="F31" s="36" t="str">
        <f>IF(ISBLANK(Table2[[#This Row],[unique_id]]), "", PROPER(SUBSTITUTE(Table2[[#This Row],[unique_id]], "_", " ")))</f>
        <v>Compensation Sensor Office Basement Temperature</v>
      </c>
      <c r="G31" s="30" t="s">
        <v>210</v>
      </c>
      <c r="H31" s="30" t="s">
        <v>87</v>
      </c>
      <c r="I31" s="30" t="s">
        <v>30</v>
      </c>
      <c r="J31" s="30" t="s">
        <v>87</v>
      </c>
      <c r="M31" s="30" t="s">
        <v>136</v>
      </c>
      <c r="O31" s="31"/>
      <c r="P31" s="30"/>
      <c r="T31" s="37"/>
      <c r="U31" s="30" t="s">
        <v>440</v>
      </c>
      <c r="V31" s="31"/>
      <c r="W31" s="31"/>
      <c r="X31" s="31"/>
      <c r="Y31" s="31"/>
      <c r="Z31" s="31"/>
      <c r="AA31" s="31"/>
      <c r="AB31" s="30"/>
      <c r="AC31" s="30"/>
      <c r="AE31" s="30" t="s">
        <v>316</v>
      </c>
      <c r="AG31" s="31"/>
      <c r="AH31" s="31"/>
      <c r="AT31" s="32"/>
      <c r="AU31" s="30"/>
      <c r="AX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31" s="30" t="s">
        <v>210</v>
      </c>
      <c r="BN31" s="30"/>
    </row>
    <row r="32" spans="1:66" ht="16" customHeight="1" x14ac:dyDescent="0.2">
      <c r="A32" s="30">
        <v>1028</v>
      </c>
      <c r="B32" s="30" t="s">
        <v>26</v>
      </c>
      <c r="C32" s="30" t="s">
        <v>39</v>
      </c>
      <c r="D32" s="30" t="s">
        <v>27</v>
      </c>
      <c r="E32" s="30" t="s">
        <v>1173</v>
      </c>
      <c r="F32" s="36" t="str">
        <f>IF(ISBLANK(Table2[[#This Row],[unique_id]]), "", PROPER(SUBSTITUTE(Table2[[#This Row],[unique_id]], "_", " ")))</f>
        <v>Roof Apparent Temperature</v>
      </c>
      <c r="G32" s="30" t="s">
        <v>92</v>
      </c>
      <c r="H32" s="30" t="s">
        <v>87</v>
      </c>
      <c r="I32" s="30" t="s">
        <v>30</v>
      </c>
      <c r="O32" s="31"/>
      <c r="P32" s="30"/>
      <c r="T32" s="37"/>
      <c r="U32" s="30"/>
      <c r="V32" s="31"/>
      <c r="W32" s="31"/>
      <c r="X32" s="31"/>
      <c r="Y32" s="31"/>
      <c r="Z32" s="31"/>
      <c r="AA32" s="31"/>
      <c r="AB32" s="30" t="s">
        <v>31</v>
      </c>
      <c r="AC32" s="30" t="s">
        <v>88</v>
      </c>
      <c r="AD32" s="30" t="s">
        <v>89</v>
      </c>
      <c r="AE32" s="30" t="s">
        <v>316</v>
      </c>
      <c r="AF32" s="30">
        <v>300</v>
      </c>
      <c r="AG32" s="31" t="s">
        <v>34</v>
      </c>
      <c r="AH32" s="31"/>
      <c r="AI32" s="30" t="s">
        <v>93</v>
      </c>
      <c r="AJ32" s="30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30" t="str">
        <f>IF(ISBLANK(Table2[[#This Row],[index]]),  "", _xlfn.CONCAT(LOWER(Table2[[#This Row],[device_via_device]]), "/", Table2[[#This Row],[unique_id]]))</f>
        <v>weewx/roof_apparent_temperature</v>
      </c>
      <c r="AR32" s="30" t="s">
        <v>1216</v>
      </c>
      <c r="AS32" s="30">
        <v>1</v>
      </c>
      <c r="AT32" s="32"/>
      <c r="AU32" s="30"/>
      <c r="AV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30" t="str">
        <f>IF(ISBLANK(Table2[[#This Row],[device_model]]), "", Table2[[#This Row],[device_suggested_area]])</f>
        <v>Roof</v>
      </c>
      <c r="BB32" s="30" t="s">
        <v>425</v>
      </c>
      <c r="BC32" s="30" t="s">
        <v>36</v>
      </c>
      <c r="BD32" s="30" t="s">
        <v>37</v>
      </c>
      <c r="BF32" s="30" t="s">
        <v>1092</v>
      </c>
      <c r="BG32" s="30" t="s">
        <v>38</v>
      </c>
      <c r="BN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6" ht="16" customHeight="1" x14ac:dyDescent="0.2">
      <c r="A33" s="35">
        <v>1029</v>
      </c>
      <c r="B33" s="30" t="s">
        <v>26</v>
      </c>
      <c r="C33" s="30" t="s">
        <v>39</v>
      </c>
      <c r="D33" s="30" t="s">
        <v>27</v>
      </c>
      <c r="E33" s="30" t="s">
        <v>1174</v>
      </c>
      <c r="F33" s="36" t="str">
        <f>IF(ISBLANK(Table2[[#This Row],[unique_id]]), "", PROPER(SUBSTITUTE(Table2[[#This Row],[unique_id]], "_", " ")))</f>
        <v>Roof Dew Point</v>
      </c>
      <c r="G33" s="30" t="s">
        <v>94</v>
      </c>
      <c r="H33" s="30" t="s">
        <v>87</v>
      </c>
      <c r="I33" s="30" t="s">
        <v>30</v>
      </c>
      <c r="O33" s="31"/>
      <c r="P33" s="30"/>
      <c r="T33" s="37"/>
      <c r="U33" s="30"/>
      <c r="V33" s="31"/>
      <c r="W33" s="31"/>
      <c r="X33" s="31"/>
      <c r="Y33" s="31"/>
      <c r="Z33" s="31"/>
      <c r="AA33" s="31"/>
      <c r="AB33" s="30" t="s">
        <v>31</v>
      </c>
      <c r="AC33" s="30" t="s">
        <v>88</v>
      </c>
      <c r="AD33" s="30" t="s">
        <v>89</v>
      </c>
      <c r="AE33" s="30" t="s">
        <v>316</v>
      </c>
      <c r="AF33" s="30">
        <v>300</v>
      </c>
      <c r="AG33" s="31" t="s">
        <v>34</v>
      </c>
      <c r="AH33" s="31"/>
      <c r="AI33" s="30" t="s">
        <v>95</v>
      </c>
      <c r="AJ33" s="30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30" t="str">
        <f>IF(ISBLANK(Table2[[#This Row],[index]]),  "", _xlfn.CONCAT(LOWER(Table2[[#This Row],[device_via_device]]), "/", Table2[[#This Row],[unique_id]]))</f>
        <v>weewx/roof_dew_point</v>
      </c>
      <c r="AR33" s="30" t="s">
        <v>1216</v>
      </c>
      <c r="AS33" s="30">
        <v>1</v>
      </c>
      <c r="AT33" s="32"/>
      <c r="AU33" s="30"/>
      <c r="AV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30" t="str">
        <f>IF(ISBLANK(Table2[[#This Row],[device_model]]), "", Table2[[#This Row],[device_suggested_area]])</f>
        <v>Roof</v>
      </c>
      <c r="BB33" s="30" t="s">
        <v>425</v>
      </c>
      <c r="BC33" s="30" t="s">
        <v>36</v>
      </c>
      <c r="BD33" s="30" t="s">
        <v>37</v>
      </c>
      <c r="BF33" s="30" t="s">
        <v>1092</v>
      </c>
      <c r="BG33" s="30" t="s">
        <v>38</v>
      </c>
      <c r="BN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6" ht="16" customHeight="1" x14ac:dyDescent="0.2">
      <c r="A34" s="35">
        <v>1030</v>
      </c>
      <c r="B34" s="30" t="s">
        <v>26</v>
      </c>
      <c r="C34" s="30" t="s">
        <v>39</v>
      </c>
      <c r="D34" s="30" t="s">
        <v>27</v>
      </c>
      <c r="E34" s="30" t="s">
        <v>1175</v>
      </c>
      <c r="F34" s="36" t="str">
        <f>IF(ISBLANK(Table2[[#This Row],[unique_id]]), "", PROPER(SUBSTITUTE(Table2[[#This Row],[unique_id]], "_", " ")))</f>
        <v>Roof Heat Index</v>
      </c>
      <c r="G34" s="30" t="s">
        <v>96</v>
      </c>
      <c r="H34" s="30" t="s">
        <v>87</v>
      </c>
      <c r="I34" s="30" t="s">
        <v>30</v>
      </c>
      <c r="O34" s="31"/>
      <c r="P34" s="30"/>
      <c r="T34" s="37"/>
      <c r="U34" s="30"/>
      <c r="V34" s="31"/>
      <c r="W34" s="31"/>
      <c r="X34" s="31"/>
      <c r="Y34" s="31"/>
      <c r="Z34" s="31"/>
      <c r="AA34" s="31"/>
      <c r="AB34" s="30" t="s">
        <v>31</v>
      </c>
      <c r="AC34" s="30" t="s">
        <v>88</v>
      </c>
      <c r="AD34" s="30" t="s">
        <v>89</v>
      </c>
      <c r="AE34" s="30" t="s">
        <v>316</v>
      </c>
      <c r="AF34" s="30">
        <v>300</v>
      </c>
      <c r="AG34" s="31" t="s">
        <v>34</v>
      </c>
      <c r="AH34" s="31"/>
      <c r="AI34" s="30" t="s">
        <v>97</v>
      </c>
      <c r="AJ34" s="30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30" t="str">
        <f>IF(ISBLANK(Table2[[#This Row],[index]]),  "", _xlfn.CONCAT(LOWER(Table2[[#This Row],[device_via_device]]), "/", Table2[[#This Row],[unique_id]]))</f>
        <v>weewx/roof_heat_index</v>
      </c>
      <c r="AR34" s="30" t="s">
        <v>1216</v>
      </c>
      <c r="AS34" s="30">
        <v>1</v>
      </c>
      <c r="AT34" s="32"/>
      <c r="AU34" s="30"/>
      <c r="AV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30" t="str">
        <f>IF(ISBLANK(Table2[[#This Row],[device_model]]), "", Table2[[#This Row],[device_suggested_area]])</f>
        <v>Roof</v>
      </c>
      <c r="BB34" s="30" t="s">
        <v>425</v>
      </c>
      <c r="BC34" s="30" t="s">
        <v>36</v>
      </c>
      <c r="BD34" s="30" t="s">
        <v>37</v>
      </c>
      <c r="BF34" s="30" t="s">
        <v>1092</v>
      </c>
      <c r="BG34" s="30" t="s">
        <v>38</v>
      </c>
      <c r="BN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6" ht="16" customHeight="1" x14ac:dyDescent="0.2">
      <c r="A35" s="30">
        <v>1031</v>
      </c>
      <c r="B35" s="30" t="s">
        <v>26</v>
      </c>
      <c r="C35" s="30" t="s">
        <v>39</v>
      </c>
      <c r="D35" s="30" t="s">
        <v>27</v>
      </c>
      <c r="E35" s="30" t="s">
        <v>1176</v>
      </c>
      <c r="F35" s="36" t="str">
        <f>IF(ISBLANK(Table2[[#This Row],[unique_id]]), "", PROPER(SUBSTITUTE(Table2[[#This Row],[unique_id]], "_", " ")))</f>
        <v>Roof Humidity Index</v>
      </c>
      <c r="G35" s="30" t="s">
        <v>98</v>
      </c>
      <c r="H35" s="30" t="s">
        <v>87</v>
      </c>
      <c r="I35" s="30" t="s">
        <v>30</v>
      </c>
      <c r="O35" s="31"/>
      <c r="P35" s="30"/>
      <c r="T35" s="37"/>
      <c r="U35" s="30"/>
      <c r="V35" s="31"/>
      <c r="W35" s="31"/>
      <c r="X35" s="31"/>
      <c r="Y35" s="31"/>
      <c r="Z35" s="31"/>
      <c r="AA35" s="31"/>
      <c r="AB35" s="30" t="s">
        <v>31</v>
      </c>
      <c r="AC35" s="30" t="s">
        <v>88</v>
      </c>
      <c r="AD35" s="30" t="s">
        <v>89</v>
      </c>
      <c r="AE35" s="30" t="s">
        <v>316</v>
      </c>
      <c r="AF35" s="30">
        <v>300</v>
      </c>
      <c r="AG35" s="31" t="s">
        <v>34</v>
      </c>
      <c r="AH35" s="31"/>
      <c r="AI35" s="30" t="s">
        <v>99</v>
      </c>
      <c r="AJ35" s="30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30" t="str">
        <f>IF(ISBLANK(Table2[[#This Row],[index]]),  "", _xlfn.CONCAT(LOWER(Table2[[#This Row],[device_via_device]]), "/", Table2[[#This Row],[unique_id]]))</f>
        <v>weewx/roof_humidity_index</v>
      </c>
      <c r="AR35" s="30" t="s">
        <v>1216</v>
      </c>
      <c r="AS35" s="30">
        <v>1</v>
      </c>
      <c r="AT35" s="32"/>
      <c r="AU35" s="30"/>
      <c r="AV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30" t="str">
        <f>IF(ISBLANK(Table2[[#This Row],[device_model]]), "", Table2[[#This Row],[device_suggested_area]])</f>
        <v>Roof</v>
      </c>
      <c r="BB35" s="30" t="s">
        <v>425</v>
      </c>
      <c r="BC35" s="30" t="s">
        <v>36</v>
      </c>
      <c r="BD35" s="30" t="s">
        <v>37</v>
      </c>
      <c r="BF35" s="30" t="s">
        <v>1092</v>
      </c>
      <c r="BG35" s="30" t="s">
        <v>38</v>
      </c>
      <c r="BN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6" ht="16" customHeight="1" x14ac:dyDescent="0.2">
      <c r="A36" s="35">
        <v>1032</v>
      </c>
      <c r="B36" s="30" t="s">
        <v>26</v>
      </c>
      <c r="C36" s="30" t="s">
        <v>39</v>
      </c>
      <c r="D36" s="30" t="s">
        <v>27</v>
      </c>
      <c r="E36" s="30" t="s">
        <v>1177</v>
      </c>
      <c r="F36" s="36" t="str">
        <f>IF(ISBLANK(Table2[[#This Row],[unique_id]]), "", PROPER(SUBSTITUTE(Table2[[#This Row],[unique_id]], "_", " ")))</f>
        <v>Rack Dew Point</v>
      </c>
      <c r="G36" s="30" t="s">
        <v>100</v>
      </c>
      <c r="H36" s="30" t="s">
        <v>87</v>
      </c>
      <c r="I36" s="30" t="s">
        <v>30</v>
      </c>
      <c r="O36" s="31"/>
      <c r="P36" s="30"/>
      <c r="T36" s="37"/>
      <c r="U36" s="30"/>
      <c r="V36" s="31"/>
      <c r="W36" s="31"/>
      <c r="X36" s="31"/>
      <c r="Y36" s="31"/>
      <c r="Z36" s="31"/>
      <c r="AA36" s="31"/>
      <c r="AB36" s="30" t="s">
        <v>31</v>
      </c>
      <c r="AC36" s="30" t="s">
        <v>88</v>
      </c>
      <c r="AD36" s="30" t="s">
        <v>89</v>
      </c>
      <c r="AE36" s="30" t="s">
        <v>316</v>
      </c>
      <c r="AF36" s="30">
        <v>300</v>
      </c>
      <c r="AG36" s="31" t="s">
        <v>34</v>
      </c>
      <c r="AH36" s="31"/>
      <c r="AI36" s="30" t="s">
        <v>101</v>
      </c>
      <c r="AJ36" s="30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30" t="str">
        <f>IF(ISBLANK(Table2[[#This Row],[index]]),  "", _xlfn.CONCAT(LOWER(Table2[[#This Row],[device_via_device]]), "/", Table2[[#This Row],[unique_id]]))</f>
        <v>weewx/rack_dew_point</v>
      </c>
      <c r="AR36" s="30" t="s">
        <v>1216</v>
      </c>
      <c r="AS36" s="30">
        <v>1</v>
      </c>
      <c r="AT36" s="32"/>
      <c r="AU36" s="30"/>
      <c r="AV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30" t="str">
        <f>IF(ISBLANK(Table2[[#This Row],[device_model]]), "", Table2[[#This Row],[device_suggested_area]])</f>
        <v>Wardrobe</v>
      </c>
      <c r="BB36" s="30" t="s">
        <v>1296</v>
      </c>
      <c r="BC36" s="30" t="s">
        <v>36</v>
      </c>
      <c r="BD36" s="30" t="s">
        <v>37</v>
      </c>
      <c r="BF36" s="30" t="s">
        <v>1092</v>
      </c>
      <c r="BG36" s="30" t="s">
        <v>499</v>
      </c>
      <c r="BN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6" ht="16" customHeight="1" x14ac:dyDescent="0.2">
      <c r="A37" s="35">
        <v>1033</v>
      </c>
      <c r="B37" s="30" t="s">
        <v>26</v>
      </c>
      <c r="C37" s="30" t="s">
        <v>39</v>
      </c>
      <c r="D37" s="30" t="s">
        <v>27</v>
      </c>
      <c r="E37" s="30" t="s">
        <v>1178</v>
      </c>
      <c r="F37" s="36" t="str">
        <f>IF(ISBLANK(Table2[[#This Row],[unique_id]]), "", PROPER(SUBSTITUTE(Table2[[#This Row],[unique_id]], "_", " ")))</f>
        <v>Roof Wind Chill Temperature</v>
      </c>
      <c r="G37" s="30" t="s">
        <v>102</v>
      </c>
      <c r="H37" s="30" t="s">
        <v>87</v>
      </c>
      <c r="I37" s="30" t="s">
        <v>30</v>
      </c>
      <c r="O37" s="31"/>
      <c r="P37" s="30"/>
      <c r="T37" s="37"/>
      <c r="U37" s="30"/>
      <c r="V37" s="31"/>
      <c r="W37" s="31"/>
      <c r="X37" s="31"/>
      <c r="Y37" s="31"/>
      <c r="Z37" s="31"/>
      <c r="AA37" s="31"/>
      <c r="AB37" s="30" t="s">
        <v>31</v>
      </c>
      <c r="AC37" s="30" t="s">
        <v>88</v>
      </c>
      <c r="AD37" s="30" t="s">
        <v>89</v>
      </c>
      <c r="AE37" s="30" t="s">
        <v>316</v>
      </c>
      <c r="AF37" s="30">
        <v>300</v>
      </c>
      <c r="AG37" s="31" t="s">
        <v>34</v>
      </c>
      <c r="AH37" s="31"/>
      <c r="AI37" s="30" t="s">
        <v>103</v>
      </c>
      <c r="AJ37" s="30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30" t="str">
        <f>IF(ISBLANK(Table2[[#This Row],[index]]),  "", _xlfn.CONCAT(LOWER(Table2[[#This Row],[device_via_device]]), "/", Table2[[#This Row],[unique_id]]))</f>
        <v>weewx/roof_wind_chill_temperature</v>
      </c>
      <c r="AR37" s="30" t="s">
        <v>1216</v>
      </c>
      <c r="AS37" s="30">
        <v>1</v>
      </c>
      <c r="AT37" s="32"/>
      <c r="AU37" s="30"/>
      <c r="AV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30" t="str">
        <f>IF(ISBLANK(Table2[[#This Row],[device_model]]), "", Table2[[#This Row],[device_suggested_area]])</f>
        <v>Roof</v>
      </c>
      <c r="BB37" s="30" t="s">
        <v>425</v>
      </c>
      <c r="BC37" s="30" t="s">
        <v>36</v>
      </c>
      <c r="BD37" s="30" t="s">
        <v>37</v>
      </c>
      <c r="BF37" s="30" t="s">
        <v>1092</v>
      </c>
      <c r="BG37" s="30" t="s">
        <v>38</v>
      </c>
      <c r="BN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6" ht="16" customHeight="1" x14ac:dyDescent="0.2">
      <c r="A38" s="30">
        <v>1034</v>
      </c>
      <c r="B38" s="30" t="s">
        <v>26</v>
      </c>
      <c r="C38" s="30" t="s">
        <v>444</v>
      </c>
      <c r="D38" s="30" t="s">
        <v>333</v>
      </c>
      <c r="E38" s="30" t="s">
        <v>332</v>
      </c>
      <c r="F38" s="36" t="str">
        <f>IF(ISBLANK(Table2[[#This Row],[unique_id]]), "", PROPER(SUBSTITUTE(Table2[[#This Row],[unique_id]], "_", " ")))</f>
        <v>Column Break</v>
      </c>
      <c r="G38" s="30" t="s">
        <v>329</v>
      </c>
      <c r="H38" s="30" t="s">
        <v>87</v>
      </c>
      <c r="I38" s="30" t="s">
        <v>30</v>
      </c>
      <c r="M38" s="30" t="s">
        <v>330</v>
      </c>
      <c r="N38" s="30" t="s">
        <v>331</v>
      </c>
      <c r="O38" s="31"/>
      <c r="P38" s="30"/>
      <c r="T38" s="37"/>
      <c r="U38" s="30"/>
      <c r="V38" s="31"/>
      <c r="W38" s="31"/>
      <c r="X38" s="31"/>
      <c r="Y38" s="31"/>
      <c r="Z38" s="31"/>
      <c r="AA38" s="31"/>
      <c r="AB38" s="30"/>
      <c r="AC38" s="30"/>
      <c r="AG38" s="31"/>
      <c r="AH38" s="31"/>
      <c r="AT38" s="32"/>
      <c r="AV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30" t="str">
        <f>IF(ISBLANK(Table2[[#This Row],[device_model]]), "", Table2[[#This Row],[device_suggested_area]])</f>
        <v/>
      </c>
      <c r="BF38" s="31"/>
      <c r="BN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6" ht="16" customHeight="1" x14ac:dyDescent="0.2">
      <c r="A39" s="35">
        <v>1035</v>
      </c>
      <c r="B39" s="30" t="s">
        <v>26</v>
      </c>
      <c r="C39" s="30" t="s">
        <v>454</v>
      </c>
      <c r="D39" s="30" t="s">
        <v>27</v>
      </c>
      <c r="E39" s="30" t="s">
        <v>533</v>
      </c>
      <c r="F39" s="36" t="str">
        <f>IF(ISBLANK(Table2[[#This Row],[unique_id]]), "", PROPER(SUBSTITUTE(Table2[[#This Row],[unique_id]], "_", " ")))</f>
        <v>Dining Air Purifier Pm25</v>
      </c>
      <c r="G39" s="30" t="s">
        <v>193</v>
      </c>
      <c r="H39" s="30" t="s">
        <v>457</v>
      </c>
      <c r="I39" s="30" t="s">
        <v>30</v>
      </c>
      <c r="M39" s="30" t="s">
        <v>90</v>
      </c>
      <c r="O39" s="31"/>
      <c r="P39" s="30"/>
      <c r="T39" s="37"/>
      <c r="U39" s="30" t="s">
        <v>440</v>
      </c>
      <c r="V39" s="31"/>
      <c r="W39" s="31"/>
      <c r="X39" s="31"/>
      <c r="Y39" s="31"/>
      <c r="Z39" s="31"/>
      <c r="AA39" s="31"/>
      <c r="AB39" s="30"/>
      <c r="AC39" s="30"/>
      <c r="AE39" s="30" t="s">
        <v>460</v>
      </c>
      <c r="AT39" s="40"/>
      <c r="AV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30" t="str">
        <f>IF(ISBLANK(Table2[[#This Row],[device_model]]), "", Table2[[#This Row],[device_suggested_area]])</f>
        <v/>
      </c>
      <c r="BF39" s="31"/>
      <c r="BN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6" ht="16" customHeight="1" x14ac:dyDescent="0.2">
      <c r="A40" s="35">
        <v>1036</v>
      </c>
      <c r="B40" s="30" t="s">
        <v>26</v>
      </c>
      <c r="C40" s="30" t="s">
        <v>454</v>
      </c>
      <c r="D40" s="30" t="s">
        <v>27</v>
      </c>
      <c r="E40" s="30" t="s">
        <v>458</v>
      </c>
      <c r="F40" s="36" t="str">
        <f>IF(ISBLANK(Table2[[#This Row],[unique_id]]), "", PROPER(SUBSTITUTE(Table2[[#This Row],[unique_id]], "_", " ")))</f>
        <v>Lounge Air Purifier Pm25</v>
      </c>
      <c r="G40" s="30" t="s">
        <v>194</v>
      </c>
      <c r="H40" s="30" t="s">
        <v>457</v>
      </c>
      <c r="I40" s="30" t="s">
        <v>30</v>
      </c>
      <c r="M40" s="30" t="s">
        <v>90</v>
      </c>
      <c r="O40" s="31"/>
      <c r="P40" s="30"/>
      <c r="T40" s="37"/>
      <c r="U40" s="30" t="s">
        <v>440</v>
      </c>
      <c r="V40" s="31"/>
      <c r="W40" s="31"/>
      <c r="X40" s="31"/>
      <c r="Y40" s="31"/>
      <c r="Z40" s="31"/>
      <c r="AA40" s="31"/>
      <c r="AB40" s="30"/>
      <c r="AC40" s="30"/>
      <c r="AE40" s="30" t="s">
        <v>460</v>
      </c>
      <c r="AT40" s="40"/>
      <c r="AV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30" t="str">
        <f>IF(ISBLANK(Table2[[#This Row],[device_model]]), "", Table2[[#This Row],[device_suggested_area]])</f>
        <v/>
      </c>
      <c r="BF40" s="31"/>
      <c r="BN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6" ht="16" customHeight="1" x14ac:dyDescent="0.2">
      <c r="A41" s="35">
        <v>1037</v>
      </c>
      <c r="B41" s="30" t="s">
        <v>26</v>
      </c>
      <c r="C41" s="30" t="s">
        <v>454</v>
      </c>
      <c r="D41" s="30" t="s">
        <v>27</v>
      </c>
      <c r="E41" s="30" t="s">
        <v>1317</v>
      </c>
      <c r="F41" s="36" t="str">
        <f>IF(ISBLANK(Table2[[#This Row],[unique_id]]), "", PROPER(SUBSTITUTE(Table2[[#This Row],[unique_id]], "_", " ")))</f>
        <v>Parents Air Purifier Pm25</v>
      </c>
      <c r="G41" s="30" t="s">
        <v>192</v>
      </c>
      <c r="H41" s="30" t="s">
        <v>457</v>
      </c>
      <c r="I41" s="30" t="s">
        <v>30</v>
      </c>
      <c r="M41" s="30" t="s">
        <v>90</v>
      </c>
      <c r="O41" s="31"/>
      <c r="P41" s="30"/>
      <c r="T41" s="37"/>
      <c r="U41" s="30" t="s">
        <v>440</v>
      </c>
      <c r="V41" s="31"/>
      <c r="W41" s="31"/>
      <c r="X41" s="31"/>
      <c r="Y41" s="31"/>
      <c r="Z41" s="31"/>
      <c r="AA41" s="31"/>
      <c r="AB41" s="30"/>
      <c r="AC41" s="30"/>
      <c r="AE41" s="30" t="s">
        <v>460</v>
      </c>
      <c r="AT41" s="40"/>
      <c r="AV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" s="30" t="str">
        <f>IF(ISBLANK(Table2[[#This Row],[device_model]]), "", Table2[[#This Row],[device_suggested_area]])</f>
        <v/>
      </c>
      <c r="BF41" s="31"/>
      <c r="BN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6" ht="16" customHeight="1" x14ac:dyDescent="0.2">
      <c r="A42" s="35">
        <v>1038</v>
      </c>
      <c r="B42" s="30" t="s">
        <v>26</v>
      </c>
      <c r="C42" s="30" t="s">
        <v>454</v>
      </c>
      <c r="D42" s="30" t="s">
        <v>27</v>
      </c>
      <c r="E42" s="30" t="s">
        <v>1316</v>
      </c>
      <c r="F42" s="36" t="str">
        <f>IF(ISBLANK(Table2[[#This Row],[unique_id]]), "", PROPER(SUBSTITUTE(Table2[[#This Row],[unique_id]], "_", " ")))</f>
        <v>Kitchen Air Purifier Pm25</v>
      </c>
      <c r="G42" s="30" t="s">
        <v>206</v>
      </c>
      <c r="H42" s="30" t="s">
        <v>457</v>
      </c>
      <c r="I42" s="30" t="s">
        <v>30</v>
      </c>
      <c r="M42" s="30" t="s">
        <v>90</v>
      </c>
      <c r="O42" s="31"/>
      <c r="P42" s="30"/>
      <c r="T42" s="37"/>
      <c r="U42" s="30" t="s">
        <v>440</v>
      </c>
      <c r="V42" s="31"/>
      <c r="W42" s="31"/>
      <c r="X42" s="31"/>
      <c r="Y42" s="31"/>
      <c r="Z42" s="31"/>
      <c r="AA42" s="31"/>
      <c r="AB42" s="30"/>
      <c r="AC42" s="30"/>
      <c r="AE42" s="30" t="s">
        <v>460</v>
      </c>
      <c r="AT42" s="40"/>
      <c r="AV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" s="30" t="str">
        <f>IF(ISBLANK(Table2[[#This Row],[device_model]]), "", Table2[[#This Row],[device_suggested_area]])</f>
        <v/>
      </c>
      <c r="BF42" s="31"/>
      <c r="BN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6" ht="16" customHeight="1" x14ac:dyDescent="0.2">
      <c r="A43" s="30">
        <v>1050</v>
      </c>
      <c r="B43" s="30" t="s">
        <v>26</v>
      </c>
      <c r="C43" s="30" t="s">
        <v>39</v>
      </c>
      <c r="D43" s="30" t="s">
        <v>27</v>
      </c>
      <c r="E43" s="30" t="s">
        <v>1179</v>
      </c>
      <c r="F43" s="36" t="str">
        <f>IF(ISBLANK(Table2[[#This Row],[unique_id]]), "", PROPER(SUBSTITUTE(Table2[[#This Row],[unique_id]], "_", " ")))</f>
        <v>Roof Humidity</v>
      </c>
      <c r="G43" s="30" t="s">
        <v>38</v>
      </c>
      <c r="H43" s="30" t="s">
        <v>29</v>
      </c>
      <c r="I43" s="30" t="s">
        <v>30</v>
      </c>
      <c r="M43" s="30" t="s">
        <v>90</v>
      </c>
      <c r="O43" s="31"/>
      <c r="P43" s="30"/>
      <c r="T43" s="37"/>
      <c r="U43" s="30" t="s">
        <v>440</v>
      </c>
      <c r="V43" s="31"/>
      <c r="W43" s="31"/>
      <c r="X43" s="31"/>
      <c r="Y43" s="31"/>
      <c r="Z43" s="31"/>
      <c r="AA43" s="31"/>
      <c r="AB43" s="30" t="s">
        <v>31</v>
      </c>
      <c r="AC43" s="30" t="s">
        <v>32</v>
      </c>
      <c r="AD43" s="30" t="s">
        <v>33</v>
      </c>
      <c r="AE43" s="30" t="s">
        <v>318</v>
      </c>
      <c r="AF43" s="30">
        <v>300</v>
      </c>
      <c r="AG43" s="31" t="s">
        <v>34</v>
      </c>
      <c r="AH43" s="31"/>
      <c r="AI43" s="30" t="s">
        <v>40</v>
      </c>
      <c r="AJ43" s="30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3" s="30" t="str">
        <f>IF(ISBLANK(Table2[[#This Row],[index]]),  "", _xlfn.CONCAT(LOWER(Table2[[#This Row],[device_via_device]]), "/", Table2[[#This Row],[unique_id]]))</f>
        <v>weewx/roof_humidity</v>
      </c>
      <c r="AR43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3" s="30">
        <v>1</v>
      </c>
      <c r="AT43" s="32"/>
      <c r="AU43" s="30"/>
      <c r="AV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30" t="str">
        <f>IF(ISBLANK(Table2[[#This Row],[device_model]]), "", Table2[[#This Row],[device_suggested_area]])</f>
        <v>Roof</v>
      </c>
      <c r="BB43" s="30" t="s">
        <v>425</v>
      </c>
      <c r="BC43" s="30" t="s">
        <v>36</v>
      </c>
      <c r="BD43" s="30" t="s">
        <v>37</v>
      </c>
      <c r="BF43" s="30" t="s">
        <v>1092</v>
      </c>
      <c r="BG43" s="30" t="s">
        <v>38</v>
      </c>
      <c r="BN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6" ht="16" customHeight="1" x14ac:dyDescent="0.2">
      <c r="A44" s="30">
        <v>1051</v>
      </c>
      <c r="B44" s="30" t="s">
        <v>26</v>
      </c>
      <c r="C44" s="30" t="s">
        <v>128</v>
      </c>
      <c r="D44" s="30" t="s">
        <v>27</v>
      </c>
      <c r="E44" s="30" t="s">
        <v>1180</v>
      </c>
      <c r="F44" s="36" t="str">
        <f>IF(ISBLANK(Table2[[#This Row],[unique_id]]), "", PROPER(SUBSTITUTE(Table2[[#This Row],[unique_id]], "_", " ")))</f>
        <v>Ada Humidity</v>
      </c>
      <c r="G44" s="30" t="s">
        <v>130</v>
      </c>
      <c r="H44" s="30" t="s">
        <v>29</v>
      </c>
      <c r="I44" s="30" t="s">
        <v>30</v>
      </c>
      <c r="M44" s="30" t="s">
        <v>90</v>
      </c>
      <c r="O44" s="31"/>
      <c r="P44" s="30"/>
      <c r="T44" s="37"/>
      <c r="U44" s="30" t="s">
        <v>440</v>
      </c>
      <c r="V44" s="31"/>
      <c r="W44" s="31"/>
      <c r="X44" s="31"/>
      <c r="Y44" s="31"/>
      <c r="Z44" s="31"/>
      <c r="AA44" s="31"/>
      <c r="AB44" s="30"/>
      <c r="AC44" s="30"/>
      <c r="AE44" s="30" t="s">
        <v>318</v>
      </c>
      <c r="AG44" s="31"/>
      <c r="AH44" s="31"/>
      <c r="AT44" s="32"/>
      <c r="AU44" s="30"/>
      <c r="AV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30" t="str">
        <f>IF(ISBLANK(Table2[[#This Row],[device_model]]), "", Table2[[#This Row],[device_suggested_area]])</f>
        <v>Ada</v>
      </c>
      <c r="BB44" s="30" t="s">
        <v>1004</v>
      </c>
      <c r="BC44" s="30" t="s">
        <v>1002</v>
      </c>
      <c r="BD44" s="30" t="s">
        <v>128</v>
      </c>
      <c r="BF44" s="30" t="s">
        <v>426</v>
      </c>
      <c r="BG44" s="30" t="s">
        <v>130</v>
      </c>
      <c r="BN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6" ht="16" customHeight="1" x14ac:dyDescent="0.2">
      <c r="A45" s="30">
        <v>1052</v>
      </c>
      <c r="B45" s="30" t="s">
        <v>26</v>
      </c>
      <c r="C45" s="30" t="s">
        <v>128</v>
      </c>
      <c r="D45" s="30" t="s">
        <v>27</v>
      </c>
      <c r="E45" s="30" t="s">
        <v>1181</v>
      </c>
      <c r="F45" s="36" t="str">
        <f>IF(ISBLANK(Table2[[#This Row],[unique_id]]), "", PROPER(SUBSTITUTE(Table2[[#This Row],[unique_id]], "_", " ")))</f>
        <v>Edwin Humidity</v>
      </c>
      <c r="G45" s="30" t="s">
        <v>127</v>
      </c>
      <c r="H45" s="30" t="s">
        <v>29</v>
      </c>
      <c r="I45" s="30" t="s">
        <v>30</v>
      </c>
      <c r="M45" s="30" t="s">
        <v>90</v>
      </c>
      <c r="O45" s="31"/>
      <c r="P45" s="30"/>
      <c r="T45" s="37"/>
      <c r="U45" s="30" t="s">
        <v>440</v>
      </c>
      <c r="V45" s="31"/>
      <c r="W45" s="31"/>
      <c r="X45" s="31"/>
      <c r="Y45" s="31"/>
      <c r="Z45" s="31"/>
      <c r="AA45" s="31"/>
      <c r="AB45" s="30"/>
      <c r="AC45" s="30"/>
      <c r="AE45" s="30" t="s">
        <v>318</v>
      </c>
      <c r="AG45" s="31"/>
      <c r="AH45" s="31"/>
      <c r="AT45" s="32"/>
      <c r="AU45" s="30"/>
      <c r="AV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30" t="str">
        <f>IF(ISBLANK(Table2[[#This Row],[device_model]]), "", Table2[[#This Row],[device_suggested_area]])</f>
        <v>Edwin</v>
      </c>
      <c r="BB45" s="30" t="s">
        <v>1004</v>
      </c>
      <c r="BC45" s="30" t="s">
        <v>1002</v>
      </c>
      <c r="BD45" s="30" t="s">
        <v>128</v>
      </c>
      <c r="BF45" s="30" t="s">
        <v>426</v>
      </c>
      <c r="BG45" s="30" t="s">
        <v>127</v>
      </c>
      <c r="BN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6" ht="16" customHeight="1" x14ac:dyDescent="0.2">
      <c r="A46" s="30">
        <v>1053</v>
      </c>
      <c r="B46" s="30" t="s">
        <v>26</v>
      </c>
      <c r="C46" s="30" t="s">
        <v>128</v>
      </c>
      <c r="D46" s="30" t="s">
        <v>27</v>
      </c>
      <c r="E46" s="30" t="s">
        <v>1475</v>
      </c>
      <c r="F46" s="36" t="str">
        <f>IF(ISBLANK(Table2[[#This Row],[unique_id]]), "", PROPER(SUBSTITUTE(Table2[[#This Row],[unique_id]], "_", " ")))</f>
        <v>Office Lounge Humidity</v>
      </c>
      <c r="G46" s="30" t="s">
        <v>194</v>
      </c>
      <c r="H46" s="30" t="s">
        <v>29</v>
      </c>
      <c r="I46" s="30" t="s">
        <v>30</v>
      </c>
      <c r="M46" s="30" t="s">
        <v>90</v>
      </c>
      <c r="O46" s="31"/>
      <c r="P46" s="30"/>
      <c r="T46" s="37"/>
      <c r="U46" s="30" t="s">
        <v>440</v>
      </c>
      <c r="V46" s="31"/>
      <c r="W46" s="31"/>
      <c r="X46" s="31"/>
      <c r="Y46" s="31"/>
      <c r="Z46" s="31"/>
      <c r="AA46" s="31"/>
      <c r="AB46" s="30"/>
      <c r="AC46" s="30"/>
      <c r="AE46" s="30" t="s">
        <v>318</v>
      </c>
      <c r="AG46" s="31"/>
      <c r="AH46" s="31"/>
      <c r="AT46" s="32"/>
      <c r="AU46" s="30"/>
      <c r="AV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30" t="str">
        <f>IF(ISBLANK(Table2[[#This Row],[device_model]]), "", Table2[[#This Row],[device_suggested_area]])</f>
        <v>Lounge</v>
      </c>
      <c r="BB46" s="30" t="s">
        <v>1003</v>
      </c>
      <c r="BC46" s="30" t="s">
        <v>1005</v>
      </c>
      <c r="BD46" s="30" t="s">
        <v>128</v>
      </c>
      <c r="BF46" s="30" t="s">
        <v>427</v>
      </c>
      <c r="BG46" s="30" t="s">
        <v>194</v>
      </c>
      <c r="BN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6" ht="16" customHeight="1" x14ac:dyDescent="0.2">
      <c r="A47" s="30">
        <v>1054</v>
      </c>
      <c r="B47" s="30" t="s">
        <v>26</v>
      </c>
      <c r="C47" s="30" t="s">
        <v>128</v>
      </c>
      <c r="D47" s="30" t="s">
        <v>27</v>
      </c>
      <c r="E47" s="30" t="s">
        <v>1182</v>
      </c>
      <c r="F47" s="36" t="str">
        <f>IF(ISBLANK(Table2[[#This Row],[unique_id]]), "", PROPER(SUBSTITUTE(Table2[[#This Row],[unique_id]], "_", " ")))</f>
        <v>Parents Humidity</v>
      </c>
      <c r="G47" s="30" t="s">
        <v>192</v>
      </c>
      <c r="H47" s="30" t="s">
        <v>29</v>
      </c>
      <c r="I47" s="30" t="s">
        <v>30</v>
      </c>
      <c r="M47" s="30" t="s">
        <v>136</v>
      </c>
      <c r="O47" s="31"/>
      <c r="P47" s="30"/>
      <c r="T47" s="37"/>
      <c r="U47" s="30" t="s">
        <v>440</v>
      </c>
      <c r="V47" s="31"/>
      <c r="W47" s="31"/>
      <c r="X47" s="31"/>
      <c r="Y47" s="31"/>
      <c r="Z47" s="31"/>
      <c r="AA47" s="31"/>
      <c r="AB47" s="30"/>
      <c r="AC47" s="30"/>
      <c r="AE47" s="30" t="s">
        <v>318</v>
      </c>
      <c r="AG47" s="31"/>
      <c r="AH47" s="31"/>
      <c r="AT47" s="32"/>
      <c r="AU47" s="30"/>
      <c r="AV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30" t="str">
        <f>IF(ISBLANK(Table2[[#This Row],[device_model]]), "", Table2[[#This Row],[device_suggested_area]])</f>
        <v>Parents</v>
      </c>
      <c r="BB47" s="30" t="s">
        <v>1004</v>
      </c>
      <c r="BC47" s="30" t="s">
        <v>1002</v>
      </c>
      <c r="BD47" s="30" t="s">
        <v>128</v>
      </c>
      <c r="BF47" s="30" t="s">
        <v>426</v>
      </c>
      <c r="BG47" s="30" t="s">
        <v>192</v>
      </c>
      <c r="BN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6" ht="16" customHeight="1" x14ac:dyDescent="0.2">
      <c r="A48" s="30">
        <v>1055</v>
      </c>
      <c r="B48" s="30" t="s">
        <v>26</v>
      </c>
      <c r="C48" s="30" t="s">
        <v>128</v>
      </c>
      <c r="D48" s="30" t="s">
        <v>27</v>
      </c>
      <c r="E48" s="30" t="s">
        <v>1323</v>
      </c>
      <c r="F48" s="36" t="str">
        <f>IF(ISBLANK(Table2[[#This Row],[unique_id]]), "", PROPER(SUBSTITUTE(Table2[[#This Row],[unique_id]], "_", " ")))</f>
        <v>Office Humidity</v>
      </c>
      <c r="G48" s="30" t="s">
        <v>212</v>
      </c>
      <c r="H48" s="30" t="s">
        <v>29</v>
      </c>
      <c r="I48" s="30" t="s">
        <v>30</v>
      </c>
      <c r="M48" s="30" t="s">
        <v>136</v>
      </c>
      <c r="O48" s="31"/>
      <c r="P48" s="30"/>
      <c r="T48" s="37"/>
      <c r="U48" s="30" t="s">
        <v>440</v>
      </c>
      <c r="V48" s="31"/>
      <c r="W48" s="31"/>
      <c r="X48" s="31"/>
      <c r="Y48" s="31"/>
      <c r="Z48" s="31"/>
      <c r="AA48" s="31"/>
      <c r="AB48" s="30"/>
      <c r="AC48" s="30"/>
      <c r="AE48" s="30" t="s">
        <v>318</v>
      </c>
      <c r="AG48" s="31"/>
      <c r="AH48" s="31"/>
      <c r="AT48" s="32"/>
      <c r="AU48" s="30"/>
      <c r="AV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30" t="str">
        <f>IF(ISBLANK(Table2[[#This Row],[device_model]]), "", Table2[[#This Row],[device_suggested_area]])</f>
        <v>Office</v>
      </c>
      <c r="BB48" s="30" t="s">
        <v>1003</v>
      </c>
      <c r="BC48" s="30" t="s">
        <v>1005</v>
      </c>
      <c r="BD48" s="30" t="s">
        <v>128</v>
      </c>
      <c r="BF48" s="30" t="s">
        <v>427</v>
      </c>
      <c r="BG48" s="30" t="s">
        <v>212</v>
      </c>
      <c r="BN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6" ht="16" customHeight="1" x14ac:dyDescent="0.2">
      <c r="A49" s="30">
        <v>1056</v>
      </c>
      <c r="B49" s="30" t="s">
        <v>26</v>
      </c>
      <c r="C49" s="30" t="s">
        <v>128</v>
      </c>
      <c r="D49" s="30" t="s">
        <v>27</v>
      </c>
      <c r="E49" s="30" t="s">
        <v>1322</v>
      </c>
      <c r="F49" s="36" t="str">
        <f>IF(ISBLANK(Table2[[#This Row],[unique_id]]), "", PROPER(SUBSTITUTE(Table2[[#This Row],[unique_id]], "_", " ")))</f>
        <v>Kitchen Humidity</v>
      </c>
      <c r="G49" s="30" t="s">
        <v>206</v>
      </c>
      <c r="H49" s="30" t="s">
        <v>29</v>
      </c>
      <c r="I49" s="30" t="s">
        <v>30</v>
      </c>
      <c r="M49" s="30" t="s">
        <v>136</v>
      </c>
      <c r="O49" s="31"/>
      <c r="P49" s="30"/>
      <c r="T49" s="37"/>
      <c r="U49" s="30" t="s">
        <v>440</v>
      </c>
      <c r="V49" s="31"/>
      <c r="W49" s="31"/>
      <c r="X49" s="31"/>
      <c r="Y49" s="31"/>
      <c r="Z49" s="31"/>
      <c r="AA49" s="31"/>
      <c r="AB49" s="30"/>
      <c r="AC49" s="30"/>
      <c r="AE49" s="30" t="s">
        <v>318</v>
      </c>
      <c r="AG49" s="31"/>
      <c r="AH49" s="31"/>
      <c r="AT49" s="32"/>
      <c r="AU49" s="30"/>
      <c r="AV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30" t="str">
        <f>IF(ISBLANK(Table2[[#This Row],[device_model]]), "", Table2[[#This Row],[device_suggested_area]])</f>
        <v>Kitchen</v>
      </c>
      <c r="BB49" s="30" t="s">
        <v>1003</v>
      </c>
      <c r="BC49" s="30" t="s">
        <v>1005</v>
      </c>
      <c r="BD49" s="30" t="s">
        <v>128</v>
      </c>
      <c r="BF49" s="30" t="s">
        <v>427</v>
      </c>
      <c r="BG49" s="30" t="s">
        <v>206</v>
      </c>
      <c r="BN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6" ht="16" customHeight="1" x14ac:dyDescent="0.2">
      <c r="A50" s="30">
        <v>1057</v>
      </c>
      <c r="B50" s="30" t="s">
        <v>26</v>
      </c>
      <c r="C50" s="30" t="s">
        <v>128</v>
      </c>
      <c r="D50" s="30" t="s">
        <v>27</v>
      </c>
      <c r="E50" s="30" t="s">
        <v>1476</v>
      </c>
      <c r="F50" s="36" t="str">
        <f>IF(ISBLANK(Table2[[#This Row],[unique_id]]), "", PROPER(SUBSTITUTE(Table2[[#This Row],[unique_id]], "_", " ")))</f>
        <v>Office Pantry Humidity</v>
      </c>
      <c r="G50" s="30" t="s">
        <v>211</v>
      </c>
      <c r="H50" s="30" t="s">
        <v>29</v>
      </c>
      <c r="I50" s="30" t="s">
        <v>30</v>
      </c>
      <c r="M50" s="30" t="s">
        <v>136</v>
      </c>
      <c r="O50" s="31"/>
      <c r="P50" s="30"/>
      <c r="T50" s="37"/>
      <c r="U50" s="30" t="s">
        <v>440</v>
      </c>
      <c r="V50" s="31"/>
      <c r="W50" s="31"/>
      <c r="X50" s="31"/>
      <c r="Y50" s="31"/>
      <c r="Z50" s="31"/>
      <c r="AA50" s="31"/>
      <c r="AB50" s="30"/>
      <c r="AC50" s="30"/>
      <c r="AE50" s="30" t="s">
        <v>318</v>
      </c>
      <c r="AG50" s="31"/>
      <c r="AH50" s="31"/>
      <c r="AT50" s="32"/>
      <c r="AU50" s="30"/>
      <c r="AV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30" t="str">
        <f>IF(ISBLANK(Table2[[#This Row],[device_model]]), "", Table2[[#This Row],[device_suggested_area]])</f>
        <v>Pantry</v>
      </c>
      <c r="BB50" s="30" t="s">
        <v>1003</v>
      </c>
      <c r="BC50" s="30" t="s">
        <v>1005</v>
      </c>
      <c r="BD50" s="30" t="s">
        <v>128</v>
      </c>
      <c r="BF50" s="30" t="s">
        <v>427</v>
      </c>
      <c r="BG50" s="30" t="s">
        <v>211</v>
      </c>
      <c r="BN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6" ht="16" customHeight="1" x14ac:dyDescent="0.2">
      <c r="A51" s="30">
        <v>1058</v>
      </c>
      <c r="B51" s="30" t="s">
        <v>26</v>
      </c>
      <c r="C51" s="30" t="s">
        <v>128</v>
      </c>
      <c r="D51" s="30" t="s">
        <v>27</v>
      </c>
      <c r="E51" s="30" t="s">
        <v>1477</v>
      </c>
      <c r="F51" s="36" t="str">
        <f>IF(ISBLANK(Table2[[#This Row],[unique_id]]), "", PROPER(SUBSTITUTE(Table2[[#This Row],[unique_id]], "_", " ")))</f>
        <v>Office Dining Humidity</v>
      </c>
      <c r="G51" s="30" t="s">
        <v>193</v>
      </c>
      <c r="H51" s="30" t="s">
        <v>29</v>
      </c>
      <c r="I51" s="30" t="s">
        <v>30</v>
      </c>
      <c r="M51" s="30" t="s">
        <v>136</v>
      </c>
      <c r="O51" s="31"/>
      <c r="P51" s="30"/>
      <c r="T51" s="37"/>
      <c r="U51" s="30" t="s">
        <v>440</v>
      </c>
      <c r="V51" s="31"/>
      <c r="W51" s="31"/>
      <c r="X51" s="31"/>
      <c r="Y51" s="31"/>
      <c r="Z51" s="31"/>
      <c r="AA51" s="31"/>
      <c r="AB51" s="30"/>
      <c r="AC51" s="30"/>
      <c r="AE51" s="30" t="s">
        <v>318</v>
      </c>
      <c r="AG51" s="31"/>
      <c r="AH51" s="31"/>
      <c r="AT51" s="32"/>
      <c r="AU51" s="30"/>
      <c r="AV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30" t="str">
        <f>IF(ISBLANK(Table2[[#This Row],[device_model]]), "", Table2[[#This Row],[device_suggested_area]])</f>
        <v>Dining</v>
      </c>
      <c r="BB51" s="30" t="s">
        <v>1003</v>
      </c>
      <c r="BC51" s="30" t="s">
        <v>1005</v>
      </c>
      <c r="BD51" s="30" t="s">
        <v>128</v>
      </c>
      <c r="BF51" s="30" t="s">
        <v>427</v>
      </c>
      <c r="BG51" s="30" t="s">
        <v>193</v>
      </c>
      <c r="BN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6" ht="16" customHeight="1" x14ac:dyDescent="0.2">
      <c r="A52" s="30">
        <v>1059</v>
      </c>
      <c r="B52" s="30" t="s">
        <v>26</v>
      </c>
      <c r="C52" s="30" t="s">
        <v>128</v>
      </c>
      <c r="D52" s="30" t="s">
        <v>27</v>
      </c>
      <c r="E52" s="30" t="s">
        <v>1183</v>
      </c>
      <c r="F52" s="36" t="str">
        <f>IF(ISBLANK(Table2[[#This Row],[unique_id]]), "", PROPER(SUBSTITUTE(Table2[[#This Row],[unique_id]], "_", " ")))</f>
        <v>Laundry Humidity</v>
      </c>
      <c r="G52" s="30" t="s">
        <v>213</v>
      </c>
      <c r="H52" s="30" t="s">
        <v>29</v>
      </c>
      <c r="I52" s="30" t="s">
        <v>30</v>
      </c>
      <c r="M52" s="30" t="s">
        <v>136</v>
      </c>
      <c r="O52" s="31"/>
      <c r="P52" s="30"/>
      <c r="T52" s="37"/>
      <c r="U52" s="30" t="s">
        <v>440</v>
      </c>
      <c r="V52" s="31"/>
      <c r="W52" s="31"/>
      <c r="X52" s="31"/>
      <c r="Y52" s="31"/>
      <c r="Z52" s="31"/>
      <c r="AA52" s="31"/>
      <c r="AB52" s="30"/>
      <c r="AC52" s="30"/>
      <c r="AE52" s="30" t="s">
        <v>318</v>
      </c>
      <c r="AG52" s="31"/>
      <c r="AH52" s="31"/>
      <c r="AT52" s="32"/>
      <c r="AU52" s="30"/>
      <c r="AV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30" t="str">
        <f>IF(ISBLANK(Table2[[#This Row],[device_model]]), "", Table2[[#This Row],[device_suggested_area]])</f>
        <v>Laundry</v>
      </c>
      <c r="BB52" s="30" t="s">
        <v>1004</v>
      </c>
      <c r="BC52" s="30" t="s">
        <v>1002</v>
      </c>
      <c r="BD52" s="30" t="s">
        <v>128</v>
      </c>
      <c r="BF52" s="30" t="s">
        <v>426</v>
      </c>
      <c r="BG52" s="30" t="s">
        <v>213</v>
      </c>
      <c r="BN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6" ht="16" customHeight="1" x14ac:dyDescent="0.2">
      <c r="A53" s="30">
        <v>1060</v>
      </c>
      <c r="B53" s="30" t="s">
        <v>26</v>
      </c>
      <c r="C53" s="30" t="s">
        <v>39</v>
      </c>
      <c r="D53" s="30" t="s">
        <v>27</v>
      </c>
      <c r="E53" s="30" t="s">
        <v>1203</v>
      </c>
      <c r="F53" s="36" t="str">
        <f>IF(ISBLANK(Table2[[#This Row],[unique_id]]), "", PROPER(SUBSTITUTE(Table2[[#This Row],[unique_id]], "_", " ")))</f>
        <v>Wardrobe Humidity</v>
      </c>
      <c r="G53" s="30" t="s">
        <v>499</v>
      </c>
      <c r="H53" s="30" t="s">
        <v>29</v>
      </c>
      <c r="I53" s="30" t="s">
        <v>30</v>
      </c>
      <c r="M53" s="30" t="s">
        <v>136</v>
      </c>
      <c r="O53" s="31"/>
      <c r="P53" s="30"/>
      <c r="T53" s="37"/>
      <c r="U53" s="30" t="s">
        <v>440</v>
      </c>
      <c r="V53" s="31"/>
      <c r="W53" s="31"/>
      <c r="X53" s="31"/>
      <c r="Y53" s="31"/>
      <c r="Z53" s="31"/>
      <c r="AA53" s="31"/>
      <c r="AB53" s="30" t="s">
        <v>31</v>
      </c>
      <c r="AC53" s="30" t="s">
        <v>32</v>
      </c>
      <c r="AD53" s="30" t="s">
        <v>33</v>
      </c>
      <c r="AE53" s="30" t="s">
        <v>318</v>
      </c>
      <c r="AF53" s="30">
        <v>300</v>
      </c>
      <c r="AG53" s="31" t="s">
        <v>34</v>
      </c>
      <c r="AH53" s="31"/>
      <c r="AI53" s="30" t="s">
        <v>35</v>
      </c>
      <c r="AJ53" s="30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3" s="30" t="str">
        <f>IF(ISBLANK(Table2[[#This Row],[index]]),  "", _xlfn.CONCAT(LOWER(Table2[[#This Row],[device_via_device]]), "/", Table2[[#This Row],[unique_id]]))</f>
        <v>weewx/wardrobe_humidity</v>
      </c>
      <c r="AR53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3" s="30">
        <v>1</v>
      </c>
      <c r="AT53" s="32"/>
      <c r="AU53" s="30"/>
      <c r="AV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30" t="str">
        <f>IF(ISBLANK(Table2[[#This Row],[device_model]]), "", Table2[[#This Row],[device_suggested_area]])</f>
        <v>Wardrobe</v>
      </c>
      <c r="BB53" s="30" t="s">
        <v>1296</v>
      </c>
      <c r="BC53" s="30" t="s">
        <v>36</v>
      </c>
      <c r="BD53" s="30" t="s">
        <v>37</v>
      </c>
      <c r="BF53" s="30" t="s">
        <v>1092</v>
      </c>
      <c r="BG53" s="30" t="s">
        <v>499</v>
      </c>
      <c r="BN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6" ht="16" customHeight="1" x14ac:dyDescent="0.2">
      <c r="A54" s="30">
        <v>1061</v>
      </c>
      <c r="B54" s="30" t="s">
        <v>26</v>
      </c>
      <c r="C54" s="30" t="s">
        <v>128</v>
      </c>
      <c r="D54" s="30" t="s">
        <v>27</v>
      </c>
      <c r="E54" s="30" t="s">
        <v>1478</v>
      </c>
      <c r="F54" s="36" t="str">
        <f>IF(ISBLANK(Table2[[#This Row],[unique_id]]), "", PROPER(SUBSTITUTE(Table2[[#This Row],[unique_id]], "_", " ")))</f>
        <v>Office Basement Humidity</v>
      </c>
      <c r="G54" s="30" t="s">
        <v>210</v>
      </c>
      <c r="H54" s="30" t="s">
        <v>29</v>
      </c>
      <c r="I54" s="30" t="s">
        <v>30</v>
      </c>
      <c r="M54" s="30" t="s">
        <v>136</v>
      </c>
      <c r="O54" s="31"/>
      <c r="P54" s="30"/>
      <c r="T54" s="37"/>
      <c r="U54" s="30" t="s">
        <v>440</v>
      </c>
      <c r="V54" s="31"/>
      <c r="W54" s="31"/>
      <c r="X54" s="31"/>
      <c r="Y54" s="31"/>
      <c r="Z54" s="31"/>
      <c r="AA54" s="31"/>
      <c r="AB54" s="30"/>
      <c r="AC54" s="30"/>
      <c r="AE54" s="30" t="s">
        <v>318</v>
      </c>
      <c r="AG54" s="31"/>
      <c r="AH54" s="31"/>
      <c r="AT54" s="32"/>
      <c r="AU54" s="30"/>
      <c r="AV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30" t="str">
        <f>IF(ISBLANK(Table2[[#This Row],[device_model]]), "", Table2[[#This Row],[device_suggested_area]])</f>
        <v>Basement</v>
      </c>
      <c r="BB54" s="30" t="s">
        <v>1003</v>
      </c>
      <c r="BC54" s="30" t="s">
        <v>1005</v>
      </c>
      <c r="BD54" s="30" t="s">
        <v>128</v>
      </c>
      <c r="BF54" s="30" t="s">
        <v>427</v>
      </c>
      <c r="BG54" s="30" t="s">
        <v>210</v>
      </c>
      <c r="BN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6" ht="16" customHeight="1" x14ac:dyDescent="0.2">
      <c r="A55" s="30">
        <v>1062</v>
      </c>
      <c r="B55" s="30" t="s">
        <v>26</v>
      </c>
      <c r="C55" s="30" t="s">
        <v>444</v>
      </c>
      <c r="D55" s="30" t="s">
        <v>333</v>
      </c>
      <c r="E55" s="30" t="s">
        <v>332</v>
      </c>
      <c r="F55" s="36" t="str">
        <f>IF(ISBLANK(Table2[[#This Row],[unique_id]]), "", PROPER(SUBSTITUTE(Table2[[#This Row],[unique_id]], "_", " ")))</f>
        <v>Column Break</v>
      </c>
      <c r="G55" s="30" t="s">
        <v>329</v>
      </c>
      <c r="H55" s="30" t="s">
        <v>29</v>
      </c>
      <c r="I55" s="30" t="s">
        <v>30</v>
      </c>
      <c r="M55" s="30" t="s">
        <v>330</v>
      </c>
      <c r="N55" s="30" t="s">
        <v>331</v>
      </c>
      <c r="O55" s="31"/>
      <c r="P55" s="30"/>
      <c r="T55" s="37"/>
      <c r="U55" s="30"/>
      <c r="V55" s="31"/>
      <c r="W55" s="31"/>
      <c r="X55" s="31"/>
      <c r="Y55" s="31"/>
      <c r="Z55" s="31"/>
      <c r="AA55" s="31"/>
      <c r="AB55" s="30"/>
      <c r="AC55" s="30"/>
      <c r="AG55" s="31"/>
      <c r="AH55" s="31"/>
      <c r="AT55" s="32"/>
      <c r="AV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30" t="str">
        <f>IF(ISBLANK(Table2[[#This Row],[device_model]]), "", Table2[[#This Row],[device_suggested_area]])</f>
        <v/>
      </c>
      <c r="BF55" s="31"/>
      <c r="BN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6" ht="16" customHeight="1" x14ac:dyDescent="0.2">
      <c r="A56" s="30">
        <v>1100</v>
      </c>
      <c r="B56" s="30" t="s">
        <v>583</v>
      </c>
      <c r="C56" s="30" t="s">
        <v>128</v>
      </c>
      <c r="D56" s="30" t="s">
        <v>27</v>
      </c>
      <c r="E56" s="30" t="s">
        <v>1479</v>
      </c>
      <c r="F56" s="36" t="str">
        <f>IF(ISBLANK(Table2[[#This Row],[unique_id]]), "", PROPER(SUBSTITUTE(Table2[[#This Row],[unique_id]], "_", " ")))</f>
        <v>Ada Carbon Dioxide</v>
      </c>
      <c r="G56" s="30" t="s">
        <v>130</v>
      </c>
      <c r="H56" s="30" t="s">
        <v>178</v>
      </c>
      <c r="I56" s="30" t="s">
        <v>30</v>
      </c>
      <c r="O56" s="31"/>
      <c r="P56" s="30"/>
      <c r="T56" s="37"/>
      <c r="U56" s="30"/>
      <c r="V56" s="31"/>
      <c r="W56" s="31"/>
      <c r="X56" s="31"/>
      <c r="Y56" s="31"/>
      <c r="Z56" s="31"/>
      <c r="AA56" s="31"/>
      <c r="AB56" s="30"/>
      <c r="AC56" s="30"/>
      <c r="AE56" s="30" t="s">
        <v>1508</v>
      </c>
      <c r="AG56" s="31"/>
      <c r="AH56" s="31"/>
      <c r="AT56" s="32"/>
      <c r="AU56" s="30"/>
      <c r="AV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30" t="str">
        <f>IF(ISBLANK(Table2[[#This Row],[device_model]]), "", Table2[[#This Row],[device_suggested_area]])</f>
        <v>Ada</v>
      </c>
      <c r="BB56" s="30" t="s">
        <v>1004</v>
      </c>
      <c r="BC56" s="30" t="s">
        <v>1002</v>
      </c>
      <c r="BD56" s="30" t="s">
        <v>128</v>
      </c>
      <c r="BF56" s="30" t="s">
        <v>426</v>
      </c>
      <c r="BG56" s="30" t="s">
        <v>130</v>
      </c>
      <c r="BN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6" ht="16" customHeight="1" x14ac:dyDescent="0.2">
      <c r="A57" s="30">
        <v>1101</v>
      </c>
      <c r="B57" s="30" t="s">
        <v>26</v>
      </c>
      <c r="C57" s="30" t="s">
        <v>128</v>
      </c>
      <c r="D57" s="30" t="s">
        <v>27</v>
      </c>
      <c r="E57" s="30" t="s">
        <v>1480</v>
      </c>
      <c r="F57" s="36" t="str">
        <f>IF(ISBLANK(Table2[[#This Row],[unique_id]]), "", PROPER(SUBSTITUTE(Table2[[#This Row],[unique_id]], "_", " ")))</f>
        <v>Edwin Carbon Dioxide</v>
      </c>
      <c r="G57" s="30" t="s">
        <v>127</v>
      </c>
      <c r="H57" s="30" t="s">
        <v>178</v>
      </c>
      <c r="I57" s="30" t="s">
        <v>30</v>
      </c>
      <c r="M57" s="30" t="s">
        <v>90</v>
      </c>
      <c r="O57" s="31"/>
      <c r="P57" s="30"/>
      <c r="T57" s="37"/>
      <c r="U57" s="30" t="s">
        <v>440</v>
      </c>
      <c r="V57" s="31"/>
      <c r="W57" s="31"/>
      <c r="X57" s="31"/>
      <c r="Y57" s="31"/>
      <c r="Z57" s="31"/>
      <c r="AA57" s="31"/>
      <c r="AB57" s="30"/>
      <c r="AC57" s="30"/>
      <c r="AE57" s="30" t="s">
        <v>1508</v>
      </c>
      <c r="AT57" s="40"/>
      <c r="AU57" s="30"/>
      <c r="AV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30" t="str">
        <f>IF(ISBLANK(Table2[[#This Row],[device_model]]), "", Table2[[#This Row],[device_suggested_area]])</f>
        <v>Edwin</v>
      </c>
      <c r="BB57" s="30" t="s">
        <v>1004</v>
      </c>
      <c r="BC57" s="30" t="s">
        <v>1002</v>
      </c>
      <c r="BD57" s="30" t="s">
        <v>128</v>
      </c>
      <c r="BF57" s="30" t="s">
        <v>426</v>
      </c>
      <c r="BG57" s="30" t="s">
        <v>127</v>
      </c>
      <c r="BN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6" ht="16" customHeight="1" x14ac:dyDescent="0.2">
      <c r="A58" s="30">
        <v>1102</v>
      </c>
      <c r="B58" s="30" t="s">
        <v>583</v>
      </c>
      <c r="C58" s="30" t="s">
        <v>128</v>
      </c>
      <c r="D58" s="30" t="s">
        <v>27</v>
      </c>
      <c r="E58" s="30" t="s">
        <v>1481</v>
      </c>
      <c r="F58" s="36" t="str">
        <f>IF(ISBLANK(Table2[[#This Row],[unique_id]]), "", PROPER(SUBSTITUTE(Table2[[#This Row],[unique_id]], "_", " ")))</f>
        <v>Parents Carbon Dioxide</v>
      </c>
      <c r="G58" s="30" t="s">
        <v>192</v>
      </c>
      <c r="H58" s="30" t="s">
        <v>178</v>
      </c>
      <c r="I58" s="30" t="s">
        <v>30</v>
      </c>
      <c r="O58" s="31"/>
      <c r="P58" s="30"/>
      <c r="T58" s="37"/>
      <c r="U58" s="30"/>
      <c r="V58" s="31"/>
      <c r="W58" s="31"/>
      <c r="X58" s="31"/>
      <c r="Y58" s="31"/>
      <c r="Z58" s="31"/>
      <c r="AA58" s="31"/>
      <c r="AB58" s="30"/>
      <c r="AC58" s="30"/>
      <c r="AE58" s="30" t="s">
        <v>1508</v>
      </c>
      <c r="AT58" s="40"/>
      <c r="AU58" s="30"/>
      <c r="AV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30" t="str">
        <f>IF(ISBLANK(Table2[[#This Row],[device_model]]), "", Table2[[#This Row],[device_suggested_area]])</f>
        <v>Parents</v>
      </c>
      <c r="BB58" s="30" t="s">
        <v>1004</v>
      </c>
      <c r="BC58" s="30" t="s">
        <v>1002</v>
      </c>
      <c r="BD58" s="30" t="s">
        <v>128</v>
      </c>
      <c r="BF58" s="30" t="s">
        <v>426</v>
      </c>
      <c r="BG58" s="30" t="s">
        <v>192</v>
      </c>
      <c r="BN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6" ht="16" customHeight="1" x14ac:dyDescent="0.2">
      <c r="A59" s="30">
        <v>1103</v>
      </c>
      <c r="B59" s="30" t="s">
        <v>26</v>
      </c>
      <c r="C59" s="30" t="s">
        <v>128</v>
      </c>
      <c r="D59" s="30" t="s">
        <v>27</v>
      </c>
      <c r="E59" s="30" t="s">
        <v>1482</v>
      </c>
      <c r="F59" s="36" t="str">
        <f>IF(ISBLANK(Table2[[#This Row],[unique_id]]), "", PROPER(SUBSTITUTE(Table2[[#This Row],[unique_id]], "_", " ")))</f>
        <v>Office Carbon Dioxide</v>
      </c>
      <c r="G59" s="30" t="s">
        <v>212</v>
      </c>
      <c r="H59" s="30" t="s">
        <v>178</v>
      </c>
      <c r="I59" s="30" t="s">
        <v>30</v>
      </c>
      <c r="M59" s="30" t="s">
        <v>90</v>
      </c>
      <c r="O59" s="31"/>
      <c r="P59" s="30"/>
      <c r="T59" s="37"/>
      <c r="U59" s="30" t="s">
        <v>440</v>
      </c>
      <c r="V59" s="31"/>
      <c r="W59" s="31"/>
      <c r="X59" s="31"/>
      <c r="Y59" s="31"/>
      <c r="Z59" s="31"/>
      <c r="AA59" s="31"/>
      <c r="AB59" s="30"/>
      <c r="AC59" s="30"/>
      <c r="AE59" s="30" t="s">
        <v>1508</v>
      </c>
      <c r="AT59" s="40"/>
      <c r="AU59" s="30"/>
      <c r="AV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30" t="str">
        <f>IF(ISBLANK(Table2[[#This Row],[device_model]]), "", Table2[[#This Row],[device_suggested_area]])</f>
        <v>Office</v>
      </c>
      <c r="BB59" s="30" t="s">
        <v>1003</v>
      </c>
      <c r="BC59" s="30" t="s">
        <v>1005</v>
      </c>
      <c r="BD59" s="30" t="s">
        <v>128</v>
      </c>
      <c r="BF59" s="30" t="s">
        <v>427</v>
      </c>
      <c r="BG59" s="30" t="s">
        <v>212</v>
      </c>
      <c r="BN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6" ht="16" customHeight="1" x14ac:dyDescent="0.2">
      <c r="A60" s="30">
        <v>1104</v>
      </c>
      <c r="B60" s="30" t="s">
        <v>26</v>
      </c>
      <c r="C60" s="30" t="s">
        <v>128</v>
      </c>
      <c r="D60" s="30" t="s">
        <v>27</v>
      </c>
      <c r="E60" s="30" t="s">
        <v>1483</v>
      </c>
      <c r="F60" s="36" t="str">
        <f>IF(ISBLANK(Table2[[#This Row],[unique_id]]), "", PROPER(SUBSTITUTE(Table2[[#This Row],[unique_id]], "_", " ")))</f>
        <v>Office Lounge Carbon Dioxide</v>
      </c>
      <c r="G60" s="30" t="s">
        <v>194</v>
      </c>
      <c r="H60" s="30" t="s">
        <v>178</v>
      </c>
      <c r="I60" s="30" t="s">
        <v>30</v>
      </c>
      <c r="M60" s="30" t="s">
        <v>90</v>
      </c>
      <c r="O60" s="31"/>
      <c r="P60" s="30"/>
      <c r="T60" s="37"/>
      <c r="U60" s="30" t="s">
        <v>440</v>
      </c>
      <c r="V60" s="31"/>
      <c r="W60" s="31"/>
      <c r="X60" s="31"/>
      <c r="Y60" s="31"/>
      <c r="Z60" s="31"/>
      <c r="AA60" s="31"/>
      <c r="AB60" s="30"/>
      <c r="AC60" s="30"/>
      <c r="AE60" s="30" t="s">
        <v>1508</v>
      </c>
      <c r="AT60" s="40"/>
      <c r="AU60" s="30"/>
      <c r="AV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30" t="str">
        <f>IF(ISBLANK(Table2[[#This Row],[device_model]]), "", Table2[[#This Row],[device_suggested_area]])</f>
        <v>Lounge</v>
      </c>
      <c r="BB60" s="30" t="s">
        <v>1003</v>
      </c>
      <c r="BC60" s="30" t="s">
        <v>1005</v>
      </c>
      <c r="BD60" s="30" t="s">
        <v>128</v>
      </c>
      <c r="BF60" s="30" t="s">
        <v>427</v>
      </c>
      <c r="BG60" s="30" t="s">
        <v>194</v>
      </c>
      <c r="BN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6" ht="16" customHeight="1" x14ac:dyDescent="0.2">
      <c r="A61" s="30">
        <v>1105</v>
      </c>
      <c r="B61" s="30" t="s">
        <v>26</v>
      </c>
      <c r="C61" s="30" t="s">
        <v>128</v>
      </c>
      <c r="D61" s="30" t="s">
        <v>27</v>
      </c>
      <c r="E61" s="30" t="s">
        <v>1484</v>
      </c>
      <c r="F61" s="36" t="str">
        <f>IF(ISBLANK(Table2[[#This Row],[unique_id]]), "", PROPER(SUBSTITUTE(Table2[[#This Row],[unique_id]], "_", " ")))</f>
        <v>Kitchen Carbon Dioxide</v>
      </c>
      <c r="G61" s="30" t="s">
        <v>206</v>
      </c>
      <c r="H61" s="30" t="s">
        <v>178</v>
      </c>
      <c r="I61" s="30" t="s">
        <v>30</v>
      </c>
      <c r="M61" s="30" t="s">
        <v>90</v>
      </c>
      <c r="O61" s="31"/>
      <c r="P61" s="30"/>
      <c r="T61" s="37"/>
      <c r="U61" s="30" t="s">
        <v>440</v>
      </c>
      <c r="V61" s="31"/>
      <c r="W61" s="31"/>
      <c r="X61" s="31"/>
      <c r="Y61" s="31"/>
      <c r="Z61" s="31"/>
      <c r="AA61" s="31"/>
      <c r="AB61" s="30"/>
      <c r="AC61" s="30"/>
      <c r="AE61" s="30" t="s">
        <v>1508</v>
      </c>
      <c r="AT61" s="40"/>
      <c r="AU61" s="30"/>
      <c r="AV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30" t="str">
        <f>IF(ISBLANK(Table2[[#This Row],[device_model]]), "", Table2[[#This Row],[device_suggested_area]])</f>
        <v>Kitchen</v>
      </c>
      <c r="BB61" s="30" t="s">
        <v>1003</v>
      </c>
      <c r="BC61" s="30" t="s">
        <v>1005</v>
      </c>
      <c r="BD61" s="30" t="s">
        <v>128</v>
      </c>
      <c r="BF61" s="30" t="s">
        <v>427</v>
      </c>
      <c r="BG61" s="30" t="s">
        <v>206</v>
      </c>
      <c r="BN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6" ht="16" customHeight="1" x14ac:dyDescent="0.2">
      <c r="A62" s="30">
        <v>1106</v>
      </c>
      <c r="B62" s="30" t="s">
        <v>26</v>
      </c>
      <c r="C62" s="30" t="s">
        <v>128</v>
      </c>
      <c r="D62" s="30" t="s">
        <v>27</v>
      </c>
      <c r="E62" s="30" t="s">
        <v>1485</v>
      </c>
      <c r="F62" s="36" t="str">
        <f>IF(ISBLANK(Table2[[#This Row],[unique_id]]), "", PROPER(SUBSTITUTE(Table2[[#This Row],[unique_id]], "_", " ")))</f>
        <v>Office Pantry Carbon Dioxide</v>
      </c>
      <c r="G62" s="30" t="s">
        <v>211</v>
      </c>
      <c r="H62" s="30" t="s">
        <v>178</v>
      </c>
      <c r="I62" s="30" t="s">
        <v>30</v>
      </c>
      <c r="M62" s="30" t="s">
        <v>136</v>
      </c>
      <c r="O62" s="31"/>
      <c r="P62" s="30"/>
      <c r="T62" s="37"/>
      <c r="U62" s="30" t="s">
        <v>440</v>
      </c>
      <c r="V62" s="31"/>
      <c r="W62" s="31"/>
      <c r="X62" s="31"/>
      <c r="Y62" s="31"/>
      <c r="Z62" s="31"/>
      <c r="AA62" s="31"/>
      <c r="AB62" s="30"/>
      <c r="AC62" s="30"/>
      <c r="AE62" s="30" t="s">
        <v>1508</v>
      </c>
      <c r="AT62" s="40"/>
      <c r="AU62" s="30"/>
      <c r="AV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30" t="str">
        <f>IF(ISBLANK(Table2[[#This Row],[device_model]]), "", Table2[[#This Row],[device_suggested_area]])</f>
        <v>Pantry</v>
      </c>
      <c r="BB62" s="30" t="s">
        <v>1003</v>
      </c>
      <c r="BC62" s="30" t="s">
        <v>1005</v>
      </c>
      <c r="BD62" s="30" t="s">
        <v>128</v>
      </c>
      <c r="BF62" s="30" t="s">
        <v>427</v>
      </c>
      <c r="BG62" s="30" t="s">
        <v>211</v>
      </c>
      <c r="BN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6" ht="16" customHeight="1" x14ac:dyDescent="0.2">
      <c r="A63" s="30">
        <v>1107</v>
      </c>
      <c r="B63" s="30" t="s">
        <v>26</v>
      </c>
      <c r="C63" s="30" t="s">
        <v>128</v>
      </c>
      <c r="D63" s="30" t="s">
        <v>27</v>
      </c>
      <c r="E63" s="30" t="s">
        <v>1486</v>
      </c>
      <c r="F63" s="36" t="str">
        <f>IF(ISBLANK(Table2[[#This Row],[unique_id]]), "", PROPER(SUBSTITUTE(Table2[[#This Row],[unique_id]], "_", " ")))</f>
        <v>Office Dining Carbon Dioxide</v>
      </c>
      <c r="G63" s="30" t="s">
        <v>193</v>
      </c>
      <c r="H63" s="30" t="s">
        <v>178</v>
      </c>
      <c r="I63" s="30" t="s">
        <v>30</v>
      </c>
      <c r="M63" s="30" t="s">
        <v>136</v>
      </c>
      <c r="O63" s="31"/>
      <c r="P63" s="30"/>
      <c r="T63" s="37"/>
      <c r="U63" s="30" t="s">
        <v>440</v>
      </c>
      <c r="V63" s="31"/>
      <c r="W63" s="31"/>
      <c r="X63" s="31"/>
      <c r="Y63" s="31"/>
      <c r="Z63" s="31"/>
      <c r="AA63" s="31"/>
      <c r="AB63" s="30"/>
      <c r="AC63" s="30"/>
      <c r="AE63" s="30" t="s">
        <v>1508</v>
      </c>
      <c r="AT63" s="40"/>
      <c r="AU63" s="30"/>
      <c r="AV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30" t="str">
        <f>IF(ISBLANK(Table2[[#This Row],[device_model]]), "", Table2[[#This Row],[device_suggested_area]])</f>
        <v>Dining</v>
      </c>
      <c r="BB63" s="30" t="s">
        <v>1003</v>
      </c>
      <c r="BC63" s="30" t="s">
        <v>1005</v>
      </c>
      <c r="BD63" s="30" t="s">
        <v>128</v>
      </c>
      <c r="BF63" s="30" t="s">
        <v>427</v>
      </c>
      <c r="BG63" s="30" t="s">
        <v>193</v>
      </c>
      <c r="BN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6" ht="16" customHeight="1" x14ac:dyDescent="0.2">
      <c r="A64" s="30">
        <v>1108</v>
      </c>
      <c r="B64" s="30" t="s">
        <v>583</v>
      </c>
      <c r="C64" s="30" t="s">
        <v>128</v>
      </c>
      <c r="D64" s="30" t="s">
        <v>27</v>
      </c>
      <c r="E64" s="30" t="s">
        <v>1487</v>
      </c>
      <c r="F64" s="36" t="str">
        <f>IF(ISBLANK(Table2[[#This Row],[unique_id]]), "", PROPER(SUBSTITUTE(Table2[[#This Row],[unique_id]], "_", " ")))</f>
        <v>Laundry Carbon Dioxide</v>
      </c>
      <c r="G64" s="30" t="s">
        <v>213</v>
      </c>
      <c r="H64" s="30" t="s">
        <v>178</v>
      </c>
      <c r="I64" s="30" t="s">
        <v>30</v>
      </c>
      <c r="O64" s="31"/>
      <c r="P64" s="30"/>
      <c r="T64" s="37"/>
      <c r="U64" s="30"/>
      <c r="V64" s="31"/>
      <c r="W64" s="31"/>
      <c r="X64" s="31"/>
      <c r="Y64" s="31"/>
      <c r="Z64" s="31"/>
      <c r="AA64" s="31"/>
      <c r="AB64" s="30"/>
      <c r="AC64" s="30"/>
      <c r="AE64" s="30" t="s">
        <v>1508</v>
      </c>
      <c r="AT64" s="40"/>
      <c r="AU64" s="30"/>
      <c r="AV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30" t="str">
        <f>IF(ISBLANK(Table2[[#This Row],[device_model]]), "", Table2[[#This Row],[device_suggested_area]])</f>
        <v>Laundry</v>
      </c>
      <c r="BB64" s="30" t="s">
        <v>1004</v>
      </c>
      <c r="BC64" s="30" t="s">
        <v>1002</v>
      </c>
      <c r="BD64" s="30" t="s">
        <v>128</v>
      </c>
      <c r="BF64" s="30" t="s">
        <v>426</v>
      </c>
      <c r="BG64" s="30" t="s">
        <v>213</v>
      </c>
      <c r="BN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6" ht="16" customHeight="1" x14ac:dyDescent="0.2">
      <c r="A65" s="30">
        <v>1150</v>
      </c>
      <c r="B65" s="30" t="s">
        <v>26</v>
      </c>
      <c r="C65" s="30" t="s">
        <v>128</v>
      </c>
      <c r="D65" s="30" t="s">
        <v>27</v>
      </c>
      <c r="E65" s="30" t="s">
        <v>1184</v>
      </c>
      <c r="F65" s="36" t="str">
        <f>IF(ISBLANK(Table2[[#This Row],[unique_id]]), "", PROPER(SUBSTITUTE(Table2[[#This Row],[unique_id]], "_", " ")))</f>
        <v>Ada Noise</v>
      </c>
      <c r="G65" s="30" t="s">
        <v>130</v>
      </c>
      <c r="H65" s="30" t="s">
        <v>179</v>
      </c>
      <c r="I65" s="30" t="s">
        <v>30</v>
      </c>
      <c r="M65" s="30" t="s">
        <v>90</v>
      </c>
      <c r="O65" s="31"/>
      <c r="P65" s="30"/>
      <c r="T65" s="37"/>
      <c r="U65" s="30" t="s">
        <v>440</v>
      </c>
      <c r="V65" s="31"/>
      <c r="W65" s="31"/>
      <c r="X65" s="31"/>
      <c r="Y65" s="31"/>
      <c r="Z65" s="31"/>
      <c r="AA65" s="31"/>
      <c r="AB65" s="30"/>
      <c r="AC65" s="30"/>
      <c r="AE65" s="30" t="s">
        <v>317</v>
      </c>
      <c r="AG65" s="31"/>
      <c r="AH65" s="31"/>
      <c r="AT65" s="40"/>
      <c r="AU65" s="30"/>
      <c r="AV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30" t="str">
        <f>IF(ISBLANK(Table2[[#This Row],[device_model]]), "", Table2[[#This Row],[device_suggested_area]])</f>
        <v>Ada</v>
      </c>
      <c r="BB65" s="30" t="s">
        <v>1004</v>
      </c>
      <c r="BC65" s="30" t="s">
        <v>1002</v>
      </c>
      <c r="BD65" s="30" t="s">
        <v>128</v>
      </c>
      <c r="BF65" s="30" t="s">
        <v>426</v>
      </c>
      <c r="BG65" s="30" t="s">
        <v>130</v>
      </c>
      <c r="BN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6" ht="16" customHeight="1" x14ac:dyDescent="0.2">
      <c r="A66" s="30">
        <v>1151</v>
      </c>
      <c r="B66" s="30" t="s">
        <v>26</v>
      </c>
      <c r="C66" s="30" t="s">
        <v>128</v>
      </c>
      <c r="D66" s="30" t="s">
        <v>27</v>
      </c>
      <c r="E66" s="30" t="s">
        <v>1185</v>
      </c>
      <c r="F66" s="36" t="str">
        <f>IF(ISBLANK(Table2[[#This Row],[unique_id]]), "", PROPER(SUBSTITUTE(Table2[[#This Row],[unique_id]], "_", " ")))</f>
        <v>Edwin Noise</v>
      </c>
      <c r="G66" s="30" t="s">
        <v>127</v>
      </c>
      <c r="H66" s="30" t="s">
        <v>179</v>
      </c>
      <c r="I66" s="30" t="s">
        <v>30</v>
      </c>
      <c r="M66" s="30" t="s">
        <v>90</v>
      </c>
      <c r="O66" s="31"/>
      <c r="P66" s="30"/>
      <c r="T66" s="37"/>
      <c r="U66" s="30" t="s">
        <v>440</v>
      </c>
      <c r="V66" s="31"/>
      <c r="W66" s="31"/>
      <c r="X66" s="31"/>
      <c r="Y66" s="31"/>
      <c r="Z66" s="31"/>
      <c r="AA66" s="31"/>
      <c r="AB66" s="30"/>
      <c r="AC66" s="30"/>
      <c r="AE66" s="30" t="s">
        <v>317</v>
      </c>
      <c r="AG66" s="31"/>
      <c r="AH66" s="31"/>
      <c r="AT66" s="40"/>
      <c r="AU66" s="30"/>
      <c r="AV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30" t="str">
        <f>IF(ISBLANK(Table2[[#This Row],[device_model]]), "", Table2[[#This Row],[device_suggested_area]])</f>
        <v>Edwin</v>
      </c>
      <c r="BB66" s="30" t="s">
        <v>1004</v>
      </c>
      <c r="BC66" s="30" t="s">
        <v>1002</v>
      </c>
      <c r="BD66" s="30" t="s">
        <v>128</v>
      </c>
      <c r="BF66" s="30" t="s">
        <v>426</v>
      </c>
      <c r="BG66" s="30" t="s">
        <v>127</v>
      </c>
      <c r="BN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6" ht="16" customHeight="1" x14ac:dyDescent="0.2">
      <c r="A67" s="30">
        <v>1152</v>
      </c>
      <c r="B67" s="30" t="s">
        <v>26</v>
      </c>
      <c r="C67" s="30" t="s">
        <v>128</v>
      </c>
      <c r="D67" s="30" t="s">
        <v>27</v>
      </c>
      <c r="E67" s="30" t="s">
        <v>1186</v>
      </c>
      <c r="F67" s="36" t="str">
        <f>IF(ISBLANK(Table2[[#This Row],[unique_id]]), "", PROPER(SUBSTITUTE(Table2[[#This Row],[unique_id]], "_", " ")))</f>
        <v>Parents Noise</v>
      </c>
      <c r="G67" s="30" t="s">
        <v>192</v>
      </c>
      <c r="H67" s="30" t="s">
        <v>179</v>
      </c>
      <c r="I67" s="30" t="s">
        <v>30</v>
      </c>
      <c r="M67" s="30" t="s">
        <v>90</v>
      </c>
      <c r="O67" s="31"/>
      <c r="P67" s="30"/>
      <c r="T67" s="37"/>
      <c r="U67" s="30" t="s">
        <v>440</v>
      </c>
      <c r="V67" s="31"/>
      <c r="W67" s="31"/>
      <c r="X67" s="31"/>
      <c r="Y67" s="31"/>
      <c r="Z67" s="31"/>
      <c r="AA67" s="31"/>
      <c r="AB67" s="30"/>
      <c r="AC67" s="30"/>
      <c r="AE67" s="30" t="s">
        <v>317</v>
      </c>
      <c r="AG67" s="31"/>
      <c r="AH67" s="31"/>
      <c r="AT67" s="40"/>
      <c r="AU67" s="30"/>
      <c r="AV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30" t="str">
        <f>IF(ISBLANK(Table2[[#This Row],[device_model]]), "", Table2[[#This Row],[device_suggested_area]])</f>
        <v>Parents</v>
      </c>
      <c r="BB67" s="30" t="s">
        <v>1004</v>
      </c>
      <c r="BC67" s="30" t="s">
        <v>1002</v>
      </c>
      <c r="BD67" s="30" t="s">
        <v>128</v>
      </c>
      <c r="BF67" s="30" t="s">
        <v>426</v>
      </c>
      <c r="BG67" s="30" t="s">
        <v>192</v>
      </c>
      <c r="BN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6" ht="16" customHeight="1" x14ac:dyDescent="0.2">
      <c r="A68" s="30">
        <v>1153</v>
      </c>
      <c r="B68" s="30" t="s">
        <v>26</v>
      </c>
      <c r="C68" s="30" t="s">
        <v>128</v>
      </c>
      <c r="D68" s="30" t="s">
        <v>27</v>
      </c>
      <c r="E68" s="30" t="s">
        <v>1321</v>
      </c>
      <c r="F68" s="36" t="str">
        <f>IF(ISBLANK(Table2[[#This Row],[unique_id]]), "", PROPER(SUBSTITUTE(Table2[[#This Row],[unique_id]], "_", " ")))</f>
        <v>Office Noise</v>
      </c>
      <c r="G68" s="30" t="s">
        <v>212</v>
      </c>
      <c r="H68" s="30" t="s">
        <v>179</v>
      </c>
      <c r="I68" s="30" t="s">
        <v>30</v>
      </c>
      <c r="M68" s="30" t="s">
        <v>90</v>
      </c>
      <c r="O68" s="31"/>
      <c r="P68" s="30"/>
      <c r="T68" s="37"/>
      <c r="U68" s="30" t="s">
        <v>440</v>
      </c>
      <c r="V68" s="31"/>
      <c r="W68" s="31"/>
      <c r="X68" s="31"/>
      <c r="Y68" s="31"/>
      <c r="Z68" s="31"/>
      <c r="AA68" s="31"/>
      <c r="AB68" s="30"/>
      <c r="AC68" s="30"/>
      <c r="AE68" s="30" t="s">
        <v>317</v>
      </c>
      <c r="AG68" s="31"/>
      <c r="AH68" s="31"/>
      <c r="AT68" s="40"/>
      <c r="AU68" s="30"/>
      <c r="AV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30" t="str">
        <f>IF(ISBLANK(Table2[[#This Row],[device_model]]), "", Table2[[#This Row],[device_suggested_area]])</f>
        <v>Office</v>
      </c>
      <c r="BB68" s="30" t="s">
        <v>1003</v>
      </c>
      <c r="BC68" s="30" t="s">
        <v>1005</v>
      </c>
      <c r="BD68" s="30" t="s">
        <v>128</v>
      </c>
      <c r="BF68" s="30" t="s">
        <v>427</v>
      </c>
      <c r="BG68" s="30" t="s">
        <v>212</v>
      </c>
      <c r="BN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6" ht="16" customHeight="1" x14ac:dyDescent="0.2">
      <c r="A69" s="30">
        <v>1154</v>
      </c>
      <c r="B69" s="30" t="s">
        <v>26</v>
      </c>
      <c r="C69" s="30" t="s">
        <v>128</v>
      </c>
      <c r="D69" s="30" t="s">
        <v>27</v>
      </c>
      <c r="E69" s="30" t="s">
        <v>1320</v>
      </c>
      <c r="F69" s="36" t="str">
        <f>IF(ISBLANK(Table2[[#This Row],[unique_id]]), "", PROPER(SUBSTITUTE(Table2[[#This Row],[unique_id]], "_", " ")))</f>
        <v>Kitchen Noise</v>
      </c>
      <c r="G69" s="30" t="s">
        <v>206</v>
      </c>
      <c r="H69" s="30" t="s">
        <v>179</v>
      </c>
      <c r="I69" s="30" t="s">
        <v>30</v>
      </c>
      <c r="M69" s="30" t="s">
        <v>136</v>
      </c>
      <c r="O69" s="31"/>
      <c r="P69" s="30"/>
      <c r="T69" s="37"/>
      <c r="U69" s="30" t="s">
        <v>440</v>
      </c>
      <c r="V69" s="31"/>
      <c r="W69" s="31"/>
      <c r="X69" s="31"/>
      <c r="Y69" s="31"/>
      <c r="Z69" s="31"/>
      <c r="AA69" s="31"/>
      <c r="AB69" s="30"/>
      <c r="AC69" s="30"/>
      <c r="AE69" s="30" t="s">
        <v>317</v>
      </c>
      <c r="AG69" s="31"/>
      <c r="AH69" s="31"/>
      <c r="AT69" s="40"/>
      <c r="AU69" s="30"/>
      <c r="AV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30" t="str">
        <f>IF(ISBLANK(Table2[[#This Row],[device_model]]), "", Table2[[#This Row],[device_suggested_area]])</f>
        <v>Kitchen</v>
      </c>
      <c r="BB69" s="30" t="s">
        <v>1003</v>
      </c>
      <c r="BC69" s="30" t="s">
        <v>1005</v>
      </c>
      <c r="BD69" s="30" t="s">
        <v>128</v>
      </c>
      <c r="BF69" s="30" t="s">
        <v>427</v>
      </c>
      <c r="BG69" s="30" t="s">
        <v>206</v>
      </c>
      <c r="BN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6" ht="16" customHeight="1" x14ac:dyDescent="0.2">
      <c r="A70" s="30">
        <v>1155</v>
      </c>
      <c r="B70" s="30" t="s">
        <v>26</v>
      </c>
      <c r="C70" s="30" t="s">
        <v>128</v>
      </c>
      <c r="D70" s="30" t="s">
        <v>27</v>
      </c>
      <c r="E70" s="30" t="s">
        <v>1187</v>
      </c>
      <c r="F70" s="36" t="str">
        <f>IF(ISBLANK(Table2[[#This Row],[unique_id]]), "", PROPER(SUBSTITUTE(Table2[[#This Row],[unique_id]], "_", " ")))</f>
        <v>Laundry Noise</v>
      </c>
      <c r="G70" s="30" t="s">
        <v>213</v>
      </c>
      <c r="H70" s="30" t="s">
        <v>179</v>
      </c>
      <c r="I70" s="30" t="s">
        <v>30</v>
      </c>
      <c r="M70" s="30" t="s">
        <v>136</v>
      </c>
      <c r="O70" s="31"/>
      <c r="P70" s="30"/>
      <c r="T70" s="37"/>
      <c r="U70" s="30" t="s">
        <v>440</v>
      </c>
      <c r="V70" s="31"/>
      <c r="W70" s="31"/>
      <c r="X70" s="31"/>
      <c r="Y70" s="31"/>
      <c r="Z70" s="31"/>
      <c r="AA70" s="31"/>
      <c r="AB70" s="30"/>
      <c r="AC70" s="30"/>
      <c r="AE70" s="30" t="s">
        <v>317</v>
      </c>
      <c r="AG70" s="31"/>
      <c r="AH70" s="31"/>
      <c r="AT70" s="40"/>
      <c r="AU70" s="30"/>
      <c r="AV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30" t="str">
        <f>IF(ISBLANK(Table2[[#This Row],[device_model]]), "", Table2[[#This Row],[device_suggested_area]])</f>
        <v>Laundry</v>
      </c>
      <c r="BB70" s="30" t="s">
        <v>1004</v>
      </c>
      <c r="BC70" s="30" t="s">
        <v>1002</v>
      </c>
      <c r="BD70" s="30" t="s">
        <v>128</v>
      </c>
      <c r="BF70" s="30" t="s">
        <v>426</v>
      </c>
      <c r="BG70" s="30" t="s">
        <v>213</v>
      </c>
      <c r="BN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6" ht="16" customHeight="1" x14ac:dyDescent="0.2">
      <c r="A71" s="30">
        <v>1200</v>
      </c>
      <c r="B71" s="30" t="s">
        <v>26</v>
      </c>
      <c r="C71" s="30" t="s">
        <v>39</v>
      </c>
      <c r="D71" s="30" t="s">
        <v>27</v>
      </c>
      <c r="E71" s="30" t="s">
        <v>41</v>
      </c>
      <c r="F71" s="36" t="str">
        <f>IF(ISBLANK(Table2[[#This Row],[unique_id]]), "", PROPER(SUBSTITUTE(Table2[[#This Row],[unique_id]], "_", " ")))</f>
        <v>Roof Cloud Base</v>
      </c>
      <c r="G71" s="30" t="s">
        <v>42</v>
      </c>
      <c r="H71" s="30" t="s">
        <v>43</v>
      </c>
      <c r="I71" s="30" t="s">
        <v>30</v>
      </c>
      <c r="O71" s="31"/>
      <c r="P71" s="30"/>
      <c r="T71" s="37"/>
      <c r="U71" s="30"/>
      <c r="V71" s="31"/>
      <c r="W71" s="31"/>
      <c r="X71" s="31"/>
      <c r="Y71" s="31"/>
      <c r="Z71" s="31"/>
      <c r="AA71" s="31"/>
      <c r="AB71" s="30" t="s">
        <v>31</v>
      </c>
      <c r="AC71" s="30" t="s">
        <v>44</v>
      </c>
      <c r="AE71" s="30" t="s">
        <v>173</v>
      </c>
      <c r="AF71" s="30">
        <v>300</v>
      </c>
      <c r="AG71" s="31" t="s">
        <v>34</v>
      </c>
      <c r="AH71" s="31"/>
      <c r="AI71" s="30" t="s">
        <v>45</v>
      </c>
      <c r="AJ71" s="30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1" s="30" t="str">
        <f>IF(ISBLANK(Table2[[#This Row],[index]]),  "", _xlfn.CONCAT(LOWER(Table2[[#This Row],[device_via_device]]), "/", Table2[[#This Row],[unique_id]]))</f>
        <v>weewx/roof_cloud_base</v>
      </c>
      <c r="AR71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1" s="30">
        <v>1</v>
      </c>
      <c r="AT71" s="32"/>
      <c r="AU71" s="30"/>
      <c r="AV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30" t="str">
        <f>IF(ISBLANK(Table2[[#This Row],[device_model]]), "", Table2[[#This Row],[device_suggested_area]])</f>
        <v>Roof</v>
      </c>
      <c r="BB71" s="30" t="s">
        <v>425</v>
      </c>
      <c r="BC71" s="30" t="s">
        <v>36</v>
      </c>
      <c r="BD71" s="30" t="s">
        <v>37</v>
      </c>
      <c r="BF71" s="30" t="s">
        <v>1092</v>
      </c>
      <c r="BG71" s="30" t="s">
        <v>38</v>
      </c>
      <c r="BN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6" ht="16" customHeight="1" x14ac:dyDescent="0.2">
      <c r="A72" s="30">
        <v>1201</v>
      </c>
      <c r="B72" s="30" t="s">
        <v>26</v>
      </c>
      <c r="C72" s="30" t="s">
        <v>39</v>
      </c>
      <c r="D72" s="30" t="s">
        <v>27</v>
      </c>
      <c r="E72" s="30" t="s">
        <v>46</v>
      </c>
      <c r="F72" s="36" t="str">
        <f>IF(ISBLANK(Table2[[#This Row],[unique_id]]), "", PROPER(SUBSTITUTE(Table2[[#This Row],[unique_id]], "_", " ")))</f>
        <v>Roof Max Solar Radiation</v>
      </c>
      <c r="G72" s="30" t="s">
        <v>47</v>
      </c>
      <c r="H72" s="30" t="s">
        <v>43</v>
      </c>
      <c r="I72" s="30" t="s">
        <v>30</v>
      </c>
      <c r="O72" s="31"/>
      <c r="P72" s="30"/>
      <c r="T72" s="37"/>
      <c r="U72" s="30"/>
      <c r="V72" s="31"/>
      <c r="W72" s="31"/>
      <c r="X72" s="31"/>
      <c r="Y72" s="31"/>
      <c r="Z72" s="31"/>
      <c r="AA72" s="31"/>
      <c r="AB72" s="30" t="s">
        <v>31</v>
      </c>
      <c r="AC72" s="30" t="s">
        <v>48</v>
      </c>
      <c r="AE72" s="30" t="s">
        <v>174</v>
      </c>
      <c r="AF72" s="30">
        <v>300</v>
      </c>
      <c r="AG72" s="31" t="s">
        <v>34</v>
      </c>
      <c r="AH72" s="31"/>
      <c r="AI72" s="30" t="s">
        <v>49</v>
      </c>
      <c r="AJ72" s="30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2" s="30" t="str">
        <f>IF(ISBLANK(Table2[[#This Row],[index]]),  "", _xlfn.CONCAT(LOWER(Table2[[#This Row],[device_via_device]]), "/", Table2[[#This Row],[unique_id]]))</f>
        <v>weewx/roof_max_solar_radiation</v>
      </c>
      <c r="AR72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2" s="30">
        <v>1</v>
      </c>
      <c r="AT72" s="32"/>
      <c r="AU72" s="30"/>
      <c r="AV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30" t="str">
        <f>IF(ISBLANK(Table2[[#This Row],[device_model]]), "", Table2[[#This Row],[device_suggested_area]])</f>
        <v>Roof</v>
      </c>
      <c r="BB72" s="30" t="s">
        <v>425</v>
      </c>
      <c r="BC72" s="30" t="s">
        <v>36</v>
      </c>
      <c r="BD72" s="30" t="s">
        <v>37</v>
      </c>
      <c r="BF72" s="30" t="s">
        <v>1092</v>
      </c>
      <c r="BG72" s="30" t="s">
        <v>38</v>
      </c>
      <c r="BN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6" ht="16" customHeight="1" x14ac:dyDescent="0.2">
      <c r="A73" s="30">
        <v>1250</v>
      </c>
      <c r="B73" s="30" t="s">
        <v>26</v>
      </c>
      <c r="C73" s="30" t="s">
        <v>39</v>
      </c>
      <c r="D73" s="30" t="s">
        <v>27</v>
      </c>
      <c r="E73" s="30" t="s">
        <v>53</v>
      </c>
      <c r="F73" s="36" t="str">
        <f>IF(ISBLANK(Table2[[#This Row],[unique_id]]), "", PROPER(SUBSTITUTE(Table2[[#This Row],[unique_id]], "_", " ")))</f>
        <v>Roof Barometer Pressure</v>
      </c>
      <c r="G73" s="30" t="s">
        <v>54</v>
      </c>
      <c r="H73" s="30" t="s">
        <v>50</v>
      </c>
      <c r="I73" s="30" t="s">
        <v>30</v>
      </c>
      <c r="O73" s="31"/>
      <c r="P73" s="30"/>
      <c r="T73" s="37"/>
      <c r="U73" s="30"/>
      <c r="V73" s="31"/>
      <c r="W73" s="31"/>
      <c r="X73" s="31"/>
      <c r="Y73" s="31"/>
      <c r="Z73" s="31"/>
      <c r="AA73" s="31"/>
      <c r="AB73" s="30" t="s">
        <v>31</v>
      </c>
      <c r="AC73" s="30" t="s">
        <v>51</v>
      </c>
      <c r="AD73" s="30" t="s">
        <v>52</v>
      </c>
      <c r="AF73" s="30">
        <v>300</v>
      </c>
      <c r="AG73" s="31" t="s">
        <v>34</v>
      </c>
      <c r="AH73" s="31"/>
      <c r="AI73" s="30" t="s">
        <v>55</v>
      </c>
      <c r="AJ73" s="30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3" s="30" t="str">
        <f>IF(ISBLANK(Table2[[#This Row],[index]]),  "", _xlfn.CONCAT(LOWER(Table2[[#This Row],[device_via_device]]), "/", Table2[[#This Row],[unique_id]]))</f>
        <v>weewx/roof_barometer_pressure</v>
      </c>
      <c r="AR73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3" s="30">
        <v>1</v>
      </c>
      <c r="AT73" s="32"/>
      <c r="AU73" s="30"/>
      <c r="AV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30" t="str">
        <f>IF(ISBLANK(Table2[[#This Row],[device_model]]), "", Table2[[#This Row],[device_suggested_area]])</f>
        <v>Roof</v>
      </c>
      <c r="BB73" s="30" t="s">
        <v>425</v>
      </c>
      <c r="BC73" s="30" t="s">
        <v>36</v>
      </c>
      <c r="BD73" s="30" t="s">
        <v>37</v>
      </c>
      <c r="BF73" s="30" t="s">
        <v>1092</v>
      </c>
      <c r="BG73" s="30" t="s">
        <v>38</v>
      </c>
      <c r="BN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6" ht="16" customHeight="1" x14ac:dyDescent="0.2">
      <c r="A74" s="30">
        <v>1251</v>
      </c>
      <c r="B74" s="30" t="s">
        <v>26</v>
      </c>
      <c r="C74" s="30" t="s">
        <v>39</v>
      </c>
      <c r="D74" s="30" t="s">
        <v>27</v>
      </c>
      <c r="E74" s="30" t="s">
        <v>56</v>
      </c>
      <c r="F74" s="36" t="str">
        <f>IF(ISBLANK(Table2[[#This Row],[unique_id]]), "", PROPER(SUBSTITUTE(Table2[[#This Row],[unique_id]], "_", " ")))</f>
        <v>Roof Pressure</v>
      </c>
      <c r="G74" s="30" t="s">
        <v>38</v>
      </c>
      <c r="H74" s="30" t="s">
        <v>50</v>
      </c>
      <c r="I74" s="30" t="s">
        <v>30</v>
      </c>
      <c r="O74" s="31"/>
      <c r="P74" s="30"/>
      <c r="T74" s="37"/>
      <c r="U74" s="30"/>
      <c r="V74" s="31"/>
      <c r="W74" s="31"/>
      <c r="X74" s="31"/>
      <c r="Y74" s="31"/>
      <c r="Z74" s="31"/>
      <c r="AA74" s="31"/>
      <c r="AB74" s="30" t="s">
        <v>31</v>
      </c>
      <c r="AC74" s="30" t="s">
        <v>51</v>
      </c>
      <c r="AD74" s="30" t="s">
        <v>52</v>
      </c>
      <c r="AF74" s="30">
        <v>300</v>
      </c>
      <c r="AG74" s="31" t="s">
        <v>34</v>
      </c>
      <c r="AH74" s="31"/>
      <c r="AI74" s="30" t="s">
        <v>52</v>
      </c>
      <c r="AJ74" s="30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4" s="30" t="str">
        <f>IF(ISBLANK(Table2[[#This Row],[index]]),  "", _xlfn.CONCAT(LOWER(Table2[[#This Row],[device_via_device]]), "/", Table2[[#This Row],[unique_id]]))</f>
        <v>weewx/roof_pressure</v>
      </c>
      <c r="AR74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4" s="30">
        <v>1</v>
      </c>
      <c r="AT74" s="32"/>
      <c r="AU74" s="30"/>
      <c r="AV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30" t="str">
        <f>IF(ISBLANK(Table2[[#This Row],[device_model]]), "", Table2[[#This Row],[device_suggested_area]])</f>
        <v>Roof</v>
      </c>
      <c r="BB74" s="30" t="s">
        <v>425</v>
      </c>
      <c r="BC74" s="30" t="s">
        <v>36</v>
      </c>
      <c r="BD74" s="30" t="s">
        <v>37</v>
      </c>
      <c r="BF74" s="30" t="s">
        <v>1092</v>
      </c>
      <c r="BG74" s="30" t="s">
        <v>38</v>
      </c>
      <c r="BN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6" ht="16" customHeight="1" x14ac:dyDescent="0.2">
      <c r="A75" s="30">
        <v>1300</v>
      </c>
      <c r="B75" s="30" t="s">
        <v>26</v>
      </c>
      <c r="C75" s="30" t="s">
        <v>39</v>
      </c>
      <c r="D75" s="30" t="s">
        <v>27</v>
      </c>
      <c r="E75" s="30" t="s">
        <v>107</v>
      </c>
      <c r="F75" s="36" t="str">
        <f>IF(ISBLANK(Table2[[#This Row],[unique_id]]), "", PROPER(SUBSTITUTE(Table2[[#This Row],[unique_id]], "_", " ")))</f>
        <v>Roof Wind Direction</v>
      </c>
      <c r="G75" s="30" t="s">
        <v>108</v>
      </c>
      <c r="H75" s="30" t="s">
        <v>109</v>
      </c>
      <c r="I75" s="30" t="s">
        <v>30</v>
      </c>
      <c r="O75" s="31"/>
      <c r="P75" s="30"/>
      <c r="T75" s="37"/>
      <c r="U75" s="30"/>
      <c r="V75" s="31"/>
      <c r="W75" s="31"/>
      <c r="X75" s="31"/>
      <c r="Y75" s="31"/>
      <c r="Z75" s="31"/>
      <c r="AA75" s="31"/>
      <c r="AB75" s="30" t="s">
        <v>31</v>
      </c>
      <c r="AC75" s="30" t="s">
        <v>167</v>
      </c>
      <c r="AE75" s="30" t="s">
        <v>176</v>
      </c>
      <c r="AF75" s="30">
        <v>300</v>
      </c>
      <c r="AG75" s="31" t="s">
        <v>34</v>
      </c>
      <c r="AH75" s="31"/>
      <c r="AI75" s="30" t="s">
        <v>110</v>
      </c>
      <c r="AJ75" s="30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5" s="30" t="str">
        <f>IF(ISBLANK(Table2[[#This Row],[index]]),  "", _xlfn.CONCAT(LOWER(Table2[[#This Row],[device_via_device]]), "/", Table2[[#This Row],[unique_id]]))</f>
        <v>weewx/roof_wind_direction</v>
      </c>
      <c r="AR75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5" s="30">
        <v>1</v>
      </c>
      <c r="AT75" s="32"/>
      <c r="AU75" s="30"/>
      <c r="AV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30" t="str">
        <f>IF(ISBLANK(Table2[[#This Row],[device_model]]), "", Table2[[#This Row],[device_suggested_area]])</f>
        <v>Roof</v>
      </c>
      <c r="BB75" s="30" t="s">
        <v>425</v>
      </c>
      <c r="BC75" s="30" t="s">
        <v>36</v>
      </c>
      <c r="BD75" s="30" t="s">
        <v>37</v>
      </c>
      <c r="BF75" s="30" t="s">
        <v>1092</v>
      </c>
      <c r="BG75" s="30" t="s">
        <v>38</v>
      </c>
      <c r="BN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6" ht="16" customHeight="1" x14ac:dyDescent="0.2">
      <c r="A76" s="30">
        <v>1301</v>
      </c>
      <c r="B76" s="30" t="s">
        <v>26</v>
      </c>
      <c r="C76" s="30" t="s">
        <v>39</v>
      </c>
      <c r="D76" s="30" t="s">
        <v>27</v>
      </c>
      <c r="E76" s="30" t="s">
        <v>111</v>
      </c>
      <c r="F76" s="36" t="str">
        <f>IF(ISBLANK(Table2[[#This Row],[unique_id]]), "", PROPER(SUBSTITUTE(Table2[[#This Row],[unique_id]], "_", " ")))</f>
        <v>Roof Wind Gust Direction</v>
      </c>
      <c r="G76" s="30" t="s">
        <v>112</v>
      </c>
      <c r="H76" s="30" t="s">
        <v>109</v>
      </c>
      <c r="I76" s="30" t="s">
        <v>30</v>
      </c>
      <c r="O76" s="31"/>
      <c r="P76" s="30"/>
      <c r="T76" s="37"/>
      <c r="U76" s="30"/>
      <c r="V76" s="31"/>
      <c r="W76" s="31"/>
      <c r="X76" s="31"/>
      <c r="Y76" s="31"/>
      <c r="Z76" s="31"/>
      <c r="AA76" s="31"/>
      <c r="AB76" s="30" t="s">
        <v>31</v>
      </c>
      <c r="AC76" s="30" t="s">
        <v>167</v>
      </c>
      <c r="AE76" s="30" t="s">
        <v>176</v>
      </c>
      <c r="AF76" s="30">
        <v>300</v>
      </c>
      <c r="AG76" s="31" t="s">
        <v>34</v>
      </c>
      <c r="AH76" s="31"/>
      <c r="AI76" s="30" t="s">
        <v>113</v>
      </c>
      <c r="AJ76" s="30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6" s="30" t="str">
        <f>IF(ISBLANK(Table2[[#This Row],[index]]),  "", _xlfn.CONCAT(LOWER(Table2[[#This Row],[device_via_device]]), "/", Table2[[#This Row],[unique_id]]))</f>
        <v>weewx/roof_wind_gust_direction</v>
      </c>
      <c r="AR76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6" s="30">
        <v>1</v>
      </c>
      <c r="AT76" s="32"/>
      <c r="AU76" s="30"/>
      <c r="AV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30" t="str">
        <f>IF(ISBLANK(Table2[[#This Row],[device_model]]), "", Table2[[#This Row],[device_suggested_area]])</f>
        <v>Roof</v>
      </c>
      <c r="BB76" s="30" t="s">
        <v>425</v>
      </c>
      <c r="BC76" s="30" t="s">
        <v>36</v>
      </c>
      <c r="BD76" s="30" t="s">
        <v>37</v>
      </c>
      <c r="BF76" s="30" t="s">
        <v>1092</v>
      </c>
      <c r="BG76" s="30" t="s">
        <v>38</v>
      </c>
      <c r="BN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6" ht="16" customHeight="1" x14ac:dyDescent="0.2">
      <c r="A77" s="30">
        <v>1302</v>
      </c>
      <c r="B77" s="30" t="s">
        <v>26</v>
      </c>
      <c r="C77" s="30" t="s">
        <v>39</v>
      </c>
      <c r="D77" s="30" t="s">
        <v>27</v>
      </c>
      <c r="E77" s="30" t="s">
        <v>114</v>
      </c>
      <c r="F77" s="36" t="str">
        <f>IF(ISBLANK(Table2[[#This Row],[unique_id]]), "", PROPER(SUBSTITUTE(Table2[[#This Row],[unique_id]], "_", " ")))</f>
        <v>Roof Wind Gust Speed</v>
      </c>
      <c r="G77" s="30" t="s">
        <v>115</v>
      </c>
      <c r="H77" s="30" t="s">
        <v>109</v>
      </c>
      <c r="I77" s="30" t="s">
        <v>30</v>
      </c>
      <c r="O77" s="31"/>
      <c r="P77" s="30"/>
      <c r="T77" s="37"/>
      <c r="U77" s="30"/>
      <c r="V77" s="31"/>
      <c r="W77" s="31"/>
      <c r="X77" s="31"/>
      <c r="Y77" s="31"/>
      <c r="Z77" s="31"/>
      <c r="AA77" s="31"/>
      <c r="AB77" s="30" t="s">
        <v>31</v>
      </c>
      <c r="AC77" s="30" t="s">
        <v>168</v>
      </c>
      <c r="AE77" s="30" t="s">
        <v>176</v>
      </c>
      <c r="AF77" s="30">
        <v>300</v>
      </c>
      <c r="AG77" s="31" t="s">
        <v>34</v>
      </c>
      <c r="AH77" s="31"/>
      <c r="AI77" s="30" t="s">
        <v>116</v>
      </c>
      <c r="AJ77" s="30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7" s="30" t="str">
        <f>IF(ISBLANK(Table2[[#This Row],[index]]),  "", _xlfn.CONCAT(LOWER(Table2[[#This Row],[device_via_device]]), "/", Table2[[#This Row],[unique_id]]))</f>
        <v>weewx/roof_wind_gust_speed</v>
      </c>
      <c r="AR77" s="30" t="s">
        <v>1216</v>
      </c>
      <c r="AS77" s="30">
        <v>1</v>
      </c>
      <c r="AT77" s="32"/>
      <c r="AU77" s="30"/>
      <c r="AV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30" t="str">
        <f>IF(ISBLANK(Table2[[#This Row],[device_model]]), "", Table2[[#This Row],[device_suggested_area]])</f>
        <v>Roof</v>
      </c>
      <c r="BB77" s="30" t="s">
        <v>425</v>
      </c>
      <c r="BC77" s="30" t="s">
        <v>36</v>
      </c>
      <c r="BD77" s="30" t="s">
        <v>37</v>
      </c>
      <c r="BF77" s="30" t="s">
        <v>1092</v>
      </c>
      <c r="BG77" s="30" t="s">
        <v>38</v>
      </c>
      <c r="BN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6" ht="16" customHeight="1" x14ac:dyDescent="0.2">
      <c r="A78" s="30">
        <v>1303</v>
      </c>
      <c r="B78" s="30" t="s">
        <v>26</v>
      </c>
      <c r="C78" s="30" t="s">
        <v>39</v>
      </c>
      <c r="D78" s="30" t="s">
        <v>27</v>
      </c>
      <c r="E78" s="30" t="s">
        <v>117</v>
      </c>
      <c r="F78" s="36" t="str">
        <f>IF(ISBLANK(Table2[[#This Row],[unique_id]]), "", PROPER(SUBSTITUTE(Table2[[#This Row],[unique_id]], "_", " ")))</f>
        <v>Roof Wind Speed 10Min</v>
      </c>
      <c r="G78" s="30" t="s">
        <v>118</v>
      </c>
      <c r="H78" s="30" t="s">
        <v>109</v>
      </c>
      <c r="I78" s="30" t="s">
        <v>30</v>
      </c>
      <c r="O78" s="31"/>
      <c r="P78" s="30"/>
      <c r="T78" s="37"/>
      <c r="U78" s="30"/>
      <c r="V78" s="31"/>
      <c r="W78" s="31"/>
      <c r="X78" s="31"/>
      <c r="Y78" s="31"/>
      <c r="Z78" s="31"/>
      <c r="AA78" s="31"/>
      <c r="AB78" s="30" t="s">
        <v>31</v>
      </c>
      <c r="AC78" s="30" t="s">
        <v>168</v>
      </c>
      <c r="AE78" s="30" t="s">
        <v>176</v>
      </c>
      <c r="AF78" s="30">
        <v>300</v>
      </c>
      <c r="AG78" s="31" t="s">
        <v>34</v>
      </c>
      <c r="AH78" s="31"/>
      <c r="AI78" s="30" t="s">
        <v>119</v>
      </c>
      <c r="AJ78" s="30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78" s="30" t="str">
        <f>IF(ISBLANK(Table2[[#This Row],[index]]),  "", _xlfn.CONCAT(LOWER(Table2[[#This Row],[device_via_device]]), "/", Table2[[#This Row],[unique_id]]))</f>
        <v>weewx/roof_wind_speed_10min</v>
      </c>
      <c r="AR78" s="30" t="s">
        <v>1216</v>
      </c>
      <c r="AS78" s="30">
        <v>1</v>
      </c>
      <c r="AT78" s="32"/>
      <c r="AU78" s="30"/>
      <c r="AV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30" t="str">
        <f>IF(ISBLANK(Table2[[#This Row],[device_model]]), "", Table2[[#This Row],[device_suggested_area]])</f>
        <v>Roof</v>
      </c>
      <c r="BB78" s="30" t="s">
        <v>425</v>
      </c>
      <c r="BC78" s="30" t="s">
        <v>36</v>
      </c>
      <c r="BD78" s="30" t="s">
        <v>37</v>
      </c>
      <c r="BF78" s="30" t="s">
        <v>1092</v>
      </c>
      <c r="BG78" s="30" t="s">
        <v>38</v>
      </c>
      <c r="BN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6" ht="16" customHeight="1" x14ac:dyDescent="0.2">
      <c r="A79" s="30">
        <v>1304</v>
      </c>
      <c r="B79" s="30" t="s">
        <v>26</v>
      </c>
      <c r="C79" s="30" t="s">
        <v>39</v>
      </c>
      <c r="D79" s="30" t="s">
        <v>27</v>
      </c>
      <c r="E79" s="30" t="s">
        <v>120</v>
      </c>
      <c r="F79" s="36" t="str">
        <f>IF(ISBLANK(Table2[[#This Row],[unique_id]]), "", PROPER(SUBSTITUTE(Table2[[#This Row],[unique_id]], "_", " ")))</f>
        <v>Roof Wind Samples</v>
      </c>
      <c r="G79" s="30" t="s">
        <v>121</v>
      </c>
      <c r="H79" s="30" t="s">
        <v>109</v>
      </c>
      <c r="I79" s="30" t="s">
        <v>30</v>
      </c>
      <c r="O79" s="31"/>
      <c r="P79" s="30"/>
      <c r="T79" s="37"/>
      <c r="U79" s="30"/>
      <c r="V79" s="31"/>
      <c r="W79" s="31"/>
      <c r="X79" s="31"/>
      <c r="Y79" s="31"/>
      <c r="Z79" s="31"/>
      <c r="AA79" s="31"/>
      <c r="AB79" s="30" t="s">
        <v>31</v>
      </c>
      <c r="AC79" s="30"/>
      <c r="AE79" s="30" t="s">
        <v>176</v>
      </c>
      <c r="AF79" s="30">
        <v>300</v>
      </c>
      <c r="AG79" s="31" t="s">
        <v>34</v>
      </c>
      <c r="AH79" s="31"/>
      <c r="AI79" s="30" t="s">
        <v>122</v>
      </c>
      <c r="AJ79" s="30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79" s="30" t="str">
        <f>IF(ISBLANK(Table2[[#This Row],[index]]),  "", _xlfn.CONCAT(LOWER(Table2[[#This Row],[device_via_device]]), "/", Table2[[#This Row],[unique_id]]))</f>
        <v>weewx/roof_wind_samples</v>
      </c>
      <c r="AR79" s="30" t="s">
        <v>1217</v>
      </c>
      <c r="AS79" s="30">
        <v>1</v>
      </c>
      <c r="AT79" s="32"/>
      <c r="AU79" s="30"/>
      <c r="AV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30" t="str">
        <f>IF(ISBLANK(Table2[[#This Row],[device_model]]), "", Table2[[#This Row],[device_suggested_area]])</f>
        <v>Roof</v>
      </c>
      <c r="BB79" s="30" t="s">
        <v>425</v>
      </c>
      <c r="BC79" s="30" t="s">
        <v>36</v>
      </c>
      <c r="BD79" s="30" t="s">
        <v>37</v>
      </c>
      <c r="BF79" s="30" t="s">
        <v>1092</v>
      </c>
      <c r="BG79" s="30" t="s">
        <v>38</v>
      </c>
      <c r="BN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6" ht="16" customHeight="1" x14ac:dyDescent="0.2">
      <c r="A80" s="30">
        <v>1305</v>
      </c>
      <c r="B80" s="30" t="s">
        <v>26</v>
      </c>
      <c r="C80" s="30" t="s">
        <v>39</v>
      </c>
      <c r="D80" s="30" t="s">
        <v>27</v>
      </c>
      <c r="E80" s="30" t="s">
        <v>123</v>
      </c>
      <c r="F80" s="36" t="str">
        <f>IF(ISBLANK(Table2[[#This Row],[unique_id]]), "", PROPER(SUBSTITUTE(Table2[[#This Row],[unique_id]], "_", " ")))</f>
        <v>Roof Wind Run</v>
      </c>
      <c r="G80" s="30" t="s">
        <v>124</v>
      </c>
      <c r="H80" s="30" t="s">
        <v>109</v>
      </c>
      <c r="I80" s="30" t="s">
        <v>30</v>
      </c>
      <c r="O80" s="31"/>
      <c r="P80" s="30"/>
      <c r="T80" s="37"/>
      <c r="U80" s="30"/>
      <c r="V80" s="31"/>
      <c r="W80" s="31"/>
      <c r="X80" s="31"/>
      <c r="Y80" s="31"/>
      <c r="Z80" s="31"/>
      <c r="AA80" s="31"/>
      <c r="AB80" s="30" t="s">
        <v>31</v>
      </c>
      <c r="AC80" s="30" t="s">
        <v>125</v>
      </c>
      <c r="AE80" s="30" t="s">
        <v>176</v>
      </c>
      <c r="AF80" s="30">
        <v>300</v>
      </c>
      <c r="AG80" s="31" t="s">
        <v>34</v>
      </c>
      <c r="AH80" s="31"/>
      <c r="AI80" s="30" t="s">
        <v>126</v>
      </c>
      <c r="AJ80" s="30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0" s="30" t="str">
        <f>IF(ISBLANK(Table2[[#This Row],[index]]),  "", _xlfn.CONCAT(LOWER(Table2[[#This Row],[device_via_device]]), "/", Table2[[#This Row],[unique_id]]))</f>
        <v>weewx/roof_wind_run</v>
      </c>
      <c r="AR80" s="30" t="s">
        <v>1216</v>
      </c>
      <c r="AS80" s="30">
        <v>1</v>
      </c>
      <c r="AT80" s="32"/>
      <c r="AU80" s="30"/>
      <c r="AV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30" t="str">
        <f>IF(ISBLANK(Table2[[#This Row],[device_model]]), "", Table2[[#This Row],[device_suggested_area]])</f>
        <v>Roof</v>
      </c>
      <c r="BB80" s="30" t="s">
        <v>425</v>
      </c>
      <c r="BC80" s="30" t="s">
        <v>36</v>
      </c>
      <c r="BD80" s="30" t="s">
        <v>37</v>
      </c>
      <c r="BF80" s="30" t="s">
        <v>1092</v>
      </c>
      <c r="BG80" s="30" t="s">
        <v>38</v>
      </c>
      <c r="BN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6" ht="16" customHeight="1" x14ac:dyDescent="0.2">
      <c r="A81" s="30">
        <v>1306</v>
      </c>
      <c r="B81" s="30" t="s">
        <v>26</v>
      </c>
      <c r="C81" s="30" t="s">
        <v>39</v>
      </c>
      <c r="D81" s="30" t="s">
        <v>27</v>
      </c>
      <c r="E81" s="30" t="s">
        <v>104</v>
      </c>
      <c r="F81" s="36" t="str">
        <f>IF(ISBLANK(Table2[[#This Row],[unique_id]]), "", PROPER(SUBSTITUTE(Table2[[#This Row],[unique_id]], "_", " ")))</f>
        <v>Roof Wind Speed</v>
      </c>
      <c r="G81" s="30" t="s">
        <v>105</v>
      </c>
      <c r="H81" s="30" t="s">
        <v>109</v>
      </c>
      <c r="I81" s="30" t="s">
        <v>30</v>
      </c>
      <c r="O81" s="31"/>
      <c r="P81" s="30"/>
      <c r="T81" s="37"/>
      <c r="U81" s="30"/>
      <c r="V81" s="31"/>
      <c r="W81" s="31"/>
      <c r="X81" s="31"/>
      <c r="Y81" s="31"/>
      <c r="Z81" s="31"/>
      <c r="AA81" s="31"/>
      <c r="AB81" s="30" t="s">
        <v>31</v>
      </c>
      <c r="AC81" s="39" t="s">
        <v>168</v>
      </c>
      <c r="AE81" s="30" t="s">
        <v>176</v>
      </c>
      <c r="AF81" s="30">
        <v>300</v>
      </c>
      <c r="AG81" s="31" t="s">
        <v>34</v>
      </c>
      <c r="AH81" s="31"/>
      <c r="AI81" s="30" t="s">
        <v>106</v>
      </c>
      <c r="AJ81" s="30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1" s="30" t="str">
        <f>IF(ISBLANK(Table2[[#This Row],[index]]),  "", _xlfn.CONCAT(LOWER(Table2[[#This Row],[device_via_device]]), "/", Table2[[#This Row],[unique_id]]))</f>
        <v>weewx/roof_wind_speed</v>
      </c>
      <c r="AR81" s="30" t="s">
        <v>1216</v>
      </c>
      <c r="AS81" s="30">
        <v>1</v>
      </c>
      <c r="AT81" s="32"/>
      <c r="AU81" s="30"/>
      <c r="AV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30" t="str">
        <f>IF(ISBLANK(Table2[[#This Row],[device_model]]), "", Table2[[#This Row],[device_suggested_area]])</f>
        <v>Roof</v>
      </c>
      <c r="BB81" s="30" t="s">
        <v>425</v>
      </c>
      <c r="BC81" s="30" t="s">
        <v>36</v>
      </c>
      <c r="BD81" s="30" t="s">
        <v>37</v>
      </c>
      <c r="BF81" s="30" t="s">
        <v>1092</v>
      </c>
      <c r="BG81" s="30" t="s">
        <v>38</v>
      </c>
      <c r="BN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6" ht="16" customHeight="1" x14ac:dyDescent="0.2">
      <c r="A82" s="30">
        <v>1350</v>
      </c>
      <c r="B82" s="30" t="s">
        <v>26</v>
      </c>
      <c r="C82" s="30" t="s">
        <v>39</v>
      </c>
      <c r="D82" s="30" t="s">
        <v>27</v>
      </c>
      <c r="E82" s="30" t="s">
        <v>71</v>
      </c>
      <c r="F82" s="36" t="str">
        <f>IF(ISBLANK(Table2[[#This Row],[unique_id]]), "", PROPER(SUBSTITUTE(Table2[[#This Row],[unique_id]], "_", " ")))</f>
        <v>Roof Rain Rate</v>
      </c>
      <c r="G82" s="30" t="s">
        <v>72</v>
      </c>
      <c r="H82" s="30" t="s">
        <v>59</v>
      </c>
      <c r="I82" s="30" t="s">
        <v>59</v>
      </c>
      <c r="M82" s="30" t="s">
        <v>90</v>
      </c>
      <c r="O82" s="31"/>
      <c r="P82" s="30"/>
      <c r="T82" s="37"/>
      <c r="U82" s="30" t="s">
        <v>440</v>
      </c>
      <c r="V82" s="31"/>
      <c r="W82" s="31"/>
      <c r="X82" s="31"/>
      <c r="Y82" s="31"/>
      <c r="Z82" s="31"/>
      <c r="AA82" s="31"/>
      <c r="AB82" s="30" t="s">
        <v>31</v>
      </c>
      <c r="AC82" s="30" t="s">
        <v>216</v>
      </c>
      <c r="AE82" s="30" t="s">
        <v>175</v>
      </c>
      <c r="AF82" s="30">
        <v>300</v>
      </c>
      <c r="AG82" s="31" t="s">
        <v>34</v>
      </c>
      <c r="AH82" s="31"/>
      <c r="AI82" s="30" t="s">
        <v>73</v>
      </c>
      <c r="AJ82" s="30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2" s="30" t="str">
        <f>IF(ISBLANK(Table2[[#This Row],[index]]),  "", _xlfn.CONCAT(LOWER(Table2[[#This Row],[device_via_device]]), "/", Table2[[#This Row],[unique_id]]))</f>
        <v>weewx/roof_rain_rate</v>
      </c>
      <c r="AR82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format(states('sensor.roof_rain_rate') | float * 100 | int / 100))) | float }}</v>
      </c>
      <c r="AS82" s="30">
        <v>1</v>
      </c>
      <c r="AT82" s="32"/>
      <c r="AU82" s="30"/>
      <c r="AV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30" t="str">
        <f>IF(ISBLANK(Table2[[#This Row],[device_model]]), "", Table2[[#This Row],[device_suggested_area]])</f>
        <v>Roof</v>
      </c>
      <c r="BB82" s="30" t="s">
        <v>425</v>
      </c>
      <c r="BC82" s="30" t="s">
        <v>36</v>
      </c>
      <c r="BD82" s="30" t="s">
        <v>37</v>
      </c>
      <c r="BF82" s="30" t="s">
        <v>1092</v>
      </c>
      <c r="BG82" s="30" t="s">
        <v>38</v>
      </c>
      <c r="BN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6" ht="16" customHeight="1" x14ac:dyDescent="0.2">
      <c r="A83" s="30">
        <v>1351</v>
      </c>
      <c r="B83" s="30" t="s">
        <v>26</v>
      </c>
      <c r="C83" s="30" t="s">
        <v>39</v>
      </c>
      <c r="D83" s="30" t="s">
        <v>27</v>
      </c>
      <c r="E83" s="30" t="s">
        <v>63</v>
      </c>
      <c r="F83" s="36" t="str">
        <f>IF(ISBLANK(Table2[[#This Row],[unique_id]]), "", PROPER(SUBSTITUTE(Table2[[#This Row],[unique_id]], "_", " ")))</f>
        <v>Roof Hourly Rain</v>
      </c>
      <c r="G83" s="30" t="s">
        <v>64</v>
      </c>
      <c r="H83" s="30" t="s">
        <v>59</v>
      </c>
      <c r="I83" s="30" t="s">
        <v>59</v>
      </c>
      <c r="M83" s="30" t="s">
        <v>136</v>
      </c>
      <c r="O83" s="31"/>
      <c r="P83" s="30"/>
      <c r="T83" s="37"/>
      <c r="U83" s="30" t="s">
        <v>440</v>
      </c>
      <c r="V83" s="31"/>
      <c r="W83" s="31"/>
      <c r="X83" s="31"/>
      <c r="Y83" s="31"/>
      <c r="Z83" s="31"/>
      <c r="AA83" s="31"/>
      <c r="AB83" s="30" t="s">
        <v>60</v>
      </c>
      <c r="AC83" s="30" t="s">
        <v>236</v>
      </c>
      <c r="AE83" s="30" t="s">
        <v>175</v>
      </c>
      <c r="AF83" s="30">
        <v>300</v>
      </c>
      <c r="AG83" s="31" t="s">
        <v>34</v>
      </c>
      <c r="AH83" s="31"/>
      <c r="AI83" s="30" t="s">
        <v>65</v>
      </c>
      <c r="AJ83" s="30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3" s="30" t="str">
        <f>IF(ISBLANK(Table2[[#This Row],[index]]),  "", _xlfn.CONCAT(LOWER(Table2[[#This Row],[device_via_device]]), "/", Table2[[#This Row],[unique_id]]))</f>
        <v>weewx/roof_hourly_rain</v>
      </c>
      <c r="AR83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format(states('sensor.roof_hourly_rain') | float * 100 | int / 100))) | float }}</v>
      </c>
      <c r="AS83" s="30">
        <v>1</v>
      </c>
      <c r="AT83" s="32"/>
      <c r="AU83" s="30"/>
      <c r="AV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30" t="str">
        <f>IF(ISBLANK(Table2[[#This Row],[device_model]]), "", Table2[[#This Row],[device_suggested_area]])</f>
        <v>Roof</v>
      </c>
      <c r="BB83" s="30" t="s">
        <v>425</v>
      </c>
      <c r="BC83" s="30" t="s">
        <v>36</v>
      </c>
      <c r="BD83" s="30" t="s">
        <v>37</v>
      </c>
      <c r="BF83" s="30" t="s">
        <v>1092</v>
      </c>
      <c r="BG83" s="30" t="s">
        <v>38</v>
      </c>
      <c r="BN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6" ht="16" customHeight="1" x14ac:dyDescent="0.2">
      <c r="A84" s="30">
        <v>1352</v>
      </c>
      <c r="B84" s="30" t="s">
        <v>26</v>
      </c>
      <c r="C84" s="30" t="s">
        <v>444</v>
      </c>
      <c r="D84" s="30" t="s">
        <v>333</v>
      </c>
      <c r="E84" s="30" t="s">
        <v>442</v>
      </c>
      <c r="F84" s="36" t="str">
        <f>IF(ISBLANK(Table2[[#This Row],[unique_id]]), "", PROPER(SUBSTITUTE(Table2[[#This Row],[unique_id]], "_", " ")))</f>
        <v>Graph Break</v>
      </c>
      <c r="G84" s="30" t="s">
        <v>443</v>
      </c>
      <c r="H84" s="30" t="s">
        <v>59</v>
      </c>
      <c r="I84" s="30" t="s">
        <v>59</v>
      </c>
      <c r="O84" s="31"/>
      <c r="P84" s="30"/>
      <c r="T84" s="37"/>
      <c r="U84" s="30" t="s">
        <v>440</v>
      </c>
      <c r="V84" s="31"/>
      <c r="W84" s="31"/>
      <c r="X84" s="31"/>
      <c r="Y84" s="31"/>
      <c r="Z84" s="31"/>
      <c r="AA84" s="31"/>
      <c r="AB84" s="30"/>
      <c r="AC84" s="30"/>
      <c r="AG84" s="31"/>
      <c r="AH84" s="31"/>
      <c r="AT84" s="32"/>
      <c r="AV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30" t="str">
        <f>IF(ISBLANK(Table2[[#This Row],[device_model]]), "", Table2[[#This Row],[device_suggested_area]])</f>
        <v/>
      </c>
      <c r="BF84" s="31"/>
      <c r="BN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6" ht="16" customHeight="1" x14ac:dyDescent="0.2">
      <c r="A85" s="30">
        <v>1353</v>
      </c>
      <c r="B85" s="30" t="s">
        <v>26</v>
      </c>
      <c r="C85" s="30" t="s">
        <v>39</v>
      </c>
      <c r="D85" s="30" t="s">
        <v>27</v>
      </c>
      <c r="E85" s="30" t="s">
        <v>57</v>
      </c>
      <c r="F85" s="36" t="str">
        <f>IF(ISBLANK(Table2[[#This Row],[unique_id]]), "", PROPER(SUBSTITUTE(Table2[[#This Row],[unique_id]], "_", " ")))</f>
        <v>Roof Daily Rain</v>
      </c>
      <c r="G85" s="30" t="s">
        <v>58</v>
      </c>
      <c r="H85" s="30" t="s">
        <v>59</v>
      </c>
      <c r="I85" s="30" t="s">
        <v>59</v>
      </c>
      <c r="M85" s="30" t="s">
        <v>136</v>
      </c>
      <c r="O85" s="31"/>
      <c r="P85" s="30"/>
      <c r="T85" s="37"/>
      <c r="U85" s="30" t="s">
        <v>440</v>
      </c>
      <c r="V85" s="31"/>
      <c r="W85" s="31"/>
      <c r="X85" s="31"/>
      <c r="Y85" s="31"/>
      <c r="Z85" s="31"/>
      <c r="AA85" s="31"/>
      <c r="AB85" s="30" t="s">
        <v>60</v>
      </c>
      <c r="AC85" s="30" t="s">
        <v>236</v>
      </c>
      <c r="AE85" s="30" t="s">
        <v>175</v>
      </c>
      <c r="AF85" s="30">
        <v>300</v>
      </c>
      <c r="AG85" s="31" t="s">
        <v>34</v>
      </c>
      <c r="AH85" s="31"/>
      <c r="AI85" s="30" t="s">
        <v>62</v>
      </c>
      <c r="AJ85" s="30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5" s="30" t="str">
        <f>IF(ISBLANK(Table2[[#This Row],[index]]),  "", _xlfn.CONCAT(LOWER(Table2[[#This Row],[device_via_device]]), "/", Table2[[#This Row],[unique_id]]))</f>
        <v>weewx/roof_daily_rain</v>
      </c>
      <c r="AR85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format(states('sensor.roof_daily_rain') | float * 100 | int / 100))) | float }}</v>
      </c>
      <c r="AS85" s="30">
        <v>1</v>
      </c>
      <c r="AT85" s="32"/>
      <c r="AU85" s="30"/>
      <c r="AV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30" t="str">
        <f>IF(ISBLANK(Table2[[#This Row],[device_model]]), "", Table2[[#This Row],[device_suggested_area]])</f>
        <v>Roof</v>
      </c>
      <c r="BB85" s="30" t="s">
        <v>425</v>
      </c>
      <c r="BC85" s="30" t="s">
        <v>36</v>
      </c>
      <c r="BD85" s="30" t="s">
        <v>37</v>
      </c>
      <c r="BF85" s="30" t="s">
        <v>1092</v>
      </c>
      <c r="BG85" s="30" t="s">
        <v>38</v>
      </c>
      <c r="BN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6" ht="16" customHeight="1" x14ac:dyDescent="0.2">
      <c r="A86" s="30">
        <v>1354</v>
      </c>
      <c r="B86" s="30" t="s">
        <v>26</v>
      </c>
      <c r="C86" s="30" t="s">
        <v>39</v>
      </c>
      <c r="D86" s="30" t="s">
        <v>27</v>
      </c>
      <c r="E86" s="30" t="s">
        <v>172</v>
      </c>
      <c r="F86" s="36" t="str">
        <f>IF(ISBLANK(Table2[[#This Row],[unique_id]]), "", PROPER(SUBSTITUTE(Table2[[#This Row],[unique_id]], "_", " ")))</f>
        <v>Roof 24Hour Rain</v>
      </c>
      <c r="G86" s="30" t="s">
        <v>69</v>
      </c>
      <c r="H86" s="30" t="s">
        <v>59</v>
      </c>
      <c r="I86" s="30" t="s">
        <v>59</v>
      </c>
      <c r="O86" s="31"/>
      <c r="P86" s="30"/>
      <c r="T86" s="37"/>
      <c r="U86" s="30"/>
      <c r="V86" s="31"/>
      <c r="W86" s="31"/>
      <c r="X86" s="31"/>
      <c r="Y86" s="31"/>
      <c r="Z86" s="31"/>
      <c r="AA86" s="31"/>
      <c r="AB86" s="30" t="s">
        <v>60</v>
      </c>
      <c r="AC86" s="30" t="s">
        <v>236</v>
      </c>
      <c r="AE86" s="30" t="s">
        <v>175</v>
      </c>
      <c r="AF86" s="30">
        <v>300</v>
      </c>
      <c r="AG86" s="31" t="s">
        <v>34</v>
      </c>
      <c r="AH86" s="31"/>
      <c r="AI86" s="30" t="s">
        <v>70</v>
      </c>
      <c r="AJ86" s="30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6" s="30" t="str">
        <f>IF(ISBLANK(Table2[[#This Row],[index]]),  "", _xlfn.CONCAT(LOWER(Table2[[#This Row],[device_via_device]]), "/", Table2[[#This Row],[unique_id]]))</f>
        <v>weewx/roof_24hour_rain</v>
      </c>
      <c r="AR86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format(states('sensor.roof_24hour_rain') | float * 100 | int / 100))) | float }}</v>
      </c>
      <c r="AS86" s="30">
        <v>1</v>
      </c>
      <c r="AT86" s="32"/>
      <c r="AU86" s="30"/>
      <c r="AV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30" t="str">
        <f>IF(ISBLANK(Table2[[#This Row],[device_model]]), "", Table2[[#This Row],[device_suggested_area]])</f>
        <v>Roof</v>
      </c>
      <c r="BB86" s="30" t="s">
        <v>425</v>
      </c>
      <c r="BC86" s="30" t="s">
        <v>36</v>
      </c>
      <c r="BD86" s="30" t="s">
        <v>37</v>
      </c>
      <c r="BF86" s="30" t="s">
        <v>1092</v>
      </c>
      <c r="BG86" s="30" t="s">
        <v>38</v>
      </c>
      <c r="BN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6" ht="16" customHeight="1" x14ac:dyDescent="0.2">
      <c r="A87" s="30">
        <v>1355</v>
      </c>
      <c r="B87" s="30" t="s">
        <v>218</v>
      </c>
      <c r="C87" s="30" t="s">
        <v>150</v>
      </c>
      <c r="D87" s="30" t="s">
        <v>27</v>
      </c>
      <c r="E87" s="30" t="s">
        <v>237</v>
      </c>
      <c r="F87" s="36" t="str">
        <f>IF(ISBLANK(Table2[[#This Row],[unique_id]]), "", PROPER(SUBSTITUTE(Table2[[#This Row],[unique_id]], "_", " ")))</f>
        <v>Roof Weekly Rain</v>
      </c>
      <c r="G87" s="30" t="s">
        <v>238</v>
      </c>
      <c r="H87" s="30" t="s">
        <v>59</v>
      </c>
      <c r="I87" s="30" t="s">
        <v>59</v>
      </c>
      <c r="O87" s="31"/>
      <c r="P87" s="30"/>
      <c r="T87" s="37"/>
      <c r="U87" s="30"/>
      <c r="V87" s="31"/>
      <c r="W87" s="31"/>
      <c r="X87" s="31"/>
      <c r="Y87" s="31"/>
      <c r="Z87" s="31"/>
      <c r="AA87" s="31"/>
      <c r="AB87" s="30"/>
      <c r="AC87" s="30"/>
      <c r="AG87" s="31"/>
      <c r="AH87" s="31"/>
      <c r="AT87" s="32"/>
      <c r="AV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30" t="str">
        <f>IF(ISBLANK(Table2[[#This Row],[device_model]]), "", Table2[[#This Row],[device_suggested_area]])</f>
        <v/>
      </c>
      <c r="BF87" s="31"/>
      <c r="BN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6" ht="16" customHeight="1" x14ac:dyDescent="0.2">
      <c r="A88" s="30">
        <v>1356</v>
      </c>
      <c r="B88" s="30" t="s">
        <v>26</v>
      </c>
      <c r="C88" s="30" t="s">
        <v>39</v>
      </c>
      <c r="D88" s="30" t="s">
        <v>27</v>
      </c>
      <c r="E88" s="30" t="s">
        <v>66</v>
      </c>
      <c r="F88" s="36" t="str">
        <f>IF(ISBLANK(Table2[[#This Row],[unique_id]]), "", PROPER(SUBSTITUTE(Table2[[#This Row],[unique_id]], "_", " ")))</f>
        <v>Roof Monthly Rain</v>
      </c>
      <c r="G88" s="30" t="s">
        <v>67</v>
      </c>
      <c r="H88" s="30" t="s">
        <v>59</v>
      </c>
      <c r="I88" s="30" t="s">
        <v>59</v>
      </c>
      <c r="M88" s="30" t="s">
        <v>136</v>
      </c>
      <c r="O88" s="31"/>
      <c r="P88" s="30"/>
      <c r="T88" s="37"/>
      <c r="U88" s="30"/>
      <c r="V88" s="31"/>
      <c r="W88" s="31"/>
      <c r="X88" s="31"/>
      <c r="Y88" s="31"/>
      <c r="Z88" s="31"/>
      <c r="AA88" s="31"/>
      <c r="AB88" s="30" t="s">
        <v>60</v>
      </c>
      <c r="AC88" s="30" t="s">
        <v>61</v>
      </c>
      <c r="AE88" s="30" t="s">
        <v>175</v>
      </c>
      <c r="AF88" s="30">
        <v>300</v>
      </c>
      <c r="AG88" s="31" t="s">
        <v>34</v>
      </c>
      <c r="AH88" s="31"/>
      <c r="AI88" s="30" t="s">
        <v>68</v>
      </c>
      <c r="AJ88" s="30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88" s="30" t="str">
        <f>IF(ISBLANK(Table2[[#This Row],[index]]),  "", _xlfn.CONCAT(LOWER(Table2[[#This Row],[device_via_device]]), "/", Table2[[#This Row],[unique_id]]))</f>
        <v>weewx/roof_monthly_rain</v>
      </c>
      <c r="AR88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format(states('sensor.roof_monthly_rain') | float * 100 | int / 100))) | float }}</v>
      </c>
      <c r="AS88" s="30">
        <v>1</v>
      </c>
      <c r="AT88" s="32"/>
      <c r="AU88" s="30"/>
      <c r="AV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30" t="str">
        <f>IF(ISBLANK(Table2[[#This Row],[device_model]]), "", Table2[[#This Row],[device_suggested_area]])</f>
        <v>Roof</v>
      </c>
      <c r="BB88" s="30" t="s">
        <v>425</v>
      </c>
      <c r="BC88" s="30" t="s">
        <v>36</v>
      </c>
      <c r="BD88" s="30" t="s">
        <v>37</v>
      </c>
      <c r="BF88" s="30" t="s">
        <v>1092</v>
      </c>
      <c r="BG88" s="30" t="s">
        <v>38</v>
      </c>
      <c r="BN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6" ht="16" customHeight="1" x14ac:dyDescent="0.2">
      <c r="A89" s="30">
        <v>1358</v>
      </c>
      <c r="B89" s="30" t="s">
        <v>26</v>
      </c>
      <c r="C89" s="30" t="s">
        <v>39</v>
      </c>
      <c r="D89" s="30" t="s">
        <v>27</v>
      </c>
      <c r="E89" s="30" t="s">
        <v>81</v>
      </c>
      <c r="F89" s="36" t="str">
        <f>IF(ISBLANK(Table2[[#This Row],[unique_id]]), "", PROPER(SUBSTITUTE(Table2[[#This Row],[unique_id]], "_", " ")))</f>
        <v>Roof Yearly Rain</v>
      </c>
      <c r="G89" s="30" t="s">
        <v>82</v>
      </c>
      <c r="H89" s="30" t="s">
        <v>59</v>
      </c>
      <c r="I89" s="30" t="s">
        <v>59</v>
      </c>
      <c r="M89" s="30" t="s">
        <v>136</v>
      </c>
      <c r="O89" s="31"/>
      <c r="P89" s="30"/>
      <c r="T89" s="37"/>
      <c r="U89" s="30" t="s">
        <v>440</v>
      </c>
      <c r="V89" s="31"/>
      <c r="W89" s="31"/>
      <c r="X89" s="31"/>
      <c r="Y89" s="31"/>
      <c r="Z89" s="31"/>
      <c r="AA89" s="31"/>
      <c r="AB89" s="30" t="s">
        <v>60</v>
      </c>
      <c r="AC89" s="30" t="s">
        <v>61</v>
      </c>
      <c r="AE89" s="30" t="s">
        <v>175</v>
      </c>
      <c r="AF89" s="30">
        <v>300</v>
      </c>
      <c r="AG89" s="31" t="s">
        <v>34</v>
      </c>
      <c r="AH89" s="31"/>
      <c r="AI89" s="30" t="s">
        <v>189</v>
      </c>
      <c r="AJ89" s="30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89" s="30" t="str">
        <f>IF(ISBLANK(Table2[[#This Row],[index]]),  "", _xlfn.CONCAT(LOWER(Table2[[#This Row],[device_via_device]]), "/", Table2[[#This Row],[unique_id]]))</f>
        <v>weewx/roof_yearly_rain</v>
      </c>
      <c r="AR89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format(states('sensor.roof_yearly_rain') | float * 100 | int / 100))) | float }}</v>
      </c>
      <c r="AS89" s="30">
        <v>1</v>
      </c>
      <c r="AT89" s="32"/>
      <c r="AU89" s="30"/>
      <c r="AV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30" t="str">
        <f>IF(ISBLANK(Table2[[#This Row],[device_model]]), "", Table2[[#This Row],[device_suggested_area]])</f>
        <v>Roof</v>
      </c>
      <c r="BB89" s="30" t="s">
        <v>425</v>
      </c>
      <c r="BC89" s="30" t="s">
        <v>36</v>
      </c>
      <c r="BD89" s="30" t="s">
        <v>37</v>
      </c>
      <c r="BF89" s="30" t="s">
        <v>1092</v>
      </c>
      <c r="BG89" s="30" t="s">
        <v>38</v>
      </c>
      <c r="BN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6" ht="16" customHeight="1" x14ac:dyDescent="0.2">
      <c r="A90" s="30">
        <v>1359</v>
      </c>
      <c r="B90" s="30" t="s">
        <v>26</v>
      </c>
      <c r="C90" s="30" t="s">
        <v>39</v>
      </c>
      <c r="D90" s="30" t="s">
        <v>27</v>
      </c>
      <c r="E90" s="30" t="s">
        <v>74</v>
      </c>
      <c r="F90" s="36" t="str">
        <f>IF(ISBLANK(Table2[[#This Row],[unique_id]]), "", PROPER(SUBSTITUTE(Table2[[#This Row],[unique_id]], "_", " ")))</f>
        <v>Roof Rain</v>
      </c>
      <c r="G90" s="30" t="s">
        <v>75</v>
      </c>
      <c r="H90" s="30" t="s">
        <v>59</v>
      </c>
      <c r="I90" s="30" t="s">
        <v>59</v>
      </c>
      <c r="O90" s="31"/>
      <c r="P90" s="30"/>
      <c r="T90" s="37"/>
      <c r="U90" s="30"/>
      <c r="V90" s="31"/>
      <c r="W90" s="31"/>
      <c r="X90" s="31"/>
      <c r="Y90" s="31"/>
      <c r="Z90" s="31"/>
      <c r="AA90" s="31"/>
      <c r="AB90" s="30" t="s">
        <v>76</v>
      </c>
      <c r="AC90" s="30" t="s">
        <v>61</v>
      </c>
      <c r="AE90" s="30" t="s">
        <v>175</v>
      </c>
      <c r="AF90" s="30">
        <v>300</v>
      </c>
      <c r="AG90" s="31" t="s">
        <v>34</v>
      </c>
      <c r="AH90" s="31"/>
      <c r="AI90" s="30" t="s">
        <v>77</v>
      </c>
      <c r="AJ90" s="30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0" s="30" t="str">
        <f>IF(ISBLANK(Table2[[#This Row],[index]]),  "", _xlfn.CONCAT(LOWER(Table2[[#This Row],[device_via_device]]), "/", Table2[[#This Row],[unique_id]]))</f>
        <v>weewx/roof_rain</v>
      </c>
      <c r="AR90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format(states('sensor.roof_rain') | float * 100 | int / 100))) | float }}</v>
      </c>
      <c r="AS90" s="30">
        <v>1</v>
      </c>
      <c r="AT90" s="32"/>
      <c r="AU90" s="30"/>
      <c r="AV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30" t="str">
        <f>IF(ISBLANK(Table2[[#This Row],[device_model]]), "", Table2[[#This Row],[device_suggested_area]])</f>
        <v>Roof</v>
      </c>
      <c r="BB90" s="30" t="s">
        <v>425</v>
      </c>
      <c r="BC90" s="30" t="s">
        <v>36</v>
      </c>
      <c r="BD90" s="30" t="s">
        <v>37</v>
      </c>
      <c r="BF90" s="30" t="s">
        <v>1092</v>
      </c>
      <c r="BG90" s="30" t="s">
        <v>38</v>
      </c>
      <c r="BN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6" ht="16" customHeight="1" x14ac:dyDescent="0.2">
      <c r="A91" s="30">
        <v>1360</v>
      </c>
      <c r="B91" s="30" t="s">
        <v>26</v>
      </c>
      <c r="C91" s="30" t="s">
        <v>39</v>
      </c>
      <c r="D91" s="30" t="s">
        <v>27</v>
      </c>
      <c r="E91" s="30" t="s">
        <v>78</v>
      </c>
      <c r="F91" s="36" t="str">
        <f>IF(ISBLANK(Table2[[#This Row],[unique_id]]), "", PROPER(SUBSTITUTE(Table2[[#This Row],[unique_id]], "_", " ")))</f>
        <v>Roof Storm Rain</v>
      </c>
      <c r="G91" s="30" t="s">
        <v>79</v>
      </c>
      <c r="H91" s="30" t="s">
        <v>59</v>
      </c>
      <c r="I91" s="30" t="s">
        <v>59</v>
      </c>
      <c r="O91" s="31"/>
      <c r="P91" s="30"/>
      <c r="T91" s="37"/>
      <c r="U91" s="30"/>
      <c r="V91" s="31"/>
      <c r="W91" s="31"/>
      <c r="X91" s="31"/>
      <c r="Y91" s="31"/>
      <c r="Z91" s="31"/>
      <c r="AA91" s="31"/>
      <c r="AB91" s="30" t="s">
        <v>31</v>
      </c>
      <c r="AC91" s="30" t="s">
        <v>61</v>
      </c>
      <c r="AE91" s="30" t="s">
        <v>175</v>
      </c>
      <c r="AF91" s="30">
        <v>300</v>
      </c>
      <c r="AG91" s="31" t="s">
        <v>34</v>
      </c>
      <c r="AH91" s="31"/>
      <c r="AI91" s="30" t="s">
        <v>80</v>
      </c>
      <c r="AJ91" s="30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1" s="30" t="str">
        <f>IF(ISBLANK(Table2[[#This Row],[index]]),  "", _xlfn.CONCAT(LOWER(Table2[[#This Row],[device_via_device]]), "/", Table2[[#This Row],[unique_id]]))</f>
        <v>weewx/roof_storm_rain</v>
      </c>
      <c r="AR91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format(states('sensor.roof_storm_rain') | float * 100 | int / 100))) | float }}</v>
      </c>
      <c r="AS91" s="30">
        <v>1</v>
      </c>
      <c r="AT91" s="32"/>
      <c r="AU91" s="30"/>
      <c r="AV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30" t="str">
        <f>IF(ISBLANK(Table2[[#This Row],[device_model]]), "", Table2[[#This Row],[device_suggested_area]])</f>
        <v>Roof</v>
      </c>
      <c r="BB91" s="30" t="s">
        <v>425</v>
      </c>
      <c r="BC91" s="30" t="s">
        <v>36</v>
      </c>
      <c r="BD91" s="30" t="s">
        <v>37</v>
      </c>
      <c r="BF91" s="30" t="s">
        <v>1092</v>
      </c>
      <c r="BG91" s="30" t="s">
        <v>38</v>
      </c>
      <c r="BN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6" ht="16" customHeight="1" x14ac:dyDescent="0.2">
      <c r="A92" s="30">
        <v>1361</v>
      </c>
      <c r="B92" s="30" t="s">
        <v>26</v>
      </c>
      <c r="C92" s="30" t="s">
        <v>444</v>
      </c>
      <c r="D92" s="30" t="s">
        <v>333</v>
      </c>
      <c r="E92" s="30" t="s">
        <v>442</v>
      </c>
      <c r="F92" s="36" t="str">
        <f>IF(ISBLANK(Table2[[#This Row],[unique_id]]), "", PROPER(SUBSTITUTE(Table2[[#This Row],[unique_id]], "_", " ")))</f>
        <v>Graph Break</v>
      </c>
      <c r="G92" s="30" t="s">
        <v>443</v>
      </c>
      <c r="H92" s="30" t="s">
        <v>59</v>
      </c>
      <c r="I92" s="30" t="s">
        <v>59</v>
      </c>
      <c r="O92" s="31"/>
      <c r="P92" s="30"/>
      <c r="T92" s="37"/>
      <c r="U92" s="30" t="s">
        <v>440</v>
      </c>
      <c r="V92" s="31"/>
      <c r="W92" s="31"/>
      <c r="X92" s="31"/>
      <c r="Y92" s="31"/>
      <c r="Z92" s="31"/>
      <c r="AA92" s="31"/>
      <c r="AB92" s="30"/>
      <c r="AC92" s="30"/>
      <c r="AG92" s="31"/>
      <c r="AH92" s="31"/>
      <c r="AT92" s="32"/>
      <c r="AV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30" t="str">
        <f>IF(ISBLANK(Table2[[#This Row],[device_model]]), "", Table2[[#This Row],[device_suggested_area]])</f>
        <v/>
      </c>
      <c r="BF92" s="31"/>
      <c r="BN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6" ht="16" customHeight="1" x14ac:dyDescent="0.2">
      <c r="A93" s="30">
        <v>1400</v>
      </c>
      <c r="B93" s="30" t="s">
        <v>26</v>
      </c>
      <c r="C93" s="30" t="s">
        <v>150</v>
      </c>
      <c r="D93" s="30" t="s">
        <v>310</v>
      </c>
      <c r="E93" s="30" t="s">
        <v>1520</v>
      </c>
      <c r="F93" s="36" t="str">
        <f>IF(ISBLANK(Table2[[#This Row],[unique_id]]), "", PROPER(SUBSTITUTE(Table2[[#This Row],[unique_id]], "_", " ")))</f>
        <v>Home Started</v>
      </c>
      <c r="G93" s="30" t="s">
        <v>1521</v>
      </c>
      <c r="H93" s="30" t="s">
        <v>311</v>
      </c>
      <c r="I93" s="30" t="s">
        <v>132</v>
      </c>
      <c r="O93" s="31"/>
      <c r="P93" s="30"/>
      <c r="T93" s="37"/>
      <c r="U93" s="30"/>
      <c r="V93" s="31"/>
      <c r="W93" s="31"/>
      <c r="X93" s="31"/>
      <c r="Y93" s="31"/>
      <c r="Z93" s="31"/>
      <c r="AA93" s="31"/>
      <c r="AB93" s="30"/>
      <c r="AC93" s="30"/>
      <c r="AG93" s="31"/>
      <c r="AH93" s="31"/>
      <c r="AJ93" s="30" t="str">
        <f>IF(ISBLANK(AI93),  "", _xlfn.CONCAT("haas/entity/sensor/", LOWER(C93), "/", E93, "/config"))</f>
        <v/>
      </c>
      <c r="AK93" s="30" t="str">
        <f>IF(ISBLANK(AI93),  "", _xlfn.CONCAT(LOWER(C93), "/", E93))</f>
        <v/>
      </c>
      <c r="AT93" s="32"/>
      <c r="AU93" s="40"/>
      <c r="AX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30" t="str">
        <f>IF(ISBLANK(Table2[[#This Row],[device_model]]), "", Table2[[#This Row],[device_suggested_area]])</f>
        <v/>
      </c>
      <c r="BF93" s="31"/>
      <c r="BG93" s="30" t="s">
        <v>127</v>
      </c>
      <c r="BN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6" ht="16" customHeight="1" x14ac:dyDescent="0.2">
      <c r="A94" s="30">
        <v>1401</v>
      </c>
      <c r="B94" s="30" t="s">
        <v>26</v>
      </c>
      <c r="C94" s="30" t="s">
        <v>150</v>
      </c>
      <c r="D94" s="30" t="s">
        <v>310</v>
      </c>
      <c r="E94" s="30" t="s">
        <v>658</v>
      </c>
      <c r="F94" s="36" t="str">
        <f>IF(ISBLANK(Table2[[#This Row],[unique_id]]), "", PROPER(SUBSTITUTE(Table2[[#This Row],[unique_id]], "_", " ")))</f>
        <v>Home Security</v>
      </c>
      <c r="G94" s="30" t="s">
        <v>656</v>
      </c>
      <c r="H94" s="30" t="s">
        <v>311</v>
      </c>
      <c r="I94" s="30" t="s">
        <v>132</v>
      </c>
      <c r="J94" s="30" t="s">
        <v>657</v>
      </c>
      <c r="M94" s="30" t="s">
        <v>257</v>
      </c>
      <c r="O94" s="31"/>
      <c r="P94" s="30"/>
      <c r="T94" s="37"/>
      <c r="U94" s="30"/>
      <c r="V94" s="31"/>
      <c r="W94" s="31"/>
      <c r="X94" s="31"/>
      <c r="Y94" s="31"/>
      <c r="Z94" s="31"/>
      <c r="AA94" s="31"/>
      <c r="AB94" s="30"/>
      <c r="AC94" s="30"/>
      <c r="AE94" s="30" t="s">
        <v>671</v>
      </c>
      <c r="AG94" s="31"/>
      <c r="AH94" s="31"/>
      <c r="AT94" s="40"/>
      <c r="AV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30" t="str">
        <f>IF(ISBLANK(Table2[[#This Row],[device_model]]), "", Table2[[#This Row],[device_suggested_area]])</f>
        <v/>
      </c>
      <c r="BF94" s="31"/>
      <c r="BG94" s="30" t="s">
        <v>165</v>
      </c>
      <c r="BI94" s="30" t="s">
        <v>701</v>
      </c>
      <c r="BL94" s="41"/>
      <c r="BM94" s="39"/>
      <c r="BN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6" ht="16" customHeight="1" x14ac:dyDescent="0.2">
      <c r="A95" s="30">
        <v>1402</v>
      </c>
      <c r="B95" s="30" t="s">
        <v>26</v>
      </c>
      <c r="C95" s="30" t="s">
        <v>150</v>
      </c>
      <c r="D95" s="30" t="s">
        <v>310</v>
      </c>
      <c r="E95" s="30" t="s">
        <v>445</v>
      </c>
      <c r="F95" s="36" t="str">
        <f>IF(ISBLANK(Table2[[#This Row],[unique_id]]), "", PROPER(SUBSTITUTE(Table2[[#This Row],[unique_id]], "_", " ")))</f>
        <v>Home Movie</v>
      </c>
      <c r="G95" s="30" t="s">
        <v>450</v>
      </c>
      <c r="H95" s="30" t="s">
        <v>311</v>
      </c>
      <c r="I95" s="30" t="s">
        <v>132</v>
      </c>
      <c r="J95" s="30" t="s">
        <v>479</v>
      </c>
      <c r="M95" s="30" t="s">
        <v>257</v>
      </c>
      <c r="O95" s="31"/>
      <c r="P95" s="30"/>
      <c r="T95" s="37"/>
      <c r="U95" s="30"/>
      <c r="V95" s="31"/>
      <c r="W95" s="31"/>
      <c r="X95" s="31"/>
      <c r="Y95" s="31"/>
      <c r="Z95" s="31"/>
      <c r="AA95" s="31"/>
      <c r="AB95" s="30"/>
      <c r="AC95" s="30"/>
      <c r="AE95" s="30" t="s">
        <v>438</v>
      </c>
      <c r="AG95" s="31"/>
      <c r="AH95" s="31"/>
      <c r="AT95" s="32"/>
      <c r="AV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30" t="str">
        <f>IF(ISBLANK(Table2[[#This Row],[device_model]]), "", Table2[[#This Row],[device_suggested_area]])</f>
        <v/>
      </c>
      <c r="BF95" s="31"/>
      <c r="BG95" s="30" t="s">
        <v>165</v>
      </c>
      <c r="BI95" s="30" t="s">
        <v>701</v>
      </c>
      <c r="BN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6" ht="16" customHeight="1" x14ac:dyDescent="0.2">
      <c r="A96" s="30">
        <v>1403</v>
      </c>
      <c r="B96" s="30" t="s">
        <v>26</v>
      </c>
      <c r="C96" s="30" t="s">
        <v>150</v>
      </c>
      <c r="D96" s="30" t="s">
        <v>310</v>
      </c>
      <c r="E96" s="30" t="s">
        <v>309</v>
      </c>
      <c r="F96" s="36" t="str">
        <f>IF(ISBLANK(Table2[[#This Row],[unique_id]]), "", PROPER(SUBSTITUTE(Table2[[#This Row],[unique_id]], "_", " ")))</f>
        <v>Home Sleep</v>
      </c>
      <c r="G96" s="30" t="s">
        <v>284</v>
      </c>
      <c r="H96" s="30" t="s">
        <v>311</v>
      </c>
      <c r="I96" s="30" t="s">
        <v>132</v>
      </c>
      <c r="J96" s="30" t="s">
        <v>481</v>
      </c>
      <c r="M96" s="30" t="s">
        <v>257</v>
      </c>
      <c r="O96" s="31"/>
      <c r="P96" s="30"/>
      <c r="T96" s="37"/>
      <c r="U96" s="30"/>
      <c r="V96" s="31"/>
      <c r="W96" s="31"/>
      <c r="X96" s="31"/>
      <c r="Y96" s="31"/>
      <c r="Z96" s="31"/>
      <c r="AA96" s="31"/>
      <c r="AB96" s="30"/>
      <c r="AC96" s="30"/>
      <c r="AE96" s="30" t="s">
        <v>312</v>
      </c>
      <c r="AG96" s="31"/>
      <c r="AH96" s="31"/>
      <c r="AT96" s="32"/>
      <c r="AV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6" s="30" t="str">
        <f>IF(ISBLANK(Table2[[#This Row],[device_model]]), "", Table2[[#This Row],[device_suggested_area]])</f>
        <v/>
      </c>
      <c r="BF96" s="31"/>
      <c r="BG96" s="30" t="s">
        <v>165</v>
      </c>
      <c r="BI96" s="30" t="s">
        <v>701</v>
      </c>
      <c r="BN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6" ht="16" customHeight="1" x14ac:dyDescent="0.2">
      <c r="A97" s="30">
        <v>1404</v>
      </c>
      <c r="B97" s="30" t="s">
        <v>26</v>
      </c>
      <c r="C97" s="30" t="s">
        <v>150</v>
      </c>
      <c r="D97" s="30" t="s">
        <v>310</v>
      </c>
      <c r="E97" s="30" t="s">
        <v>437</v>
      </c>
      <c r="F97" s="36" t="str">
        <f>IF(ISBLANK(Table2[[#This Row],[unique_id]]), "", PROPER(SUBSTITUTE(Table2[[#This Row],[unique_id]], "_", " ")))</f>
        <v>Home Reset</v>
      </c>
      <c r="G97" s="30" t="s">
        <v>451</v>
      </c>
      <c r="H97" s="30" t="s">
        <v>311</v>
      </c>
      <c r="I97" s="30" t="s">
        <v>132</v>
      </c>
      <c r="J97" s="30" t="s">
        <v>480</v>
      </c>
      <c r="M97" s="30" t="s">
        <v>257</v>
      </c>
      <c r="O97" s="31"/>
      <c r="P97" s="30"/>
      <c r="T97" s="37"/>
      <c r="U97" s="30"/>
      <c r="V97" s="31"/>
      <c r="W97" s="31"/>
      <c r="X97" s="31"/>
      <c r="Y97" s="31"/>
      <c r="Z97" s="31"/>
      <c r="AA97" s="31"/>
      <c r="AB97" s="30"/>
      <c r="AC97" s="30"/>
      <c r="AE97" s="30" t="s">
        <v>439</v>
      </c>
      <c r="AG97" s="31"/>
      <c r="AH97" s="31"/>
      <c r="AT97" s="32"/>
      <c r="AV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7" s="30" t="str">
        <f>IF(ISBLANK(Table2[[#This Row],[device_model]]), "", Table2[[#This Row],[device_suggested_area]])</f>
        <v/>
      </c>
      <c r="BF97" s="31"/>
      <c r="BG97" s="30" t="s">
        <v>165</v>
      </c>
      <c r="BI97" s="30" t="s">
        <v>701</v>
      </c>
      <c r="BN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6" ht="16" customHeight="1" x14ac:dyDescent="0.2">
      <c r="A98" s="30">
        <v>1405</v>
      </c>
      <c r="B98" s="30" t="s">
        <v>26</v>
      </c>
      <c r="C98" s="30" t="s">
        <v>675</v>
      </c>
      <c r="D98" s="30" t="s">
        <v>676</v>
      </c>
      <c r="E98" s="30" t="s">
        <v>677</v>
      </c>
      <c r="F98" s="36" t="str">
        <f>IF(ISBLANK(Table2[[#This Row],[unique_id]]), "", PROPER(SUBSTITUTE(Table2[[#This Row],[unique_id]], "_", " ")))</f>
        <v>Home Secure Back Door Off</v>
      </c>
      <c r="G98" s="30" t="s">
        <v>678</v>
      </c>
      <c r="H98" s="30" t="s">
        <v>311</v>
      </c>
      <c r="I98" s="30" t="s">
        <v>132</v>
      </c>
      <c r="K98" s="30" t="s">
        <v>679</v>
      </c>
      <c r="L98" s="30" t="s">
        <v>682</v>
      </c>
      <c r="O98" s="31"/>
      <c r="P98" s="30"/>
      <c r="T98" s="37"/>
      <c r="U98" s="30"/>
      <c r="V98" s="31"/>
      <c r="W98" s="31"/>
      <c r="X98" s="31"/>
      <c r="Y98" s="31"/>
      <c r="Z98" s="31"/>
      <c r="AA98" s="31"/>
      <c r="AB98" s="30"/>
      <c r="AC98" s="30"/>
      <c r="AE98" s="30" t="s">
        <v>683</v>
      </c>
      <c r="AG98" s="31"/>
      <c r="AH98" s="31"/>
      <c r="AT98" s="32"/>
      <c r="AV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30" t="str">
        <f>IF(ISBLANK(Table2[[#This Row],[device_model]]), "", Table2[[#This Row],[device_suggested_area]])</f>
        <v/>
      </c>
      <c r="BF98" s="31"/>
      <c r="BN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6" ht="16" customHeight="1" x14ac:dyDescent="0.2">
      <c r="A99" s="30">
        <v>1406</v>
      </c>
      <c r="B99" s="30" t="s">
        <v>26</v>
      </c>
      <c r="C99" s="30" t="s">
        <v>675</v>
      </c>
      <c r="D99" s="30" t="s">
        <v>676</v>
      </c>
      <c r="E99" s="30" t="s">
        <v>684</v>
      </c>
      <c r="F99" s="36" t="str">
        <f>IF(ISBLANK(Table2[[#This Row],[unique_id]]), "", PROPER(SUBSTITUTE(Table2[[#This Row],[unique_id]], "_", " ")))</f>
        <v>Home Secure Front Door Off</v>
      </c>
      <c r="G99" s="30" t="s">
        <v>685</v>
      </c>
      <c r="H99" s="30" t="s">
        <v>311</v>
      </c>
      <c r="I99" s="30" t="s">
        <v>132</v>
      </c>
      <c r="K99" s="30" t="s">
        <v>686</v>
      </c>
      <c r="L99" s="30" t="s">
        <v>682</v>
      </c>
      <c r="O99" s="31"/>
      <c r="P99" s="30"/>
      <c r="T99" s="37"/>
      <c r="U99" s="30"/>
      <c r="V99" s="31"/>
      <c r="W99" s="31"/>
      <c r="X99" s="31"/>
      <c r="Y99" s="31"/>
      <c r="Z99" s="31"/>
      <c r="AA99" s="31"/>
      <c r="AB99" s="30"/>
      <c r="AC99" s="30"/>
      <c r="AE99" s="30" t="s">
        <v>683</v>
      </c>
      <c r="AG99" s="31"/>
      <c r="AH99" s="31"/>
      <c r="AT99" s="32"/>
      <c r="AV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30" t="str">
        <f>IF(ISBLANK(Table2[[#This Row],[device_model]]), "", Table2[[#This Row],[device_suggested_area]])</f>
        <v/>
      </c>
      <c r="BF99" s="31"/>
      <c r="BN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6" ht="16" customHeight="1" x14ac:dyDescent="0.2">
      <c r="A100" s="30">
        <v>1407</v>
      </c>
      <c r="B100" s="30" t="s">
        <v>26</v>
      </c>
      <c r="C100" s="30" t="s">
        <v>675</v>
      </c>
      <c r="D100" s="30" t="s">
        <v>676</v>
      </c>
      <c r="E100" s="30" t="s">
        <v>687</v>
      </c>
      <c r="F100" s="36" t="str">
        <f>IF(ISBLANK(Table2[[#This Row],[unique_id]]), "", PROPER(SUBSTITUTE(Table2[[#This Row],[unique_id]], "_", " ")))</f>
        <v>Home Sleep On</v>
      </c>
      <c r="G100" s="30" t="s">
        <v>1492</v>
      </c>
      <c r="H100" s="30" t="s">
        <v>311</v>
      </c>
      <c r="I100" s="30" t="s">
        <v>132</v>
      </c>
      <c r="K100" s="30" t="s">
        <v>689</v>
      </c>
      <c r="L100" s="30" t="s">
        <v>690</v>
      </c>
      <c r="O100" s="31"/>
      <c r="P100" s="30"/>
      <c r="T100" s="37"/>
      <c r="U100" s="30"/>
      <c r="V100" s="31"/>
      <c r="W100" s="31"/>
      <c r="X100" s="31"/>
      <c r="Y100" s="31"/>
      <c r="Z100" s="31"/>
      <c r="AA100" s="31"/>
      <c r="AB100" s="30"/>
      <c r="AC100" s="30"/>
      <c r="AE100" s="30" t="s">
        <v>312</v>
      </c>
      <c r="AG100" s="31"/>
      <c r="AH100" s="31"/>
      <c r="AT100" s="32"/>
      <c r="AV1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30" t="str">
        <f>IF(ISBLANK(Table2[[#This Row],[device_model]]), "", Table2[[#This Row],[device_suggested_area]])</f>
        <v/>
      </c>
      <c r="BF100" s="31"/>
      <c r="BN1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6" ht="16" customHeight="1" x14ac:dyDescent="0.2">
      <c r="A101" s="30">
        <v>1408</v>
      </c>
      <c r="B101" s="30" t="s">
        <v>26</v>
      </c>
      <c r="C101" s="30" t="s">
        <v>675</v>
      </c>
      <c r="D101" s="30" t="s">
        <v>676</v>
      </c>
      <c r="E101" s="30" t="s">
        <v>688</v>
      </c>
      <c r="F101" s="36" t="str">
        <f>IF(ISBLANK(Table2[[#This Row],[unique_id]]), "", PROPER(SUBSTITUTE(Table2[[#This Row],[unique_id]], "_", " ")))</f>
        <v>Home Sleep Off</v>
      </c>
      <c r="G101" s="30" t="s">
        <v>1493</v>
      </c>
      <c r="H101" s="30" t="s">
        <v>311</v>
      </c>
      <c r="I101" s="30" t="s">
        <v>132</v>
      </c>
      <c r="K101" s="30" t="s">
        <v>689</v>
      </c>
      <c r="L101" s="30" t="s">
        <v>682</v>
      </c>
      <c r="O101" s="31"/>
      <c r="P101" s="30"/>
      <c r="T101" s="37"/>
      <c r="U101" s="30"/>
      <c r="V101" s="31"/>
      <c r="W101" s="31"/>
      <c r="X101" s="31"/>
      <c r="Y101" s="31"/>
      <c r="Z101" s="31"/>
      <c r="AA101" s="31"/>
      <c r="AB101" s="30"/>
      <c r="AC101" s="30"/>
      <c r="AE101" s="30" t="s">
        <v>691</v>
      </c>
      <c r="AG101" s="31"/>
      <c r="AH101" s="31"/>
      <c r="AT101" s="32"/>
      <c r="AV1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30" t="str">
        <f>IF(ISBLANK(Table2[[#This Row],[device_model]]), "", Table2[[#This Row],[device_suggested_area]])</f>
        <v/>
      </c>
      <c r="BF101" s="31"/>
      <c r="BN1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6" ht="16" customHeight="1" x14ac:dyDescent="0.2">
      <c r="A102" s="30">
        <v>1409</v>
      </c>
      <c r="B102" s="30" t="s">
        <v>26</v>
      </c>
      <c r="C102" s="30" t="s">
        <v>150</v>
      </c>
      <c r="D102" s="30" t="s">
        <v>310</v>
      </c>
      <c r="E102" s="30" t="s">
        <v>1514</v>
      </c>
      <c r="F102" s="36" t="str">
        <f>IF(ISBLANK(Table2[[#This Row],[unique_id]]), "", PROPER(SUBSTITUTE(Table2[[#This Row],[unique_id]], "_", " ")))</f>
        <v>Edwin Wakeup</v>
      </c>
      <c r="G102" s="30" t="s">
        <v>1512</v>
      </c>
      <c r="H102" s="30" t="s">
        <v>311</v>
      </c>
      <c r="I102" s="30" t="s">
        <v>132</v>
      </c>
      <c r="J102" s="30" t="s">
        <v>1517</v>
      </c>
      <c r="O102" s="31"/>
      <c r="P102" s="30"/>
      <c r="T102" s="37"/>
      <c r="U102" s="30"/>
      <c r="V102" s="31"/>
      <c r="W102" s="31"/>
      <c r="X102" s="31"/>
      <c r="Y102" s="31"/>
      <c r="Z102" s="31"/>
      <c r="AA102" s="31"/>
      <c r="AB102" s="30"/>
      <c r="AC102" s="30"/>
      <c r="AG102" s="31"/>
      <c r="AH102" s="31"/>
      <c r="AJ102" s="30" t="str">
        <f>IF(ISBLANK(AI102),  "", _xlfn.CONCAT("haas/entity/sensor/", LOWER(C102), "/", E102, "/config"))</f>
        <v/>
      </c>
      <c r="AK102" s="30" t="str">
        <f>IF(ISBLANK(AI102),  "", _xlfn.CONCAT(LOWER(C102), "/", E102))</f>
        <v/>
      </c>
      <c r="AT102" s="32"/>
      <c r="AU102" s="40"/>
      <c r="AX1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30" t="str">
        <f>IF(ISBLANK(Table2[[#This Row],[device_model]]), "", Table2[[#This Row],[device_suggested_area]])</f>
        <v/>
      </c>
      <c r="BF102" s="31"/>
      <c r="BG102" s="30" t="s">
        <v>127</v>
      </c>
      <c r="BN1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6" ht="16" customHeight="1" x14ac:dyDescent="0.2">
      <c r="A103" s="30">
        <v>1410</v>
      </c>
      <c r="B103" s="30" t="s">
        <v>26</v>
      </c>
      <c r="C103" s="30" t="s">
        <v>150</v>
      </c>
      <c r="D103" s="30" t="s">
        <v>310</v>
      </c>
      <c r="E103" s="30" t="s">
        <v>1515</v>
      </c>
      <c r="F103" s="36" t="str">
        <f>IF(ISBLANK(Table2[[#This Row],[unique_id]]), "", PROPER(SUBSTITUTE(Table2[[#This Row],[unique_id]], "_", " ")))</f>
        <v>Edwin Playtime</v>
      </c>
      <c r="G103" s="30" t="s">
        <v>1522</v>
      </c>
      <c r="H103" s="30" t="s">
        <v>311</v>
      </c>
      <c r="I103" s="30" t="s">
        <v>132</v>
      </c>
      <c r="J103" s="30" t="s">
        <v>1518</v>
      </c>
      <c r="O103" s="31"/>
      <c r="P103" s="30"/>
      <c r="T103" s="37"/>
      <c r="U103" s="30"/>
      <c r="V103" s="31"/>
      <c r="W103" s="31"/>
      <c r="X103" s="31"/>
      <c r="Y103" s="31"/>
      <c r="Z103" s="31"/>
      <c r="AA103" s="31"/>
      <c r="AB103" s="30"/>
      <c r="AC103" s="30"/>
      <c r="AG103" s="31"/>
      <c r="AH103" s="31"/>
      <c r="AJ103" s="30" t="str">
        <f>IF(ISBLANK(AI103),  "", _xlfn.CONCAT("haas/entity/sensor/", LOWER(C103), "/", E103, "/config"))</f>
        <v/>
      </c>
      <c r="AK103" s="30" t="str">
        <f>IF(ISBLANK(AI103),  "", _xlfn.CONCAT(LOWER(C103), "/", E103))</f>
        <v/>
      </c>
      <c r="AT103" s="32"/>
      <c r="AU103" s="40"/>
      <c r="AX1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30" t="str">
        <f>IF(ISBLANK(Table2[[#This Row],[device_model]]), "", Table2[[#This Row],[device_suggested_area]])</f>
        <v/>
      </c>
      <c r="BF103" s="31"/>
      <c r="BG103" s="30" t="s">
        <v>127</v>
      </c>
      <c r="BN1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6" ht="16" customHeight="1" x14ac:dyDescent="0.2">
      <c r="A104" s="30">
        <v>1411</v>
      </c>
      <c r="B104" s="30" t="s">
        <v>26</v>
      </c>
      <c r="C104" s="30" t="s">
        <v>150</v>
      </c>
      <c r="D104" s="30" t="s">
        <v>310</v>
      </c>
      <c r="E104" s="30" t="s">
        <v>1516</v>
      </c>
      <c r="F104" s="36" t="str">
        <f>IF(ISBLANK(Table2[[#This Row],[unique_id]]), "", PROPER(SUBSTITUTE(Table2[[#This Row],[unique_id]], "_", " ")))</f>
        <v>Edwin Goodnight</v>
      </c>
      <c r="G104" s="30" t="s">
        <v>1513</v>
      </c>
      <c r="H104" s="30" t="s">
        <v>311</v>
      </c>
      <c r="I104" s="30" t="s">
        <v>132</v>
      </c>
      <c r="J104" s="30" t="s">
        <v>1519</v>
      </c>
      <c r="O104" s="31"/>
      <c r="P104" s="30"/>
      <c r="T104" s="37"/>
      <c r="U104" s="30"/>
      <c r="V104" s="31"/>
      <c r="W104" s="31"/>
      <c r="X104" s="31"/>
      <c r="Y104" s="31"/>
      <c r="Z104" s="31"/>
      <c r="AA104" s="31"/>
      <c r="AB104" s="30"/>
      <c r="AC104" s="30"/>
      <c r="AG104" s="31"/>
      <c r="AH104" s="31"/>
      <c r="AJ104" s="30" t="str">
        <f>IF(ISBLANK(AI104),  "", _xlfn.CONCAT("haas/entity/sensor/", LOWER(C104), "/", E104, "/config"))</f>
        <v/>
      </c>
      <c r="AK104" s="30" t="str">
        <f>IF(ISBLANK(AI104),  "", _xlfn.CONCAT(LOWER(C104), "/", E104))</f>
        <v/>
      </c>
      <c r="AT104" s="32"/>
      <c r="AU104" s="40"/>
      <c r="AX1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30" t="str">
        <f>IF(ISBLANK(Table2[[#This Row],[device_model]]), "", Table2[[#This Row],[device_suggested_area]])</f>
        <v/>
      </c>
      <c r="BF104" s="31"/>
      <c r="BG104" s="30" t="s">
        <v>127</v>
      </c>
      <c r="BN1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6" s="55" customFormat="1" ht="16" customHeight="1" x14ac:dyDescent="0.2">
      <c r="A105" s="55">
        <v>1450</v>
      </c>
      <c r="B105" s="55" t="s">
        <v>583</v>
      </c>
      <c r="C105" s="55" t="s">
        <v>817</v>
      </c>
      <c r="D105" s="55" t="s">
        <v>148</v>
      </c>
      <c r="E105" s="56" t="s">
        <v>1527</v>
      </c>
      <c r="F105" s="57" t="str">
        <f>IF(ISBLANK(Table2[[#This Row],[unique_id]]), "", PROPER(SUBSTITUTE(Table2[[#This Row],[unique_id]], "_", " ")))</f>
        <v>Broken Template Kitchen Coffee Machine Plug Proxy</v>
      </c>
      <c r="G105" s="55" t="s">
        <v>135</v>
      </c>
      <c r="H105" s="55" t="s">
        <v>1464</v>
      </c>
      <c r="I105" s="55" t="s">
        <v>132</v>
      </c>
      <c r="O105" s="58" t="s">
        <v>797</v>
      </c>
      <c r="P105" s="55" t="s">
        <v>165</v>
      </c>
      <c r="Q105" s="55" t="s">
        <v>770</v>
      </c>
      <c r="R105" s="55" t="s">
        <v>780</v>
      </c>
      <c r="S105" s="55" t="str">
        <f>Table2[[#This Row],[friendly_name]]</f>
        <v>Coffee Machine</v>
      </c>
      <c r="T105" s="56" t="s">
        <v>1095</v>
      </c>
      <c r="V105" s="58"/>
      <c r="W105" s="58"/>
      <c r="X105" s="58"/>
      <c r="Y105" s="58"/>
      <c r="Z105" s="58"/>
      <c r="AA105" s="58"/>
      <c r="AG105" s="58"/>
      <c r="AH105" s="58"/>
      <c r="AT105" s="59"/>
      <c r="AU105" s="55" t="s">
        <v>134</v>
      </c>
      <c r="AV10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55" t="str">
        <f>IF(ISBLANK(Table2[[#This Row],[device_model]]), "", Table2[[#This Row],[device_suggested_area]])</f>
        <v>Kitchen</v>
      </c>
      <c r="BB105" s="55" t="s">
        <v>135</v>
      </c>
      <c r="BC105" s="60" t="s">
        <v>361</v>
      </c>
      <c r="BD105" s="55" t="s">
        <v>233</v>
      </c>
      <c r="BF105" s="55" t="s">
        <v>362</v>
      </c>
      <c r="BG105" s="55" t="s">
        <v>206</v>
      </c>
      <c r="BN10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6" s="55" customFormat="1" ht="16" customHeight="1" x14ac:dyDescent="0.2">
      <c r="A106" s="55">
        <v>1451</v>
      </c>
      <c r="B106" s="55" t="s">
        <v>583</v>
      </c>
      <c r="C106" s="55" t="s">
        <v>233</v>
      </c>
      <c r="D106" s="55" t="s">
        <v>134</v>
      </c>
      <c r="E106" s="55" t="s">
        <v>1528</v>
      </c>
      <c r="F106" s="57" t="str">
        <f>IF(ISBLANK(Table2[[#This Row],[unique_id]]), "", PROPER(SUBSTITUTE(Table2[[#This Row],[unique_id]], "_", " ")))</f>
        <v>Broken Kitchen Coffee Machine Plug</v>
      </c>
      <c r="G106" s="55" t="s">
        <v>135</v>
      </c>
      <c r="H106" s="55" t="s">
        <v>1464</v>
      </c>
      <c r="I106" s="55" t="s">
        <v>132</v>
      </c>
      <c r="J106" s="55" t="s">
        <v>135</v>
      </c>
      <c r="M106" s="55" t="s">
        <v>257</v>
      </c>
      <c r="O106" s="58" t="s">
        <v>797</v>
      </c>
      <c r="P106" s="55" t="s">
        <v>165</v>
      </c>
      <c r="Q106" s="55" t="s">
        <v>770</v>
      </c>
      <c r="R106" s="55" t="s">
        <v>780</v>
      </c>
      <c r="S106" s="55" t="str">
        <f>Table2[[#This Row],[friendly_name]]</f>
        <v>Coffee Machine</v>
      </c>
      <c r="T106" s="56" t="str">
        <f>"power_sensor_id: sensor." &amp; Table2[[#This Row],[unique_id]] &amp; "_current_consumption" &amp; CHAR(10) &amp; "force_energy_sensor_creation: true" &amp; CHAR(10)</f>
        <v xml:space="preserve">power_sensor_id: sensor.broken_kitchen_coffee_machine_plug_current_consumption
force_energy_sensor_creation: true
</v>
      </c>
      <c r="V106" s="58"/>
      <c r="W106" s="58"/>
      <c r="X106" s="58"/>
      <c r="Y106" s="58"/>
      <c r="Z106" s="58"/>
      <c r="AA106" s="58"/>
      <c r="AE106" s="55" t="s">
        <v>247</v>
      </c>
      <c r="AG106" s="58"/>
      <c r="AH106" s="58"/>
      <c r="AT106" s="59"/>
      <c r="AV10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55" t="str">
        <f>IF(ISBLANK(Table2[[#This Row],[device_model]]), "", Table2[[#This Row],[device_suggested_area]])</f>
        <v>Kitchen</v>
      </c>
      <c r="BB106" s="55" t="s">
        <v>135</v>
      </c>
      <c r="BC106" s="55" t="s">
        <v>361</v>
      </c>
      <c r="BD106" s="55" t="s">
        <v>233</v>
      </c>
      <c r="BF106" s="55" t="s">
        <v>362</v>
      </c>
      <c r="BG106" s="55" t="s">
        <v>206</v>
      </c>
      <c r="BJ106" s="55" t="s">
        <v>989</v>
      </c>
      <c r="BK106" s="55" t="s">
        <v>1356</v>
      </c>
      <c r="BL106" s="55" t="s">
        <v>346</v>
      </c>
      <c r="BM106" s="55" t="s">
        <v>1405</v>
      </c>
      <c r="BN10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107" spans="1:66" ht="16" customHeight="1" x14ac:dyDescent="0.2">
      <c r="A107" s="30">
        <v>1452</v>
      </c>
      <c r="B107" s="30" t="s">
        <v>26</v>
      </c>
      <c r="C107" s="30" t="s">
        <v>817</v>
      </c>
      <c r="D107" s="30" t="s">
        <v>148</v>
      </c>
      <c r="E107" s="37" t="s">
        <v>975</v>
      </c>
      <c r="F107" s="36" t="str">
        <f>IF(ISBLANK(Table2[[#This Row],[unique_id]]), "", PROPER(SUBSTITUTE(Table2[[#This Row],[unique_id]], "_", " ")))</f>
        <v>Template Kitchen Coffee Machine Plug Proxy</v>
      </c>
      <c r="G107" s="30" t="s">
        <v>135</v>
      </c>
      <c r="H107" s="30" t="s">
        <v>1464</v>
      </c>
      <c r="I107" s="30" t="s">
        <v>132</v>
      </c>
      <c r="O107" s="31" t="s">
        <v>797</v>
      </c>
      <c r="P107" s="30" t="s">
        <v>165</v>
      </c>
      <c r="Q107" s="30" t="s">
        <v>770</v>
      </c>
      <c r="R107" s="30" t="s">
        <v>780</v>
      </c>
      <c r="S107" s="30" t="str">
        <f>Table2[[#This Row],[friendly_name]]</f>
        <v>Coffee Machine</v>
      </c>
      <c r="T107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107" s="30"/>
      <c r="V107" s="31"/>
      <c r="W107" s="31"/>
      <c r="X107" s="31"/>
      <c r="Y107" s="31"/>
      <c r="Z107" s="31"/>
      <c r="AA107" s="31"/>
      <c r="AB107" s="30"/>
      <c r="AC107" s="30"/>
      <c r="AG107" s="31"/>
      <c r="AH107" s="31"/>
      <c r="AT107" s="40"/>
      <c r="AU107" s="30" t="s">
        <v>134</v>
      </c>
      <c r="AV1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30" t="str">
        <f>IF(ISBLANK(Table2[[#This Row],[device_model]]), "", Table2[[#This Row],[device_suggested_area]])</f>
        <v>Kitchen</v>
      </c>
      <c r="BB107" s="30" t="s">
        <v>135</v>
      </c>
      <c r="BC107" s="30" t="s">
        <v>360</v>
      </c>
      <c r="BD107" s="30" t="s">
        <v>233</v>
      </c>
      <c r="BF107" s="30" t="s">
        <v>363</v>
      </c>
      <c r="BG107" s="30" t="s">
        <v>206</v>
      </c>
      <c r="BN1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8" spans="1:66" ht="16" customHeight="1" x14ac:dyDescent="0.2">
      <c r="A108" s="30">
        <v>1453</v>
      </c>
      <c r="B108" s="30" t="s">
        <v>26</v>
      </c>
      <c r="C108" s="30" t="s">
        <v>233</v>
      </c>
      <c r="D108" s="30" t="s">
        <v>134</v>
      </c>
      <c r="E108" s="30" t="s">
        <v>845</v>
      </c>
      <c r="F108" s="36" t="str">
        <f>IF(ISBLANK(Table2[[#This Row],[unique_id]]), "", PROPER(SUBSTITUTE(Table2[[#This Row],[unique_id]], "_", " ")))</f>
        <v>Kitchen Coffee Machine Plug</v>
      </c>
      <c r="G108" s="30" t="s">
        <v>135</v>
      </c>
      <c r="H108" s="30" t="s">
        <v>1464</v>
      </c>
      <c r="I108" s="30" t="s">
        <v>132</v>
      </c>
      <c r="J108" s="30" t="s">
        <v>135</v>
      </c>
      <c r="M108" s="30" t="s">
        <v>257</v>
      </c>
      <c r="O108" s="31" t="s">
        <v>797</v>
      </c>
      <c r="P108" s="30" t="s">
        <v>165</v>
      </c>
      <c r="Q108" s="30" t="s">
        <v>770</v>
      </c>
      <c r="R108" s="30" t="s">
        <v>780</v>
      </c>
      <c r="S108" s="30" t="str">
        <f>Table2[[#This Row],[friendly_name]]</f>
        <v>Coffee Machine</v>
      </c>
      <c r="T108" s="37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U108" s="30"/>
      <c r="V108" s="31"/>
      <c r="W108" s="31"/>
      <c r="X108" s="31"/>
      <c r="Y108" s="31"/>
      <c r="Z108" s="31"/>
      <c r="AA108" s="31"/>
      <c r="AB108" s="30"/>
      <c r="AC108" s="30"/>
      <c r="AE108" s="30" t="s">
        <v>247</v>
      </c>
      <c r="AG108" s="31"/>
      <c r="AH108" s="31"/>
      <c r="AT108" s="40"/>
      <c r="AU108" s="30"/>
      <c r="AV1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30" t="str">
        <f>IF(ISBLANK(Table2[[#This Row],[device_model]]), "", Table2[[#This Row],[device_suggested_area]])</f>
        <v>Kitchen</v>
      </c>
      <c r="BB108" s="30" t="s">
        <v>135</v>
      </c>
      <c r="BC108" s="30" t="s">
        <v>360</v>
      </c>
      <c r="BD108" s="30" t="s">
        <v>233</v>
      </c>
      <c r="BF108" s="30" t="s">
        <v>363</v>
      </c>
      <c r="BG108" s="30" t="s">
        <v>206</v>
      </c>
      <c r="BJ108" s="30" t="s">
        <v>989</v>
      </c>
      <c r="BK108" s="30" t="s">
        <v>1356</v>
      </c>
      <c r="BL108" s="30" t="s">
        <v>354</v>
      </c>
      <c r="BM108" s="30" t="s">
        <v>1416</v>
      </c>
      <c r="BN1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109" spans="1:66" ht="16" customHeight="1" x14ac:dyDescent="0.2">
      <c r="A109" s="30">
        <v>1500</v>
      </c>
      <c r="B109" s="30" t="s">
        <v>26</v>
      </c>
      <c r="C109" s="30" t="s">
        <v>133</v>
      </c>
      <c r="D109" s="30" t="s">
        <v>129</v>
      </c>
      <c r="E109" s="30" t="s">
        <v>413</v>
      </c>
      <c r="F109" s="36" t="str">
        <f>IF(ISBLANK(Table2[[#This Row],[unique_id]]), "", PROPER(SUBSTITUTE(Table2[[#This Row],[unique_id]], "_", " ")))</f>
        <v>Ada Fan</v>
      </c>
      <c r="G109" s="30" t="s">
        <v>130</v>
      </c>
      <c r="H109" s="30" t="s">
        <v>131</v>
      </c>
      <c r="I109" s="30" t="s">
        <v>132</v>
      </c>
      <c r="J109" s="30" t="s">
        <v>729</v>
      </c>
      <c r="M109" s="30" t="s">
        <v>136</v>
      </c>
      <c r="O109" s="31" t="s">
        <v>797</v>
      </c>
      <c r="P109" s="30" t="s">
        <v>165</v>
      </c>
      <c r="Q109" s="30" t="s">
        <v>769</v>
      </c>
      <c r="R109" s="30" t="str">
        <f>Table2[[#This Row],[entity_domain]]</f>
        <v>Fans</v>
      </c>
      <c r="S109" s="30" t="str">
        <f>_xlfn.CONCAT( Table2[[#This Row],[device_suggested_area]], " ",Table2[[#This Row],[powercalc_group_3]])</f>
        <v>Ada Fans</v>
      </c>
      <c r="T109" s="37" t="s">
        <v>764</v>
      </c>
      <c r="U109" s="30"/>
      <c r="V109" s="31"/>
      <c r="W109" s="31"/>
      <c r="X109" s="31"/>
      <c r="Y109" s="31"/>
      <c r="Z109" s="31"/>
      <c r="AA109" s="31"/>
      <c r="AB109" s="30"/>
      <c r="AC109" s="30"/>
      <c r="AE109" s="30" t="s">
        <v>243</v>
      </c>
      <c r="AG109" s="31"/>
      <c r="AH109" s="31"/>
      <c r="AT109" s="40"/>
      <c r="AU109" s="30"/>
      <c r="AV1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30" t="str">
        <f>IF(ISBLANK(Table2[[#This Row],[device_model]]), "", Table2[[#This Row],[device_suggested_area]])</f>
        <v>Ada</v>
      </c>
      <c r="BB109" s="30" t="s">
        <v>477</v>
      </c>
      <c r="BC109" s="30" t="s">
        <v>371</v>
      </c>
      <c r="BD109" s="30" t="s">
        <v>133</v>
      </c>
      <c r="BF109" s="30" t="s">
        <v>370</v>
      </c>
      <c r="BG109" s="30" t="s">
        <v>130</v>
      </c>
      <c r="BK109" s="30" t="s">
        <v>1356</v>
      </c>
      <c r="BL109" s="30" t="s">
        <v>372</v>
      </c>
      <c r="BM109" s="30" t="s">
        <v>1382</v>
      </c>
      <c r="BN1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10" spans="1:66" ht="16" customHeight="1" x14ac:dyDescent="0.2">
      <c r="A110" s="30">
        <v>1501</v>
      </c>
      <c r="B110" s="30" t="s">
        <v>26</v>
      </c>
      <c r="C110" s="30" t="s">
        <v>133</v>
      </c>
      <c r="D110" s="30" t="s">
        <v>129</v>
      </c>
      <c r="E110" s="30" t="s">
        <v>414</v>
      </c>
      <c r="F110" s="36" t="str">
        <f>IF(ISBLANK(Table2[[#This Row],[unique_id]]), "", PROPER(SUBSTITUTE(Table2[[#This Row],[unique_id]], "_", " ")))</f>
        <v>Edwin Fan</v>
      </c>
      <c r="G110" s="30" t="s">
        <v>127</v>
      </c>
      <c r="H110" s="30" t="s">
        <v>131</v>
      </c>
      <c r="I110" s="30" t="s">
        <v>132</v>
      </c>
      <c r="J110" s="30" t="s">
        <v>729</v>
      </c>
      <c r="M110" s="30" t="s">
        <v>136</v>
      </c>
      <c r="O110" s="31" t="s">
        <v>797</v>
      </c>
      <c r="P110" s="30" t="s">
        <v>165</v>
      </c>
      <c r="Q110" s="30" t="s">
        <v>769</v>
      </c>
      <c r="R110" s="30" t="str">
        <f>Table2[[#This Row],[entity_domain]]</f>
        <v>Fans</v>
      </c>
      <c r="S110" s="30" t="str">
        <f>_xlfn.CONCAT( Table2[[#This Row],[device_suggested_area]], " ",Table2[[#This Row],[powercalc_group_3]])</f>
        <v>Edwin Fans</v>
      </c>
      <c r="T110" s="37" t="s">
        <v>764</v>
      </c>
      <c r="U110" s="30"/>
      <c r="V110" s="31"/>
      <c r="W110" s="31"/>
      <c r="X110" s="31"/>
      <c r="Y110" s="31"/>
      <c r="Z110" s="31"/>
      <c r="AA110" s="31"/>
      <c r="AB110" s="30"/>
      <c r="AC110" s="30"/>
      <c r="AE110" s="30" t="s">
        <v>243</v>
      </c>
      <c r="AG110" s="31"/>
      <c r="AH110" s="31"/>
      <c r="AT110" s="40"/>
      <c r="AU110" s="30"/>
      <c r="AV1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0" s="30" t="str">
        <f>IF(ISBLANK(Table2[[#This Row],[device_model]]), "", Table2[[#This Row],[device_suggested_area]])</f>
        <v>Edwin</v>
      </c>
      <c r="BB110" s="30" t="s">
        <v>477</v>
      </c>
      <c r="BC110" s="30" t="s">
        <v>371</v>
      </c>
      <c r="BD110" s="30" t="s">
        <v>133</v>
      </c>
      <c r="BF110" s="30" t="s">
        <v>370</v>
      </c>
      <c r="BG110" s="30" t="s">
        <v>127</v>
      </c>
      <c r="BK110" s="30" t="s">
        <v>1356</v>
      </c>
      <c r="BL110" s="30" t="s">
        <v>373</v>
      </c>
      <c r="BM110" s="30" t="s">
        <v>1383</v>
      </c>
      <c r="BN1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11" spans="1:66" ht="16" customHeight="1" x14ac:dyDescent="0.2">
      <c r="A111" s="30">
        <v>1502</v>
      </c>
      <c r="B111" s="30" t="s">
        <v>26</v>
      </c>
      <c r="C111" s="30" t="s">
        <v>133</v>
      </c>
      <c r="D111" s="30" t="s">
        <v>129</v>
      </c>
      <c r="E111" s="30" t="s">
        <v>415</v>
      </c>
      <c r="F111" s="36" t="str">
        <f>IF(ISBLANK(Table2[[#This Row],[unique_id]]), "", PROPER(SUBSTITUTE(Table2[[#This Row],[unique_id]], "_", " ")))</f>
        <v>Parents Fan</v>
      </c>
      <c r="G111" s="30" t="s">
        <v>192</v>
      </c>
      <c r="H111" s="30" t="s">
        <v>131</v>
      </c>
      <c r="I111" s="30" t="s">
        <v>132</v>
      </c>
      <c r="J111" s="30" t="s">
        <v>477</v>
      </c>
      <c r="M111" s="30" t="s">
        <v>136</v>
      </c>
      <c r="O111" s="31" t="s">
        <v>797</v>
      </c>
      <c r="P111" s="30" t="s">
        <v>165</v>
      </c>
      <c r="Q111" s="30" t="s">
        <v>769</v>
      </c>
      <c r="R111" s="30" t="str">
        <f>Table2[[#This Row],[entity_domain]]</f>
        <v>Fans</v>
      </c>
      <c r="S111" s="30" t="str">
        <f>_xlfn.CONCAT( Table2[[#This Row],[device_suggested_area]], " ",Table2[[#This Row],[powercalc_group_3]])</f>
        <v>Parents Fans</v>
      </c>
      <c r="T111" s="37" t="s">
        <v>764</v>
      </c>
      <c r="U111" s="30"/>
      <c r="V111" s="31"/>
      <c r="W111" s="31"/>
      <c r="X111" s="31"/>
      <c r="Y111" s="31"/>
      <c r="Z111" s="31"/>
      <c r="AA111" s="31"/>
      <c r="AB111" s="30"/>
      <c r="AC111" s="30"/>
      <c r="AE111" s="30" t="s">
        <v>243</v>
      </c>
      <c r="AG111" s="31"/>
      <c r="AH111" s="31"/>
      <c r="AT111" s="40"/>
      <c r="AU111" s="30"/>
      <c r="AV1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1" s="30" t="str">
        <f>IF(ISBLANK(Table2[[#This Row],[device_model]]), "", Table2[[#This Row],[device_suggested_area]])</f>
        <v>Parents</v>
      </c>
      <c r="BB111" s="30" t="s">
        <v>477</v>
      </c>
      <c r="BC111" s="30" t="s">
        <v>371</v>
      </c>
      <c r="BD111" s="30" t="s">
        <v>133</v>
      </c>
      <c r="BF111" s="30" t="s">
        <v>370</v>
      </c>
      <c r="BG111" s="30" t="s">
        <v>192</v>
      </c>
      <c r="BK111" s="30" t="s">
        <v>1356</v>
      </c>
      <c r="BL111" s="30" t="s">
        <v>376</v>
      </c>
      <c r="BM111" s="30" t="s">
        <v>1384</v>
      </c>
      <c r="BN1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12" spans="1:66" ht="16" customHeight="1" x14ac:dyDescent="0.2">
      <c r="A112" s="30">
        <v>1503</v>
      </c>
      <c r="B112" s="30" t="s">
        <v>26</v>
      </c>
      <c r="C112" s="30" t="s">
        <v>817</v>
      </c>
      <c r="D112" s="30" t="s">
        <v>148</v>
      </c>
      <c r="E112" s="37" t="s">
        <v>930</v>
      </c>
      <c r="F112" s="36" t="str">
        <f>IF(ISBLANK(Table2[[#This Row],[unique_id]]), "", PROPER(SUBSTITUTE(Table2[[#This Row],[unique_id]], "_", " ")))</f>
        <v>Template Kitchen Fan Plug Proxy</v>
      </c>
      <c r="G112" s="30" t="s">
        <v>206</v>
      </c>
      <c r="H112" s="30" t="s">
        <v>131</v>
      </c>
      <c r="I112" s="30" t="s">
        <v>132</v>
      </c>
      <c r="O112" s="31" t="s">
        <v>797</v>
      </c>
      <c r="P112" s="30" t="s">
        <v>165</v>
      </c>
      <c r="Q112" s="30" t="s">
        <v>769</v>
      </c>
      <c r="R112" s="30" t="str">
        <f>Table2[[#This Row],[entity_domain]]</f>
        <v>Fans</v>
      </c>
      <c r="S112" s="30" t="str">
        <f>_xlfn.CONCAT( Table2[[#This Row],[device_suggested_area]], " ",Table2[[#This Row],[powercalc_group_3]])</f>
        <v>Kitchen Fans</v>
      </c>
      <c r="T112" s="37" t="s">
        <v>1097</v>
      </c>
      <c r="U112" s="30"/>
      <c r="V112" s="31"/>
      <c r="W112" s="31"/>
      <c r="X112" s="31"/>
      <c r="Y112" s="31"/>
      <c r="Z112" s="31"/>
      <c r="AA112" s="31"/>
      <c r="AB112" s="30"/>
      <c r="AC112" s="30"/>
      <c r="AG112" s="31"/>
      <c r="AH112" s="31"/>
      <c r="AT112" s="40"/>
      <c r="AU112" s="30" t="s">
        <v>129</v>
      </c>
      <c r="AV1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2" s="30" t="str">
        <f>IF(ISBLANK(Table2[[#This Row],[device_model]]), "", Table2[[#This Row],[device_suggested_area]])</f>
        <v>Kitchen</v>
      </c>
      <c r="BB112" s="30" t="s">
        <v>477</v>
      </c>
      <c r="BC112" s="30" t="s">
        <v>925</v>
      </c>
      <c r="BD112" s="30" t="s">
        <v>1138</v>
      </c>
      <c r="BF112" s="30" t="s">
        <v>897</v>
      </c>
      <c r="BG112" s="30" t="s">
        <v>206</v>
      </c>
      <c r="BN1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6" ht="16" customHeight="1" x14ac:dyDescent="0.2">
      <c r="A113" s="30">
        <v>1504</v>
      </c>
      <c r="B113" s="30" t="s">
        <v>26</v>
      </c>
      <c r="C113" s="30" t="s">
        <v>702</v>
      </c>
      <c r="D113" s="30" t="s">
        <v>129</v>
      </c>
      <c r="E113" s="30" t="s">
        <v>840</v>
      </c>
      <c r="F113" s="36" t="str">
        <f>IF(ISBLANK(Table2[[#This Row],[unique_id]]), "", PROPER(SUBSTITUTE(Table2[[#This Row],[unique_id]], "_", " ")))</f>
        <v>Kitchen Fan Plug</v>
      </c>
      <c r="G113" s="30" t="s">
        <v>206</v>
      </c>
      <c r="H113" s="30" t="s">
        <v>131</v>
      </c>
      <c r="I113" s="30" t="s">
        <v>132</v>
      </c>
      <c r="J113" s="30" t="s">
        <v>477</v>
      </c>
      <c r="M113" s="30" t="s">
        <v>136</v>
      </c>
      <c r="O113" s="31" t="s">
        <v>797</v>
      </c>
      <c r="P113" s="30" t="s">
        <v>165</v>
      </c>
      <c r="Q113" s="30" t="s">
        <v>769</v>
      </c>
      <c r="R113" s="30" t="str">
        <f>Table2[[#This Row],[entity_domain]]</f>
        <v>Fans</v>
      </c>
      <c r="S113" s="30" t="str">
        <f>_xlfn.CONCAT( Table2[[#This Row],[device_suggested_area]], " ",Table2[[#This Row],[powercalc_group_3]])</f>
        <v>Kitchen Fans</v>
      </c>
      <c r="T113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13" s="30"/>
      <c r="V113" s="31"/>
      <c r="W113" s="31"/>
      <c r="X113" s="31"/>
      <c r="Y113" s="31"/>
      <c r="Z113" s="31"/>
      <c r="AA113" s="42" t="s">
        <v>1135</v>
      </c>
      <c r="AB113" s="30"/>
      <c r="AC113" s="30"/>
      <c r="AE113" s="30" t="s">
        <v>243</v>
      </c>
      <c r="AF113" s="30">
        <v>10</v>
      </c>
      <c r="AG113" s="31" t="s">
        <v>34</v>
      </c>
      <c r="AH113" s="31" t="s">
        <v>907</v>
      </c>
      <c r="AJ113" s="30" t="str">
        <f>_xlfn.CONCAT("homeassistant/", Table2[[#This Row],[entity_namespace]], "/tasmota/",Table2[[#This Row],[unique_id]], "/config")</f>
        <v>homeassistant/fan/tasmota/kitchen_fan_plug/config</v>
      </c>
      <c r="AK113" s="30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3" s="30" t="str">
        <f>_xlfn.CONCAT("tasmota/device/",Table2[[#This Row],[unique_id]], "/cmnd/POWER")</f>
        <v>tasmota/device/kitchen_fan_plug/cmnd/POWER</v>
      </c>
      <c r="AM113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3" s="30" t="s">
        <v>926</v>
      </c>
      <c r="AO113" s="30" t="s">
        <v>927</v>
      </c>
      <c r="AP113" s="30" t="s">
        <v>916</v>
      </c>
      <c r="AQ113" s="30" t="s">
        <v>917</v>
      </c>
      <c r="AR113" s="30" t="s">
        <v>981</v>
      </c>
      <c r="AS113" s="30">
        <v>1</v>
      </c>
      <c r="AT113" s="34" t="str">
        <f>HYPERLINK(_xlfn.CONCAT("http://", Table2[[#This Row],[connection_ip]], "/?"))</f>
        <v>http://10.0.4.104/?</v>
      </c>
      <c r="AU113" s="30"/>
      <c r="AV1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3" s="30" t="str">
        <f>IF(ISBLANK(Table2[[#This Row],[device_model]]), "", Table2[[#This Row],[device_suggested_area]])</f>
        <v>Kitchen</v>
      </c>
      <c r="BB113" s="30" t="s">
        <v>477</v>
      </c>
      <c r="BC113" s="30" t="s">
        <v>925</v>
      </c>
      <c r="BD113" s="30" t="s">
        <v>1138</v>
      </c>
      <c r="BF113" s="30" t="s">
        <v>897</v>
      </c>
      <c r="BG113" s="30" t="s">
        <v>206</v>
      </c>
      <c r="BK113" s="30" t="s">
        <v>1356</v>
      </c>
      <c r="BL113" s="30" t="s">
        <v>931</v>
      </c>
      <c r="BM113" s="30" t="s">
        <v>1386</v>
      </c>
      <c r="BN1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14" spans="1:66" ht="16" customHeight="1" x14ac:dyDescent="0.2">
      <c r="A114" s="30">
        <v>1505</v>
      </c>
      <c r="B114" s="30" t="s">
        <v>26</v>
      </c>
      <c r="C114" s="30" t="s">
        <v>702</v>
      </c>
      <c r="D114" s="30" t="s">
        <v>27</v>
      </c>
      <c r="E114" s="30" t="s">
        <v>932</v>
      </c>
      <c r="F114" s="36" t="str">
        <f>IF(ISBLANK(Table2[[#This Row],[unique_id]]), "", PROPER(SUBSTITUTE(Table2[[#This Row],[unique_id]], "_", " ")))</f>
        <v>Kitchen Fan Plug Energy Power</v>
      </c>
      <c r="G114" s="30" t="s">
        <v>206</v>
      </c>
      <c r="H114" s="30" t="s">
        <v>131</v>
      </c>
      <c r="I114" s="30" t="s">
        <v>132</v>
      </c>
      <c r="O114" s="31"/>
      <c r="P114" s="30"/>
      <c r="T114" s="37"/>
      <c r="U114" s="30"/>
      <c r="V114" s="31"/>
      <c r="W114" s="31"/>
      <c r="X114" s="31"/>
      <c r="Y114" s="31"/>
      <c r="Z114" s="31"/>
      <c r="AA114" s="31"/>
      <c r="AB114" s="30" t="s">
        <v>31</v>
      </c>
      <c r="AC114" s="30" t="s">
        <v>327</v>
      </c>
      <c r="AD114" s="30" t="s">
        <v>908</v>
      </c>
      <c r="AF114" s="30">
        <v>10</v>
      </c>
      <c r="AG114" s="31" t="s">
        <v>34</v>
      </c>
      <c r="AH114" s="31" t="s">
        <v>907</v>
      </c>
      <c r="AJ114" s="30" t="str">
        <f>_xlfn.CONCAT("homeassistant/", Table2[[#This Row],[entity_namespace]], "/tasmota/",Table2[[#This Row],[unique_id]], "/config")</f>
        <v>homeassistant/sensor/tasmota/kitchen_fan_plug_energy_power/config</v>
      </c>
      <c r="AK114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4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4" s="30" t="s">
        <v>926</v>
      </c>
      <c r="AO114" s="30" t="s">
        <v>927</v>
      </c>
      <c r="AP114" s="30" t="s">
        <v>916</v>
      </c>
      <c r="AQ114" s="30" t="s">
        <v>917</v>
      </c>
      <c r="AR114" s="30" t="s">
        <v>1132</v>
      </c>
      <c r="AS114" s="30">
        <v>1</v>
      </c>
      <c r="AT114" s="34"/>
      <c r="AU114" s="30"/>
      <c r="AV1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4" s="30" t="str">
        <f>IF(ISBLANK(Table2[[#This Row],[device_model]]), "", Table2[[#This Row],[device_suggested_area]])</f>
        <v>Kitchen</v>
      </c>
      <c r="BB114" s="30" t="s">
        <v>477</v>
      </c>
      <c r="BC114" s="30" t="s">
        <v>925</v>
      </c>
      <c r="BD114" s="30" t="s">
        <v>1138</v>
      </c>
      <c r="BF114" s="30" t="s">
        <v>897</v>
      </c>
      <c r="BG114" s="30" t="s">
        <v>206</v>
      </c>
      <c r="BN1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5" spans="1:66" ht="16" customHeight="1" x14ac:dyDescent="0.2">
      <c r="A115" s="30">
        <v>1506</v>
      </c>
      <c r="B115" s="30" t="s">
        <v>26</v>
      </c>
      <c r="C115" s="30" t="s">
        <v>702</v>
      </c>
      <c r="D115" s="30" t="s">
        <v>27</v>
      </c>
      <c r="E115" s="30" t="s">
        <v>933</v>
      </c>
      <c r="F115" s="36" t="str">
        <f>IF(ISBLANK(Table2[[#This Row],[unique_id]]), "", PROPER(SUBSTITUTE(Table2[[#This Row],[unique_id]], "_", " ")))</f>
        <v>Kitchen Fan Plug Energy Total</v>
      </c>
      <c r="G115" s="30" t="s">
        <v>206</v>
      </c>
      <c r="H115" s="30" t="s">
        <v>131</v>
      </c>
      <c r="I115" s="30" t="s">
        <v>132</v>
      </c>
      <c r="O115" s="31"/>
      <c r="P115" s="30"/>
      <c r="T115" s="37"/>
      <c r="U115" s="30"/>
      <c r="V115" s="31"/>
      <c r="W115" s="31"/>
      <c r="X115" s="31"/>
      <c r="Y115" s="31"/>
      <c r="Z115" s="31"/>
      <c r="AA115" s="31"/>
      <c r="AB115" s="30" t="s">
        <v>76</v>
      </c>
      <c r="AC115" s="30" t="s">
        <v>328</v>
      </c>
      <c r="AD115" s="30" t="s">
        <v>909</v>
      </c>
      <c r="AF115" s="30">
        <v>10</v>
      </c>
      <c r="AG115" s="31" t="s">
        <v>34</v>
      </c>
      <c r="AH115" s="31" t="s">
        <v>907</v>
      </c>
      <c r="AJ115" s="30" t="str">
        <f>_xlfn.CONCAT("homeassistant/", Table2[[#This Row],[entity_namespace]], "/tasmota/",Table2[[#This Row],[unique_id]], "/config")</f>
        <v>homeassistant/sensor/tasmota/kitchen_fan_plug_energy_total/config</v>
      </c>
      <c r="AK115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5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0" t="s">
        <v>926</v>
      </c>
      <c r="AO115" s="30" t="s">
        <v>927</v>
      </c>
      <c r="AP115" s="30" t="s">
        <v>916</v>
      </c>
      <c r="AQ115" s="30" t="s">
        <v>917</v>
      </c>
      <c r="AR115" s="30" t="s">
        <v>1133</v>
      </c>
      <c r="AS115" s="30">
        <v>1</v>
      </c>
      <c r="AT115" s="34"/>
      <c r="AU115" s="30"/>
      <c r="AV1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5" s="30" t="str">
        <f>IF(ISBLANK(Table2[[#This Row],[device_model]]), "", Table2[[#This Row],[device_suggested_area]])</f>
        <v>Kitchen</v>
      </c>
      <c r="BB115" s="30" t="s">
        <v>477</v>
      </c>
      <c r="BC115" s="30" t="s">
        <v>925</v>
      </c>
      <c r="BD115" s="30" t="s">
        <v>1138</v>
      </c>
      <c r="BF115" s="30" t="s">
        <v>897</v>
      </c>
      <c r="BG115" s="30" t="s">
        <v>206</v>
      </c>
      <c r="BN1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6" ht="16" customHeight="1" x14ac:dyDescent="0.2">
      <c r="A116" s="30">
        <v>1507</v>
      </c>
      <c r="B116" s="30" t="s">
        <v>26</v>
      </c>
      <c r="C116" s="30" t="s">
        <v>133</v>
      </c>
      <c r="D116" s="30" t="s">
        <v>129</v>
      </c>
      <c r="E116" s="30" t="s">
        <v>416</v>
      </c>
      <c r="F116" s="36" t="str">
        <f>IF(ISBLANK(Table2[[#This Row],[unique_id]]), "", PROPER(SUBSTITUTE(Table2[[#This Row],[unique_id]], "_", " ")))</f>
        <v>Lounge Fan</v>
      </c>
      <c r="G116" s="30" t="s">
        <v>194</v>
      </c>
      <c r="H116" s="30" t="s">
        <v>131</v>
      </c>
      <c r="I116" s="30" t="s">
        <v>132</v>
      </c>
      <c r="J116" s="30" t="s">
        <v>477</v>
      </c>
      <c r="M116" s="30" t="s">
        <v>136</v>
      </c>
      <c r="O116" s="31" t="s">
        <v>797</v>
      </c>
      <c r="P116" s="30" t="s">
        <v>165</v>
      </c>
      <c r="Q116" s="30" t="s">
        <v>769</v>
      </c>
      <c r="R116" s="30" t="str">
        <f>Table2[[#This Row],[entity_domain]]</f>
        <v>Fans</v>
      </c>
      <c r="S116" s="30" t="str">
        <f>_xlfn.CONCAT( Table2[[#This Row],[device_suggested_area]], " ",Table2[[#This Row],[powercalc_group_3]])</f>
        <v>Lounge Fans</v>
      </c>
      <c r="T116" s="37" t="s">
        <v>764</v>
      </c>
      <c r="U116" s="30"/>
      <c r="V116" s="31"/>
      <c r="W116" s="31"/>
      <c r="X116" s="31"/>
      <c r="Y116" s="31"/>
      <c r="Z116" s="31"/>
      <c r="AA116" s="31"/>
      <c r="AB116" s="30"/>
      <c r="AC116" s="30"/>
      <c r="AE116" s="30" t="s">
        <v>243</v>
      </c>
      <c r="AG116" s="31"/>
      <c r="AH116" s="31"/>
      <c r="AT116" s="40"/>
      <c r="AU116" s="30"/>
      <c r="AV1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30" t="str">
        <f>IF(ISBLANK(Table2[[#This Row],[device_model]]), "", Table2[[#This Row],[device_suggested_area]])</f>
        <v>Lounge</v>
      </c>
      <c r="BB116" s="30" t="s">
        <v>477</v>
      </c>
      <c r="BC116" s="30" t="s">
        <v>371</v>
      </c>
      <c r="BD116" s="30" t="s">
        <v>133</v>
      </c>
      <c r="BF116" s="30" t="s">
        <v>370</v>
      </c>
      <c r="BG116" s="30" t="s">
        <v>194</v>
      </c>
      <c r="BK116" s="30" t="s">
        <v>1356</v>
      </c>
      <c r="BL116" s="30" t="s">
        <v>377</v>
      </c>
      <c r="BM116" s="30" t="s">
        <v>1387</v>
      </c>
      <c r="BN1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7" spans="1:66" ht="16" customHeight="1" x14ac:dyDescent="0.2">
      <c r="A117" s="30">
        <v>1508</v>
      </c>
      <c r="B117" s="30" t="s">
        <v>26</v>
      </c>
      <c r="C117" s="30" t="s">
        <v>133</v>
      </c>
      <c r="D117" s="30" t="s">
        <v>129</v>
      </c>
      <c r="E117" s="30" t="s">
        <v>417</v>
      </c>
      <c r="F117" s="36" t="str">
        <f>IF(ISBLANK(Table2[[#This Row],[unique_id]]), "", PROPER(SUBSTITUTE(Table2[[#This Row],[unique_id]], "_", " ")))</f>
        <v>Deck Fan</v>
      </c>
      <c r="G117" s="30" t="s">
        <v>358</v>
      </c>
      <c r="H117" s="30" t="s">
        <v>131</v>
      </c>
      <c r="I117" s="30" t="s">
        <v>132</v>
      </c>
      <c r="J117" s="30" t="s">
        <v>730</v>
      </c>
      <c r="M117" s="30" t="s">
        <v>136</v>
      </c>
      <c r="O117" s="31"/>
      <c r="P117" s="30"/>
      <c r="T117" s="37"/>
      <c r="U117" s="30"/>
      <c r="V117" s="31"/>
      <c r="W117" s="31"/>
      <c r="X117" s="31"/>
      <c r="Y117" s="31"/>
      <c r="Z117" s="31"/>
      <c r="AA117" s="31"/>
      <c r="AB117" s="30"/>
      <c r="AC117" s="30"/>
      <c r="AE117" s="30" t="s">
        <v>243</v>
      </c>
      <c r="AG117" s="31"/>
      <c r="AH117" s="31"/>
      <c r="AT117" s="40"/>
      <c r="AV1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30" t="str">
        <f>IF(ISBLANK(Table2[[#This Row],[device_model]]), "", Table2[[#This Row],[device_suggested_area]])</f>
        <v/>
      </c>
      <c r="BF117" s="31"/>
      <c r="BG117" s="30" t="s">
        <v>358</v>
      </c>
      <c r="BN1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8" spans="1:66" ht="16" customHeight="1" x14ac:dyDescent="0.2">
      <c r="A118" s="30">
        <v>1509</v>
      </c>
      <c r="B118" s="30" t="s">
        <v>26</v>
      </c>
      <c r="C118" s="30" t="s">
        <v>133</v>
      </c>
      <c r="D118" s="30" t="s">
        <v>129</v>
      </c>
      <c r="E118" s="30" t="s">
        <v>418</v>
      </c>
      <c r="F118" s="36" t="str">
        <f>IF(ISBLANK(Table2[[#This Row],[unique_id]]), "", PROPER(SUBSTITUTE(Table2[[#This Row],[unique_id]], "_", " ")))</f>
        <v>Deck East Fan</v>
      </c>
      <c r="G118" s="30" t="s">
        <v>215</v>
      </c>
      <c r="H118" s="30" t="s">
        <v>131</v>
      </c>
      <c r="I118" s="30" t="s">
        <v>132</v>
      </c>
      <c r="O118" s="31" t="s">
        <v>797</v>
      </c>
      <c r="P118" s="30" t="s">
        <v>165</v>
      </c>
      <c r="Q118" s="30" t="s">
        <v>769</v>
      </c>
      <c r="R118" s="30" t="str">
        <f>Table2[[#This Row],[entity_domain]]</f>
        <v>Fans</v>
      </c>
      <c r="S118" s="30" t="str">
        <f>_xlfn.CONCAT( Table2[[#This Row],[device_suggested_area]], " ",Table2[[#This Row],[powercalc_group_3]])</f>
        <v>Deck Fans</v>
      </c>
      <c r="T118" s="37" t="s">
        <v>764</v>
      </c>
      <c r="U118" s="30"/>
      <c r="V118" s="31"/>
      <c r="W118" s="31"/>
      <c r="X118" s="31"/>
      <c r="Y118" s="31"/>
      <c r="Z118" s="31"/>
      <c r="AA118" s="31"/>
      <c r="AB118" s="30"/>
      <c r="AC118" s="30"/>
      <c r="AE118" s="30" t="s">
        <v>243</v>
      </c>
      <c r="AG118" s="31"/>
      <c r="AH118" s="31"/>
      <c r="AT118" s="40"/>
      <c r="AU118" s="30"/>
      <c r="AV1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30" t="str">
        <f>IF(ISBLANK(Table2[[#This Row],[device_model]]), "", Table2[[#This Row],[device_suggested_area]])</f>
        <v>Deck</v>
      </c>
      <c r="BB118" s="30" t="s">
        <v>1029</v>
      </c>
      <c r="BC118" s="30" t="s">
        <v>371</v>
      </c>
      <c r="BD118" s="30" t="s">
        <v>133</v>
      </c>
      <c r="BF118" s="30" t="s">
        <v>370</v>
      </c>
      <c r="BG118" s="30" t="s">
        <v>358</v>
      </c>
      <c r="BK118" s="30" t="s">
        <v>1356</v>
      </c>
      <c r="BL118" s="30" t="s">
        <v>374</v>
      </c>
      <c r="BM118" s="30" t="s">
        <v>1388</v>
      </c>
      <c r="BN1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19" spans="1:66" ht="16" customHeight="1" x14ac:dyDescent="0.2">
      <c r="A119" s="30">
        <v>1510</v>
      </c>
      <c r="B119" s="30" t="s">
        <v>26</v>
      </c>
      <c r="C119" s="30" t="s">
        <v>133</v>
      </c>
      <c r="D119" s="30" t="s">
        <v>129</v>
      </c>
      <c r="E119" s="30" t="s">
        <v>419</v>
      </c>
      <c r="F119" s="36" t="str">
        <f>IF(ISBLANK(Table2[[#This Row],[unique_id]]), "", PROPER(SUBSTITUTE(Table2[[#This Row],[unique_id]], "_", " ")))</f>
        <v>Deck West Fan</v>
      </c>
      <c r="G119" s="30" t="s">
        <v>214</v>
      </c>
      <c r="H119" s="30" t="s">
        <v>131</v>
      </c>
      <c r="I119" s="30" t="s">
        <v>132</v>
      </c>
      <c r="O119" s="31" t="s">
        <v>797</v>
      </c>
      <c r="P119" s="30" t="s">
        <v>165</v>
      </c>
      <c r="Q119" s="30" t="s">
        <v>769</v>
      </c>
      <c r="R119" s="30" t="str">
        <f>Table2[[#This Row],[entity_domain]]</f>
        <v>Fans</v>
      </c>
      <c r="S119" s="30" t="str">
        <f>_xlfn.CONCAT( Table2[[#This Row],[device_suggested_area]], " ",Table2[[#This Row],[powercalc_group_3]])</f>
        <v>Deck Fans</v>
      </c>
      <c r="T119" s="37" t="s">
        <v>764</v>
      </c>
      <c r="U119" s="30"/>
      <c r="V119" s="31"/>
      <c r="W119" s="31"/>
      <c r="X119" s="31"/>
      <c r="Y119" s="31"/>
      <c r="Z119" s="31"/>
      <c r="AA119" s="31"/>
      <c r="AB119" s="30"/>
      <c r="AC119" s="30"/>
      <c r="AE119" s="30" t="s">
        <v>243</v>
      </c>
      <c r="AG119" s="31"/>
      <c r="AH119" s="31"/>
      <c r="AT119" s="40"/>
      <c r="AU119" s="30"/>
      <c r="AV1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30" t="str">
        <f>IF(ISBLANK(Table2[[#This Row],[device_model]]), "", Table2[[#This Row],[device_suggested_area]])</f>
        <v>Deck</v>
      </c>
      <c r="BB119" s="30" t="s">
        <v>1030</v>
      </c>
      <c r="BC119" s="30" t="s">
        <v>371</v>
      </c>
      <c r="BD119" s="30" t="s">
        <v>133</v>
      </c>
      <c r="BF119" s="30" t="s">
        <v>370</v>
      </c>
      <c r="BG119" s="30" t="s">
        <v>358</v>
      </c>
      <c r="BK119" s="30" t="s">
        <v>1356</v>
      </c>
      <c r="BL119" s="30" t="s">
        <v>375</v>
      </c>
      <c r="BM119" s="39" t="s">
        <v>1389</v>
      </c>
      <c r="BN1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20" spans="1:66" ht="16" customHeight="1" x14ac:dyDescent="0.2">
      <c r="A120" s="30">
        <v>1550</v>
      </c>
      <c r="B120" s="30" t="s">
        <v>26</v>
      </c>
      <c r="C120" s="30" t="s">
        <v>817</v>
      </c>
      <c r="D120" s="30" t="s">
        <v>148</v>
      </c>
      <c r="E120" s="43" t="s">
        <v>816</v>
      </c>
      <c r="F120" s="36" t="str">
        <f>IF(ISBLANK(Table2[[#This Row],[unique_id]]), "", PROPER(SUBSTITUTE(Table2[[#This Row],[unique_id]], "_", " ")))</f>
        <v>Template Dining Air Purifier Proxy</v>
      </c>
      <c r="G120" s="30" t="s">
        <v>193</v>
      </c>
      <c r="H120" s="30" t="s">
        <v>455</v>
      </c>
      <c r="I120" s="30" t="s">
        <v>132</v>
      </c>
      <c r="O120" s="31" t="s">
        <v>797</v>
      </c>
      <c r="P120" s="30" t="s">
        <v>165</v>
      </c>
      <c r="Q120" s="30" t="s">
        <v>769</v>
      </c>
      <c r="R120" s="30" t="s">
        <v>131</v>
      </c>
      <c r="S120" s="30" t="str">
        <f>_xlfn.CONCAT( Table2[[#This Row],[device_suggested_area]], " ",Table2[[#This Row],[powercalc_group_3]])</f>
        <v>Dining Fans</v>
      </c>
      <c r="T120" s="37" t="s">
        <v>818</v>
      </c>
      <c r="U120" s="30"/>
      <c r="V120" s="31"/>
      <c r="W120" s="31"/>
      <c r="X120" s="31"/>
      <c r="Y120" s="42"/>
      <c r="Z120" s="42"/>
      <c r="AA120" s="42"/>
      <c r="AB120" s="30"/>
      <c r="AC120" s="30"/>
      <c r="AG120" s="31"/>
      <c r="AH120" s="31"/>
      <c r="AT120" s="44"/>
      <c r="AU120" s="30" t="s">
        <v>129</v>
      </c>
      <c r="AV1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0" s="30" t="str">
        <f>Table2[[#This Row],[device_suggested_area]]</f>
        <v>Dining</v>
      </c>
      <c r="BA120" s="30" t="str">
        <f>IF(ISBLANK(Table2[[#This Row],[device_model]]), "", Table2[[#This Row],[device_suggested_area]])</f>
        <v>Dining</v>
      </c>
      <c r="BB120" s="30" t="s">
        <v>476</v>
      </c>
      <c r="BC120" s="30" t="s">
        <v>471</v>
      </c>
      <c r="BD120" s="30" t="s">
        <v>454</v>
      </c>
      <c r="BF120" s="30" t="s">
        <v>470</v>
      </c>
      <c r="BG120" s="30" t="s">
        <v>193</v>
      </c>
      <c r="BI120" s="30" t="s">
        <v>694</v>
      </c>
      <c r="BN1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6" ht="16" customHeight="1" x14ac:dyDescent="0.2">
      <c r="A121" s="30">
        <v>1551</v>
      </c>
      <c r="B121" s="30" t="s">
        <v>26</v>
      </c>
      <c r="C121" s="30" t="s">
        <v>454</v>
      </c>
      <c r="D121" s="30" t="s">
        <v>129</v>
      </c>
      <c r="E121" s="36" t="s">
        <v>531</v>
      </c>
      <c r="F121" s="36" t="str">
        <f>IF(ISBLANK(Table2[[#This Row],[unique_id]]), "", PROPER(SUBSTITUTE(Table2[[#This Row],[unique_id]], "_", " ")))</f>
        <v>Dining Air Purifier</v>
      </c>
      <c r="G121" s="30" t="s">
        <v>193</v>
      </c>
      <c r="H121" s="30" t="s">
        <v>455</v>
      </c>
      <c r="I121" s="30" t="s">
        <v>132</v>
      </c>
      <c r="J121" s="30" t="s">
        <v>476</v>
      </c>
      <c r="M121" s="30" t="s">
        <v>136</v>
      </c>
      <c r="O121" s="31"/>
      <c r="P121" s="30"/>
      <c r="T121" s="37"/>
      <c r="U121" s="30"/>
      <c r="V121" s="31"/>
      <c r="W121" s="31" t="s">
        <v>493</v>
      </c>
      <c r="X121" s="31"/>
      <c r="Y121" s="42" t="s">
        <v>765</v>
      </c>
      <c r="Z121" s="42"/>
      <c r="AA121" s="42"/>
      <c r="AB121" s="30"/>
      <c r="AC121" s="30"/>
      <c r="AE121" s="30" t="s">
        <v>456</v>
      </c>
      <c r="AG121" s="31"/>
      <c r="AH121" s="31"/>
      <c r="AT12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U121" s="30"/>
      <c r="AV1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1" s="30" t="str">
        <f>Table2[[#This Row],[device_suggested_area]]</f>
        <v>Dining</v>
      </c>
      <c r="BA121" s="30" t="str">
        <f>IF(ISBLANK(Table2[[#This Row],[device_model]]), "", Table2[[#This Row],[device_suggested_area]])</f>
        <v>Dining</v>
      </c>
      <c r="BB121" s="30" t="s">
        <v>476</v>
      </c>
      <c r="BC121" s="30" t="s">
        <v>471</v>
      </c>
      <c r="BD121" s="30" t="s">
        <v>454</v>
      </c>
      <c r="BF121" s="30" t="s">
        <v>470</v>
      </c>
      <c r="BG121" s="30" t="s">
        <v>193</v>
      </c>
      <c r="BI121" s="30" t="s">
        <v>694</v>
      </c>
      <c r="BL121" s="30" t="s">
        <v>532</v>
      </c>
      <c r="BN1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122" spans="1:66" ht="16" customHeight="1" x14ac:dyDescent="0.2">
      <c r="A122" s="30">
        <v>1552</v>
      </c>
      <c r="B122" s="30" t="s">
        <v>26</v>
      </c>
      <c r="C122" s="30" t="s">
        <v>817</v>
      </c>
      <c r="D122" s="30" t="s">
        <v>148</v>
      </c>
      <c r="E122" s="43" t="s">
        <v>815</v>
      </c>
      <c r="F122" s="36" t="str">
        <f>IF(ISBLANK(Table2[[#This Row],[unique_id]]), "", PROPER(SUBSTITUTE(Table2[[#This Row],[unique_id]], "_", " ")))</f>
        <v>Template Lounge Air Purifier Proxy</v>
      </c>
      <c r="G122" s="30" t="s">
        <v>194</v>
      </c>
      <c r="H122" s="30" t="s">
        <v>455</v>
      </c>
      <c r="I122" s="30" t="s">
        <v>132</v>
      </c>
      <c r="O122" s="31" t="s">
        <v>797</v>
      </c>
      <c r="P122" s="30" t="s">
        <v>165</v>
      </c>
      <c r="Q122" s="30" t="s">
        <v>769</v>
      </c>
      <c r="R122" s="30" t="s">
        <v>131</v>
      </c>
      <c r="S122" s="30" t="str">
        <f>_xlfn.CONCAT( Table2[[#This Row],[device_suggested_area]], " ",Table2[[#This Row],[powercalc_group_3]])</f>
        <v>Lounge Fans</v>
      </c>
      <c r="T122" s="37" t="s">
        <v>818</v>
      </c>
      <c r="U122" s="30"/>
      <c r="V122" s="31"/>
      <c r="W122" s="31"/>
      <c r="X122" s="31"/>
      <c r="Y122" s="42"/>
      <c r="Z122" s="42"/>
      <c r="AA122" s="42"/>
      <c r="AB122" s="30"/>
      <c r="AC122" s="30"/>
      <c r="AG122" s="31"/>
      <c r="AH122" s="31"/>
      <c r="AT122" s="44"/>
      <c r="AU122" s="30" t="s">
        <v>129</v>
      </c>
      <c r="AV1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30" t="str">
        <f>Table2[[#This Row],[device_suggested_area]]</f>
        <v>Lounge</v>
      </c>
      <c r="BA122" s="30" t="str">
        <f>IF(ISBLANK(Table2[[#This Row],[device_model]]), "", Table2[[#This Row],[device_suggested_area]])</f>
        <v>Lounge</v>
      </c>
      <c r="BB122" s="30" t="s">
        <v>476</v>
      </c>
      <c r="BC122" s="30" t="s">
        <v>471</v>
      </c>
      <c r="BD122" s="30" t="s">
        <v>454</v>
      </c>
      <c r="BF122" s="30" t="s">
        <v>470</v>
      </c>
      <c r="BG122" s="30" t="s">
        <v>194</v>
      </c>
      <c r="BI122" s="30" t="s">
        <v>694</v>
      </c>
      <c r="BN1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6" ht="16" customHeight="1" x14ac:dyDescent="0.2">
      <c r="A123" s="30">
        <v>1553</v>
      </c>
      <c r="B123" s="30" t="s">
        <v>26</v>
      </c>
      <c r="C123" s="30" t="s">
        <v>454</v>
      </c>
      <c r="D123" s="30" t="s">
        <v>129</v>
      </c>
      <c r="E123" s="36" t="s">
        <v>459</v>
      </c>
      <c r="F123" s="36" t="str">
        <f>IF(ISBLANK(Table2[[#This Row],[unique_id]]), "", PROPER(SUBSTITUTE(Table2[[#This Row],[unique_id]], "_", " ")))</f>
        <v>Lounge Air Purifier</v>
      </c>
      <c r="G123" s="30" t="s">
        <v>194</v>
      </c>
      <c r="H123" s="30" t="s">
        <v>455</v>
      </c>
      <c r="I123" s="30" t="s">
        <v>132</v>
      </c>
      <c r="J123" s="30" t="s">
        <v>476</v>
      </c>
      <c r="M123" s="30" t="s">
        <v>136</v>
      </c>
      <c r="O123" s="31"/>
      <c r="P123" s="30"/>
      <c r="T123" s="37"/>
      <c r="U123" s="30"/>
      <c r="V123" s="31"/>
      <c r="W123" s="31" t="s">
        <v>493</v>
      </c>
      <c r="X123" s="31"/>
      <c r="Y123" s="42" t="s">
        <v>765</v>
      </c>
      <c r="Z123" s="42"/>
      <c r="AA123" s="42"/>
      <c r="AB123" s="30"/>
      <c r="AC123" s="30"/>
      <c r="AE123" s="30" t="s">
        <v>456</v>
      </c>
      <c r="AG123" s="31"/>
      <c r="AH123" s="31"/>
      <c r="AT12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U123" s="30"/>
      <c r="AV1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30" t="str">
        <f>Table2[[#This Row],[device_suggested_area]]</f>
        <v>Lounge</v>
      </c>
      <c r="BA123" s="30" t="str">
        <f>IF(ISBLANK(Table2[[#This Row],[device_model]]), "", Table2[[#This Row],[device_suggested_area]])</f>
        <v>Lounge</v>
      </c>
      <c r="BB123" s="30" t="s">
        <v>476</v>
      </c>
      <c r="BC123" s="30" t="s">
        <v>471</v>
      </c>
      <c r="BD123" s="30" t="s">
        <v>454</v>
      </c>
      <c r="BF123" s="30" t="s">
        <v>470</v>
      </c>
      <c r="BG123" s="30" t="s">
        <v>194</v>
      </c>
      <c r="BI123" s="30" t="s">
        <v>694</v>
      </c>
      <c r="BL123" s="30" t="s">
        <v>483</v>
      </c>
      <c r="BN1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124" spans="1:66" ht="16" customHeight="1" x14ac:dyDescent="0.2">
      <c r="A124" s="30">
        <v>1554</v>
      </c>
      <c r="B124" s="30" t="s">
        <v>26</v>
      </c>
      <c r="C124" s="30" t="s">
        <v>817</v>
      </c>
      <c r="D124" s="30" t="s">
        <v>148</v>
      </c>
      <c r="E124" s="43" t="s">
        <v>1313</v>
      </c>
      <c r="F124" s="36" t="str">
        <f>IF(ISBLANK(Table2[[#This Row],[unique_id]]), "", PROPER(SUBSTITUTE(Table2[[#This Row],[unique_id]], "_", " ")))</f>
        <v>Template Parents Air Purifier Proxy</v>
      </c>
      <c r="G124" s="30" t="s">
        <v>192</v>
      </c>
      <c r="H124" s="30" t="s">
        <v>455</v>
      </c>
      <c r="I124" s="30" t="s">
        <v>132</v>
      </c>
      <c r="O124" s="31" t="s">
        <v>797</v>
      </c>
      <c r="P124" s="30" t="s">
        <v>165</v>
      </c>
      <c r="Q124" s="30" t="s">
        <v>769</v>
      </c>
      <c r="R124" s="30" t="s">
        <v>131</v>
      </c>
      <c r="S124" s="30" t="str">
        <f>_xlfn.CONCAT( Table2[[#This Row],[device_suggested_area]], " ",Table2[[#This Row],[powercalc_group_3]])</f>
        <v>Parents Fans</v>
      </c>
      <c r="T124" s="37" t="s">
        <v>818</v>
      </c>
      <c r="U124" s="30"/>
      <c r="V124" s="31"/>
      <c r="W124" s="31"/>
      <c r="X124" s="31"/>
      <c r="Y124" s="42"/>
      <c r="Z124" s="42"/>
      <c r="AA124" s="42"/>
      <c r="AB124" s="30"/>
      <c r="AC124" s="30"/>
      <c r="AG124" s="31"/>
      <c r="AH124" s="31"/>
      <c r="AT124" s="44"/>
      <c r="AU124" s="30" t="s">
        <v>129</v>
      </c>
      <c r="AV1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4" s="30" t="str">
        <f>Table2[[#This Row],[device_suggested_area]]</f>
        <v>Parents</v>
      </c>
      <c r="BA124" s="30" t="str">
        <f>IF(ISBLANK(Table2[[#This Row],[device_model]]), "", Table2[[#This Row],[device_suggested_area]])</f>
        <v>Parents</v>
      </c>
      <c r="BB124" s="30" t="s">
        <v>476</v>
      </c>
      <c r="BC124" s="30" t="s">
        <v>471</v>
      </c>
      <c r="BD124" s="30" t="s">
        <v>454</v>
      </c>
      <c r="BF124" s="30" t="s">
        <v>470</v>
      </c>
      <c r="BG124" s="30" t="s">
        <v>192</v>
      </c>
      <c r="BI124" s="30" t="s">
        <v>694</v>
      </c>
      <c r="BN1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5" spans="1:66" ht="16" customHeight="1" x14ac:dyDescent="0.2">
      <c r="A125" s="30">
        <v>1555</v>
      </c>
      <c r="B125" s="30" t="s">
        <v>26</v>
      </c>
      <c r="C125" s="30" t="s">
        <v>454</v>
      </c>
      <c r="D125" s="30" t="s">
        <v>129</v>
      </c>
      <c r="E125" s="36" t="s">
        <v>1314</v>
      </c>
      <c r="F125" s="36" t="str">
        <f>IF(ISBLANK(Table2[[#This Row],[unique_id]]), "", PROPER(SUBSTITUTE(Table2[[#This Row],[unique_id]], "_", " ")))</f>
        <v>Parents Air Purifier</v>
      </c>
      <c r="G125" s="30" t="s">
        <v>192</v>
      </c>
      <c r="H125" s="30" t="s">
        <v>455</v>
      </c>
      <c r="I125" s="30" t="s">
        <v>132</v>
      </c>
      <c r="J125" s="30" t="s">
        <v>476</v>
      </c>
      <c r="M125" s="30" t="s">
        <v>136</v>
      </c>
      <c r="O125" s="31"/>
      <c r="P125" s="30"/>
      <c r="T125" s="37"/>
      <c r="U125" s="30"/>
      <c r="V125" s="31"/>
      <c r="W125" s="31" t="s">
        <v>493</v>
      </c>
      <c r="X125" s="31"/>
      <c r="Y125" s="42" t="s">
        <v>765</v>
      </c>
      <c r="Z125" s="42"/>
      <c r="AA125" s="42"/>
      <c r="AB125" s="30"/>
      <c r="AC125" s="30"/>
      <c r="AE125" s="30" t="s">
        <v>456</v>
      </c>
      <c r="AG125" s="31"/>
      <c r="AH125" s="31"/>
      <c r="AT12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https://zigbee2mqtt.janeandgraham.com/#/device/0x1c34f1fffe7f7e96</v>
      </c>
      <c r="AU125" s="30"/>
      <c r="AV1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30" t="str">
        <f>Table2[[#This Row],[device_suggested_area]]</f>
        <v>Parents</v>
      </c>
      <c r="BA125" s="30" t="str">
        <f>IF(ISBLANK(Table2[[#This Row],[device_model]]), "", Table2[[#This Row],[device_suggested_area]])</f>
        <v>Parents</v>
      </c>
      <c r="BB125" s="30" t="s">
        <v>476</v>
      </c>
      <c r="BC125" s="30" t="s">
        <v>471</v>
      </c>
      <c r="BD125" s="30" t="s">
        <v>454</v>
      </c>
      <c r="BF125" s="30" t="s">
        <v>470</v>
      </c>
      <c r="BG125" s="30" t="s">
        <v>192</v>
      </c>
      <c r="BI125" s="30" t="s">
        <v>694</v>
      </c>
      <c r="BL125" s="30" t="s">
        <v>1454</v>
      </c>
      <c r="BN1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"0x1c34f1fffe7f7e96"]]</v>
      </c>
    </row>
    <row r="126" spans="1:66" ht="16" customHeight="1" x14ac:dyDescent="0.2">
      <c r="A126" s="30">
        <v>1556</v>
      </c>
      <c r="B126" s="30" t="s">
        <v>26</v>
      </c>
      <c r="C126" s="30" t="s">
        <v>817</v>
      </c>
      <c r="D126" s="30" t="s">
        <v>148</v>
      </c>
      <c r="E126" s="43" t="s">
        <v>1312</v>
      </c>
      <c r="F126" s="36" t="str">
        <f>IF(ISBLANK(Table2[[#This Row],[unique_id]]), "", PROPER(SUBSTITUTE(Table2[[#This Row],[unique_id]], "_", " ")))</f>
        <v>Template Kitchen Air Purifier Proxy</v>
      </c>
      <c r="G126" s="30" t="s">
        <v>206</v>
      </c>
      <c r="H126" s="30" t="s">
        <v>455</v>
      </c>
      <c r="I126" s="30" t="s">
        <v>132</v>
      </c>
      <c r="O126" s="31" t="s">
        <v>797</v>
      </c>
      <c r="P126" s="30" t="s">
        <v>165</v>
      </c>
      <c r="Q126" s="30" t="s">
        <v>769</v>
      </c>
      <c r="R126" s="30" t="s">
        <v>131</v>
      </c>
      <c r="S126" s="30" t="str">
        <f>_xlfn.CONCAT( Table2[[#This Row],[device_suggested_area]], " ",Table2[[#This Row],[powercalc_group_3]])</f>
        <v>Kitchen Fans</v>
      </c>
      <c r="T126" s="37" t="s">
        <v>818</v>
      </c>
      <c r="U126" s="30"/>
      <c r="V126" s="31"/>
      <c r="W126" s="31"/>
      <c r="X126" s="31"/>
      <c r="Y126" s="42"/>
      <c r="Z126" s="42"/>
      <c r="AA126" s="42"/>
      <c r="AB126" s="30"/>
      <c r="AC126" s="30"/>
      <c r="AG126" s="31"/>
      <c r="AH126" s="31"/>
      <c r="AT126" s="44"/>
      <c r="AU126" s="30" t="s">
        <v>129</v>
      </c>
      <c r="AV1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6" s="30" t="str">
        <f>Table2[[#This Row],[device_suggested_area]]</f>
        <v>Kitchen</v>
      </c>
      <c r="BA126" s="30" t="str">
        <f>IF(ISBLANK(Table2[[#This Row],[device_model]]), "", Table2[[#This Row],[device_suggested_area]])</f>
        <v>Kitchen</v>
      </c>
      <c r="BB126" s="30" t="s">
        <v>476</v>
      </c>
      <c r="BC126" s="30" t="s">
        <v>471</v>
      </c>
      <c r="BD126" s="30" t="s">
        <v>454</v>
      </c>
      <c r="BF126" s="30" t="s">
        <v>470</v>
      </c>
      <c r="BG126" s="30" t="s">
        <v>206</v>
      </c>
      <c r="BI126" s="30" t="s">
        <v>694</v>
      </c>
      <c r="BN1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7" spans="1:66" ht="16" customHeight="1" x14ac:dyDescent="0.2">
      <c r="A127" s="30">
        <v>1557</v>
      </c>
      <c r="B127" s="30" t="s">
        <v>26</v>
      </c>
      <c r="C127" s="30" t="s">
        <v>454</v>
      </c>
      <c r="D127" s="30" t="s">
        <v>129</v>
      </c>
      <c r="E127" s="36" t="s">
        <v>1311</v>
      </c>
      <c r="F127" s="36" t="str">
        <f>IF(ISBLANK(Table2[[#This Row],[unique_id]]), "", PROPER(SUBSTITUTE(Table2[[#This Row],[unique_id]], "_", " ")))</f>
        <v>Kitchen Air Purifier</v>
      </c>
      <c r="G127" s="30" t="s">
        <v>206</v>
      </c>
      <c r="H127" s="30" t="s">
        <v>455</v>
      </c>
      <c r="I127" s="30" t="s">
        <v>132</v>
      </c>
      <c r="J127" s="30" t="s">
        <v>476</v>
      </c>
      <c r="M127" s="30" t="s">
        <v>136</v>
      </c>
      <c r="O127" s="31"/>
      <c r="P127" s="30"/>
      <c r="T127" s="37"/>
      <c r="U127" s="30"/>
      <c r="V127" s="31"/>
      <c r="W127" s="31" t="s">
        <v>493</v>
      </c>
      <c r="X127" s="31"/>
      <c r="Y127" s="42" t="s">
        <v>765</v>
      </c>
      <c r="Z127" s="42"/>
      <c r="AA127" s="42"/>
      <c r="AB127" s="30"/>
      <c r="AC127" s="30"/>
      <c r="AE127" s="30" t="s">
        <v>456</v>
      </c>
      <c r="AG127" s="31"/>
      <c r="AH127" s="31"/>
      <c r="AT12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U127" s="30"/>
      <c r="AV1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30" t="str">
        <f>Table2[[#This Row],[device_suggested_area]]</f>
        <v>Kitchen</v>
      </c>
      <c r="BA127" s="30" t="str">
        <f>IF(ISBLANK(Table2[[#This Row],[device_model]]), "", Table2[[#This Row],[device_suggested_area]])</f>
        <v>Kitchen</v>
      </c>
      <c r="BB127" s="30" t="s">
        <v>476</v>
      </c>
      <c r="BC127" s="30" t="s">
        <v>471</v>
      </c>
      <c r="BD127" s="30" t="s">
        <v>454</v>
      </c>
      <c r="BF127" s="30" t="s">
        <v>470</v>
      </c>
      <c r="BG127" s="30" t="s">
        <v>206</v>
      </c>
      <c r="BI127" s="30" t="s">
        <v>694</v>
      </c>
      <c r="BL127" s="30" t="s">
        <v>1315</v>
      </c>
      <c r="BN1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128" spans="1:66" ht="16" customHeight="1" x14ac:dyDescent="0.2">
      <c r="A128" s="30">
        <v>1558</v>
      </c>
      <c r="B128" s="30" t="s">
        <v>26</v>
      </c>
      <c r="C128" s="30" t="s">
        <v>1443</v>
      </c>
      <c r="E128" s="45"/>
      <c r="F128" s="30" t="str">
        <f>IF(ISBLANK(Table2[[#This Row],[unique_id]]), "", PROPER(SUBSTITUTE(Table2[[#This Row],[unique_id]], "_", " ")))</f>
        <v/>
      </c>
      <c r="O128" s="31"/>
      <c r="P128" s="30"/>
      <c r="T128" s="37"/>
      <c r="U128" s="30"/>
      <c r="V128" s="31"/>
      <c r="W128" s="31"/>
      <c r="X128" s="31"/>
      <c r="Y128" s="31"/>
      <c r="Z128" s="31"/>
      <c r="AA128" s="31"/>
      <c r="AB128" s="30"/>
      <c r="AC128" s="30"/>
      <c r="AG128" s="31"/>
      <c r="AH128" s="31"/>
      <c r="AJ128" s="30" t="str">
        <f>IF(ISBLANK(AI128),  "", _xlfn.CONCAT("haas/entity/sensor/", LOWER(C128), "/", E128, "/config"))</f>
        <v/>
      </c>
      <c r="AK128" s="30" t="str">
        <f>IF(ISBLANK(AI128),  "", _xlfn.CONCAT(LOWER(C128), "/", E128))</f>
        <v/>
      </c>
      <c r="AT128" s="40"/>
      <c r="AU128" s="40"/>
      <c r="AV1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dyson-mobile-air-purifier</v>
      </c>
      <c r="AW1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Mobile Air Purifier</v>
      </c>
      <c r="AX1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28" s="30" t="s">
        <v>1443</v>
      </c>
      <c r="BA128" s="30" t="str">
        <f>IF(ISBLANK(Table2[[#This Row],[device_model]]), "", Table2[[#This Row],[device_suggested_area]])</f>
        <v>Home</v>
      </c>
      <c r="BB128" s="30" t="s">
        <v>1447</v>
      </c>
      <c r="BC128" s="30" t="s">
        <v>1444</v>
      </c>
      <c r="BD128" s="30" t="s">
        <v>1443</v>
      </c>
      <c r="BF128" s="30" t="s">
        <v>1445</v>
      </c>
      <c r="BG128" s="30" t="s">
        <v>165</v>
      </c>
      <c r="BK128" s="30" t="s">
        <v>1355</v>
      </c>
      <c r="BL128" s="46" t="s">
        <v>1446</v>
      </c>
      <c r="BN1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"c8:ff:77:d6:89:10"]]</v>
      </c>
    </row>
    <row r="129" spans="1:66" ht="16" customHeight="1" x14ac:dyDescent="0.2">
      <c r="A129" s="30">
        <v>1559</v>
      </c>
      <c r="B129" s="30" t="s">
        <v>26</v>
      </c>
      <c r="C129" s="30" t="s">
        <v>444</v>
      </c>
      <c r="D129" s="30" t="s">
        <v>333</v>
      </c>
      <c r="E129" s="30" t="s">
        <v>332</v>
      </c>
      <c r="F129" s="36" t="str">
        <f>IF(ISBLANK(Table2[[#This Row],[unique_id]]), "", PROPER(SUBSTITUTE(Table2[[#This Row],[unique_id]], "_", " ")))</f>
        <v>Column Break</v>
      </c>
      <c r="G129" s="30" t="s">
        <v>329</v>
      </c>
      <c r="H129" s="30" t="s">
        <v>455</v>
      </c>
      <c r="I129" s="30" t="s">
        <v>132</v>
      </c>
      <c r="M129" s="30" t="s">
        <v>330</v>
      </c>
      <c r="N129" s="30" t="s">
        <v>331</v>
      </c>
      <c r="O129" s="31"/>
      <c r="P129" s="30"/>
      <c r="T129" s="37"/>
      <c r="U129" s="30"/>
      <c r="V129" s="31"/>
      <c r="W129" s="31"/>
      <c r="X129" s="31"/>
      <c r="Y129" s="31"/>
      <c r="Z129" s="31"/>
      <c r="AA129" s="31"/>
      <c r="AB129" s="30"/>
      <c r="AC129" s="30"/>
      <c r="AG129" s="31"/>
      <c r="AH129" s="31"/>
      <c r="AT129" s="40"/>
      <c r="AV1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9" s="30" t="str">
        <f>IF(ISBLANK(Table2[[#This Row],[device_model]]), "", Table2[[#This Row],[device_suggested_area]])</f>
        <v/>
      </c>
      <c r="BF129" s="31"/>
      <c r="BM129" s="39"/>
      <c r="BN1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6" ht="16" customHeight="1" x14ac:dyDescent="0.2">
      <c r="A130" s="30">
        <v>1600</v>
      </c>
      <c r="B130" s="30" t="s">
        <v>26</v>
      </c>
      <c r="C130" s="30" t="s">
        <v>133</v>
      </c>
      <c r="D130" s="30" t="s">
        <v>137</v>
      </c>
      <c r="E130" s="30" t="s">
        <v>413</v>
      </c>
      <c r="F130" s="36" t="str">
        <f>IF(ISBLANK(Table2[[#This Row],[unique_id]]), "", PROPER(SUBSTITUTE(Table2[[#This Row],[unique_id]], "_", " ")))</f>
        <v>Ada Fan</v>
      </c>
      <c r="G130" s="30" t="s">
        <v>140</v>
      </c>
      <c r="H130" s="30" t="s">
        <v>139</v>
      </c>
      <c r="I130" s="30" t="s">
        <v>132</v>
      </c>
      <c r="J130" s="30" t="s">
        <v>731</v>
      </c>
      <c r="M130" s="30" t="s">
        <v>136</v>
      </c>
      <c r="O130" s="31" t="s">
        <v>797</v>
      </c>
      <c r="P130" s="30" t="s">
        <v>165</v>
      </c>
      <c r="Q130" s="30" t="s">
        <v>769</v>
      </c>
      <c r="R130" s="30" t="str">
        <f>Table2[[#This Row],[entity_domain]]</f>
        <v>Lights</v>
      </c>
      <c r="S130" s="30" t="str">
        <f>_xlfn.CONCAT( Table2[[#This Row],[device_suggested_area]], " ",Table2[[#This Row],[powercalc_group_3]])</f>
        <v>Ada Lights</v>
      </c>
      <c r="T130" s="37" t="s">
        <v>782</v>
      </c>
      <c r="U130" s="30"/>
      <c r="V130" s="31"/>
      <c r="W130" s="31"/>
      <c r="X130" s="31"/>
      <c r="Y130" s="31"/>
      <c r="Z130" s="31"/>
      <c r="AA130" s="31"/>
      <c r="AB130" s="30"/>
      <c r="AC130" s="30"/>
      <c r="AE130" s="30" t="s">
        <v>292</v>
      </c>
      <c r="AG130" s="31"/>
      <c r="AH130" s="31"/>
      <c r="AT130" s="40"/>
      <c r="AV1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0" s="30" t="str">
        <f>IF(ISBLANK(Table2[[#This Row],[device_model]]), "", Table2[[#This Row],[device_suggested_area]])</f>
        <v/>
      </c>
      <c r="BF130" s="31"/>
      <c r="BG130" s="30" t="s">
        <v>130</v>
      </c>
      <c r="BN1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1" spans="1:66" ht="16" customHeight="1" x14ac:dyDescent="0.2">
      <c r="A131" s="30">
        <v>1601</v>
      </c>
      <c r="B131" s="30" t="s">
        <v>26</v>
      </c>
      <c r="C131" s="30" t="s">
        <v>378</v>
      </c>
      <c r="D131" s="30" t="s">
        <v>137</v>
      </c>
      <c r="E131" s="30" t="s">
        <v>307</v>
      </c>
      <c r="F131" s="36" t="str">
        <f>IF(ISBLANK(Table2[[#This Row],[unique_id]]), "", PROPER(SUBSTITUTE(Table2[[#This Row],[unique_id]], "_", " ")))</f>
        <v>Ada Lamp</v>
      </c>
      <c r="G131" s="30" t="s">
        <v>195</v>
      </c>
      <c r="H131" s="30" t="s">
        <v>139</v>
      </c>
      <c r="I131" s="30" t="s">
        <v>132</v>
      </c>
      <c r="J131" s="30" t="s">
        <v>527</v>
      </c>
      <c r="K131" s="30" t="s">
        <v>895</v>
      </c>
      <c r="M131" s="30" t="s">
        <v>136</v>
      </c>
      <c r="O131" s="31"/>
      <c r="P131" s="30"/>
      <c r="T131" s="37"/>
      <c r="U131" s="30"/>
      <c r="V131" s="31"/>
      <c r="W131" s="31" t="s">
        <v>494</v>
      </c>
      <c r="X131" s="47">
        <v>100</v>
      </c>
      <c r="Y131" s="42" t="s">
        <v>767</v>
      </c>
      <c r="Z131" s="42" t="s">
        <v>983</v>
      </c>
      <c r="AA131" s="42"/>
      <c r="AB131" s="30"/>
      <c r="AC131" s="30"/>
      <c r="AE131" s="30" t="s">
        <v>292</v>
      </c>
      <c r="AG131" s="31"/>
      <c r="AH131" s="31"/>
      <c r="AT13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U131" s="30"/>
      <c r="AV1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1" s="30" t="str">
        <f>Table2[[#This Row],[device_suggested_area]]</f>
        <v>Ada</v>
      </c>
      <c r="BA131" s="30" t="str">
        <f>IF(ISBLANK(Table2[[#This Row],[device_model]]), "", Table2[[#This Row],[device_suggested_area]])</f>
        <v>Ada</v>
      </c>
      <c r="BB131" s="30" t="s">
        <v>527</v>
      </c>
      <c r="BC131" s="30" t="s">
        <v>569</v>
      </c>
      <c r="BD131" s="30" t="s">
        <v>378</v>
      </c>
      <c r="BE131" s="30" t="s">
        <v>1558</v>
      </c>
      <c r="BF131" s="30" t="s">
        <v>566</v>
      </c>
      <c r="BG131" s="30" t="s">
        <v>130</v>
      </c>
      <c r="BI131" s="30" t="s">
        <v>694</v>
      </c>
      <c r="BN1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2" spans="1:66" ht="16" customHeight="1" x14ac:dyDescent="0.2">
      <c r="A132" s="30">
        <v>1602</v>
      </c>
      <c r="B132" s="30" t="s">
        <v>26</v>
      </c>
      <c r="C132" s="30" t="s">
        <v>378</v>
      </c>
      <c r="D132" s="30" t="s">
        <v>137</v>
      </c>
      <c r="E132" s="30" t="s">
        <v>934</v>
      </c>
      <c r="F132" s="36" t="str">
        <f>IF(ISBLANK(Table2[[#This Row],[unique_id]]), "", PROPER(SUBSTITUTE(Table2[[#This Row],[unique_id]], "_", " ")))</f>
        <v>Ada Lamp Bulb 1</v>
      </c>
      <c r="H132" s="30" t="s">
        <v>139</v>
      </c>
      <c r="O132" s="31" t="s">
        <v>797</v>
      </c>
      <c r="P132" s="30" t="s">
        <v>165</v>
      </c>
      <c r="Q132" s="30" t="s">
        <v>769</v>
      </c>
      <c r="R132" s="30" t="str">
        <f>Table2[[#This Row],[entity_domain]]</f>
        <v>Lights</v>
      </c>
      <c r="S132" s="30" t="str">
        <f>_xlfn.CONCAT( Table2[[#This Row],[device_suggested_area]], " ",Table2[[#This Row],[powercalc_group_3]])</f>
        <v>Ada Lights</v>
      </c>
      <c r="T132" s="37"/>
      <c r="U132" s="30"/>
      <c r="V132" s="31"/>
      <c r="W132" s="31" t="s">
        <v>493</v>
      </c>
      <c r="X132" s="47">
        <v>100</v>
      </c>
      <c r="Y132" s="42" t="s">
        <v>765</v>
      </c>
      <c r="Z132" s="42" t="s">
        <v>983</v>
      </c>
      <c r="AA132" s="42"/>
      <c r="AB132" s="30"/>
      <c r="AC132" s="30"/>
      <c r="AG132" s="31"/>
      <c r="AH132" s="31"/>
      <c r="AT13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U132" s="30"/>
      <c r="AV1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2" s="30" t="str">
        <f>Table2[[#This Row],[device_suggested_area]]</f>
        <v>Ada</v>
      </c>
      <c r="BA132" s="30" t="str">
        <f>IF(ISBLANK(Table2[[#This Row],[device_model]]), "", Table2[[#This Row],[device_suggested_area]])</f>
        <v>Ada</v>
      </c>
      <c r="BB132" s="30" t="s">
        <v>1006</v>
      </c>
      <c r="BC132" s="30" t="s">
        <v>569</v>
      </c>
      <c r="BD132" s="30" t="s">
        <v>378</v>
      </c>
      <c r="BE132" s="30" t="s">
        <v>1558</v>
      </c>
      <c r="BF132" s="30" t="s">
        <v>566</v>
      </c>
      <c r="BG132" s="30" t="s">
        <v>130</v>
      </c>
      <c r="BI132" s="30" t="s">
        <v>694</v>
      </c>
      <c r="BL132" s="30" t="s">
        <v>500</v>
      </c>
      <c r="BN1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33" spans="1:66" ht="16" customHeight="1" x14ac:dyDescent="0.2">
      <c r="A133" s="30">
        <v>1603</v>
      </c>
      <c r="B133" s="30" t="s">
        <v>26</v>
      </c>
      <c r="C133" s="30" t="s">
        <v>378</v>
      </c>
      <c r="D133" s="30" t="s">
        <v>137</v>
      </c>
      <c r="E133" s="30" t="s">
        <v>308</v>
      </c>
      <c r="F133" s="36" t="str">
        <f>IF(ISBLANK(Table2[[#This Row],[unique_id]]), "", PROPER(SUBSTITUTE(Table2[[#This Row],[unique_id]], "_", " ")))</f>
        <v>Edwin Lamp</v>
      </c>
      <c r="G133" s="30" t="s">
        <v>205</v>
      </c>
      <c r="H133" s="30" t="s">
        <v>139</v>
      </c>
      <c r="I133" s="30" t="s">
        <v>132</v>
      </c>
      <c r="J133" s="30" t="s">
        <v>527</v>
      </c>
      <c r="K133" s="30" t="s">
        <v>895</v>
      </c>
      <c r="M133" s="30" t="s">
        <v>136</v>
      </c>
      <c r="O133" s="31"/>
      <c r="P133" s="30"/>
      <c r="T133" s="37"/>
      <c r="U133" s="30"/>
      <c r="V133" s="31"/>
      <c r="W133" s="31" t="s">
        <v>494</v>
      </c>
      <c r="X133" s="47">
        <v>101</v>
      </c>
      <c r="Y133" s="42" t="s">
        <v>767</v>
      </c>
      <c r="Z133" s="42" t="s">
        <v>983</v>
      </c>
      <c r="AA133" s="42"/>
      <c r="AB133" s="30"/>
      <c r="AC133" s="30"/>
      <c r="AE133" s="30" t="s">
        <v>292</v>
      </c>
      <c r="AG133" s="31"/>
      <c r="AH133" s="31"/>
      <c r="AT13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U133" s="30"/>
      <c r="AV1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3" s="30" t="str">
        <f>Table2[[#This Row],[device_suggested_area]]</f>
        <v>Edwin</v>
      </c>
      <c r="BA133" s="30" t="str">
        <f>IF(ISBLANK(Table2[[#This Row],[device_model]]), "", Table2[[#This Row],[device_suggested_area]])</f>
        <v>Edwin</v>
      </c>
      <c r="BB133" s="30" t="s">
        <v>527</v>
      </c>
      <c r="BC133" s="30" t="s">
        <v>569</v>
      </c>
      <c r="BD133" s="30" t="s">
        <v>378</v>
      </c>
      <c r="BE133" s="30" t="s">
        <v>1558</v>
      </c>
      <c r="BF133" s="30" t="s">
        <v>566</v>
      </c>
      <c r="BG133" s="30" t="s">
        <v>127</v>
      </c>
      <c r="BI133" s="30" t="s">
        <v>694</v>
      </c>
      <c r="BN1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4" spans="1:66" ht="16" customHeight="1" x14ac:dyDescent="0.2">
      <c r="A134" s="30">
        <v>1604</v>
      </c>
      <c r="B134" s="30" t="s">
        <v>26</v>
      </c>
      <c r="C134" s="30" t="s">
        <v>378</v>
      </c>
      <c r="D134" s="30" t="s">
        <v>137</v>
      </c>
      <c r="E134" s="30" t="s">
        <v>935</v>
      </c>
      <c r="F134" s="36" t="str">
        <f>IF(ISBLANK(Table2[[#This Row],[unique_id]]), "", PROPER(SUBSTITUTE(Table2[[#This Row],[unique_id]], "_", " ")))</f>
        <v>Edwin Lamp Bulb 1</v>
      </c>
      <c r="H134" s="30" t="s">
        <v>139</v>
      </c>
      <c r="O134" s="31" t="s">
        <v>797</v>
      </c>
      <c r="P134" s="30" t="s">
        <v>165</v>
      </c>
      <c r="Q134" s="30" t="s">
        <v>769</v>
      </c>
      <c r="R134" s="30" t="str">
        <f>Table2[[#This Row],[entity_domain]]</f>
        <v>Lights</v>
      </c>
      <c r="S134" s="30" t="str">
        <f>_xlfn.CONCAT( Table2[[#This Row],[device_suggested_area]], " ",Table2[[#This Row],[powercalc_group_3]])</f>
        <v>Edwin Lights</v>
      </c>
      <c r="T134" s="37"/>
      <c r="U134" s="30"/>
      <c r="V134" s="31"/>
      <c r="W134" s="31" t="s">
        <v>493</v>
      </c>
      <c r="X134" s="47">
        <v>101</v>
      </c>
      <c r="Y134" s="42" t="s">
        <v>765</v>
      </c>
      <c r="Z134" s="42" t="s">
        <v>983</v>
      </c>
      <c r="AA134" s="42"/>
      <c r="AB134" s="30"/>
      <c r="AC134" s="30"/>
      <c r="AG134" s="31"/>
      <c r="AH134" s="31"/>
      <c r="AT13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U134" s="30"/>
      <c r="AV1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30" t="str">
        <f>Table2[[#This Row],[device_suggested_area]]</f>
        <v>Edwin</v>
      </c>
      <c r="BA134" s="30" t="str">
        <f>IF(ISBLANK(Table2[[#This Row],[device_model]]), "", Table2[[#This Row],[device_suggested_area]])</f>
        <v>Edwin</v>
      </c>
      <c r="BB134" s="30" t="s">
        <v>1006</v>
      </c>
      <c r="BC134" s="30" t="s">
        <v>569</v>
      </c>
      <c r="BD134" s="30" t="s">
        <v>378</v>
      </c>
      <c r="BE134" s="30" t="s">
        <v>1558</v>
      </c>
      <c r="BF134" s="30" t="s">
        <v>566</v>
      </c>
      <c r="BG134" s="30" t="s">
        <v>127</v>
      </c>
      <c r="BI134" s="30" t="s">
        <v>694</v>
      </c>
      <c r="BL134" s="30" t="s">
        <v>525</v>
      </c>
      <c r="BN1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35" spans="1:66" ht="16" customHeight="1" x14ac:dyDescent="0.2">
      <c r="A135" s="30">
        <v>1605</v>
      </c>
      <c r="B135" s="30" t="s">
        <v>26</v>
      </c>
      <c r="C135" s="30" t="s">
        <v>133</v>
      </c>
      <c r="D135" s="30" t="s">
        <v>137</v>
      </c>
      <c r="E135" s="30" t="s">
        <v>414</v>
      </c>
      <c r="F135" s="36" t="str">
        <f>IF(ISBLANK(Table2[[#This Row],[unique_id]]), "", PROPER(SUBSTITUTE(Table2[[#This Row],[unique_id]], "_", " ")))</f>
        <v>Edwin Fan</v>
      </c>
      <c r="G135" s="30" t="s">
        <v>190</v>
      </c>
      <c r="H135" s="30" t="s">
        <v>139</v>
      </c>
      <c r="I135" s="30" t="s">
        <v>132</v>
      </c>
      <c r="J135" s="30" t="s">
        <v>731</v>
      </c>
      <c r="M135" s="30" t="s">
        <v>136</v>
      </c>
      <c r="O135" s="31" t="s">
        <v>797</v>
      </c>
      <c r="P135" s="30" t="s">
        <v>165</v>
      </c>
      <c r="Q135" s="30" t="s">
        <v>769</v>
      </c>
      <c r="R135" s="30" t="str">
        <f>Table2[[#This Row],[entity_domain]]</f>
        <v>Lights</v>
      </c>
      <c r="S135" s="30" t="str">
        <f>_xlfn.CONCAT( Table2[[#This Row],[device_suggested_area]], " ",Table2[[#This Row],[powercalc_group_3]])</f>
        <v>Edwin Lights</v>
      </c>
      <c r="T135" s="37" t="s">
        <v>783</v>
      </c>
      <c r="U135" s="30"/>
      <c r="V135" s="31"/>
      <c r="W135" s="31"/>
      <c r="X135" s="31"/>
      <c r="Y135" s="31"/>
      <c r="Z135" s="31"/>
      <c r="AA135" s="31"/>
      <c r="AB135" s="30"/>
      <c r="AC135" s="30"/>
      <c r="AE135" s="30" t="s">
        <v>292</v>
      </c>
      <c r="AG135" s="31"/>
      <c r="AH135" s="31"/>
      <c r="AT135" s="40"/>
      <c r="AV1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5" s="30" t="str">
        <f>IF(ISBLANK(Table2[[#This Row],[device_model]]), "", Table2[[#This Row],[device_suggested_area]])</f>
        <v/>
      </c>
      <c r="BF135" s="31"/>
      <c r="BG135" s="30" t="s">
        <v>127</v>
      </c>
      <c r="BN1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6" spans="1:66" ht="16" customHeight="1" x14ac:dyDescent="0.2">
      <c r="A136" s="30">
        <v>1606</v>
      </c>
      <c r="B136" s="30" t="s">
        <v>26</v>
      </c>
      <c r="C136" s="30" t="s">
        <v>378</v>
      </c>
      <c r="D136" s="30" t="s">
        <v>137</v>
      </c>
      <c r="E136" s="30" t="s">
        <v>412</v>
      </c>
      <c r="F136" s="36" t="str">
        <f>IF(ISBLANK(Table2[[#This Row],[unique_id]]), "", PROPER(SUBSTITUTE(Table2[[#This Row],[unique_id]], "_", " ")))</f>
        <v>Edwin Night Light</v>
      </c>
      <c r="G136" s="30" t="s">
        <v>411</v>
      </c>
      <c r="H136" s="30" t="s">
        <v>139</v>
      </c>
      <c r="I136" s="30" t="s">
        <v>132</v>
      </c>
      <c r="J136" s="30" t="s">
        <v>528</v>
      </c>
      <c r="K136" s="30" t="s">
        <v>892</v>
      </c>
      <c r="M136" s="30" t="s">
        <v>136</v>
      </c>
      <c r="O136" s="31"/>
      <c r="P136" s="30"/>
      <c r="T136" s="37"/>
      <c r="U136" s="30"/>
      <c r="V136" s="31"/>
      <c r="W136" s="31" t="s">
        <v>494</v>
      </c>
      <c r="X136" s="47">
        <v>102</v>
      </c>
      <c r="Y136" s="42" t="s">
        <v>767</v>
      </c>
      <c r="Z136" s="42" t="s">
        <v>1494</v>
      </c>
      <c r="AA136" s="42"/>
      <c r="AB136" s="30"/>
      <c r="AC136" s="30"/>
      <c r="AE136" s="30" t="s">
        <v>292</v>
      </c>
      <c r="AG136" s="31"/>
      <c r="AH136" s="31"/>
      <c r="AT13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U136" s="30"/>
      <c r="AV1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30" t="str">
        <f>Table2[[#This Row],[device_suggested_area]]</f>
        <v>Edwin</v>
      </c>
      <c r="BA136" s="30" t="str">
        <f>IF(ISBLANK(Table2[[#This Row],[device_model]]), "", Table2[[#This Row],[device_suggested_area]])</f>
        <v>Edwin</v>
      </c>
      <c r="BB136" s="30" t="s">
        <v>528</v>
      </c>
      <c r="BC136" s="30" t="s">
        <v>491</v>
      </c>
      <c r="BD136" s="30" t="s">
        <v>378</v>
      </c>
      <c r="BE136" s="30" t="s">
        <v>1558</v>
      </c>
      <c r="BF136" s="30" t="s">
        <v>492</v>
      </c>
      <c r="BG136" s="30" t="s">
        <v>127</v>
      </c>
      <c r="BI136" s="30" t="s">
        <v>694</v>
      </c>
      <c r="BN1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7" spans="1:66" ht="16" customHeight="1" x14ac:dyDescent="0.2">
      <c r="A137" s="30">
        <v>1607</v>
      </c>
      <c r="B137" s="30" t="s">
        <v>26</v>
      </c>
      <c r="C137" s="30" t="s">
        <v>378</v>
      </c>
      <c r="D137" s="30" t="s">
        <v>137</v>
      </c>
      <c r="E137" s="30" t="s">
        <v>936</v>
      </c>
      <c r="F137" s="36" t="str">
        <f>IF(ISBLANK(Table2[[#This Row],[unique_id]]), "", PROPER(SUBSTITUTE(Table2[[#This Row],[unique_id]], "_", " ")))</f>
        <v>Edwin Night Light Bulb 1</v>
      </c>
      <c r="H137" s="30" t="s">
        <v>139</v>
      </c>
      <c r="O137" s="31" t="s">
        <v>797</v>
      </c>
      <c r="P137" s="30" t="s">
        <v>165</v>
      </c>
      <c r="Q137" s="30" t="s">
        <v>769</v>
      </c>
      <c r="R137" s="30" t="str">
        <f>Table2[[#This Row],[entity_domain]]</f>
        <v>Lights</v>
      </c>
      <c r="S137" s="30" t="str">
        <f>_xlfn.CONCAT( Table2[[#This Row],[device_suggested_area]], " ",Table2[[#This Row],[powercalc_group_3]])</f>
        <v>Edwin Lights</v>
      </c>
      <c r="T137" s="37"/>
      <c r="U137" s="30"/>
      <c r="V137" s="31"/>
      <c r="W137" s="31" t="s">
        <v>493</v>
      </c>
      <c r="X137" s="47">
        <v>102</v>
      </c>
      <c r="Y137" s="42" t="s">
        <v>765</v>
      </c>
      <c r="Z137" s="42" t="s">
        <v>1494</v>
      </c>
      <c r="AA137" s="42"/>
      <c r="AB137" s="30"/>
      <c r="AC137" s="30"/>
      <c r="AG137" s="31"/>
      <c r="AH137" s="31"/>
      <c r="AT13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U137" s="30"/>
      <c r="AV1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30" t="str">
        <f>Table2[[#This Row],[device_suggested_area]]</f>
        <v>Edwin</v>
      </c>
      <c r="BA137" s="30" t="str">
        <f>IF(ISBLANK(Table2[[#This Row],[device_model]]), "", Table2[[#This Row],[device_suggested_area]])</f>
        <v>Edwin</v>
      </c>
      <c r="BB137" s="30" t="s">
        <v>1007</v>
      </c>
      <c r="BC137" s="30" t="s">
        <v>491</v>
      </c>
      <c r="BD137" s="30" t="s">
        <v>378</v>
      </c>
      <c r="BE137" s="30" t="s">
        <v>1558</v>
      </c>
      <c r="BF137" s="30" t="s">
        <v>492</v>
      </c>
      <c r="BG137" s="30" t="s">
        <v>127</v>
      </c>
      <c r="BI137" s="30" t="s">
        <v>694</v>
      </c>
      <c r="BL137" s="30" t="s">
        <v>501</v>
      </c>
      <c r="BN1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38" spans="1:66" ht="16" customHeight="1" x14ac:dyDescent="0.2">
      <c r="A138" s="30">
        <v>1608</v>
      </c>
      <c r="B138" s="30" t="s">
        <v>26</v>
      </c>
      <c r="C138" s="30" t="s">
        <v>378</v>
      </c>
      <c r="D138" s="30" t="s">
        <v>137</v>
      </c>
      <c r="E138" s="30" t="s">
        <v>296</v>
      </c>
      <c r="F138" s="36" t="str">
        <f>IF(ISBLANK(Table2[[#This Row],[unique_id]]), "", PROPER(SUBSTITUTE(Table2[[#This Row],[unique_id]], "_", " ")))</f>
        <v>Hallway Main</v>
      </c>
      <c r="G138" s="30" t="s">
        <v>200</v>
      </c>
      <c r="H138" s="30" t="s">
        <v>139</v>
      </c>
      <c r="I138" s="30" t="s">
        <v>132</v>
      </c>
      <c r="J138" s="30" t="s">
        <v>733</v>
      </c>
      <c r="K138" s="30" t="s">
        <v>928</v>
      </c>
      <c r="M138" s="30" t="s">
        <v>136</v>
      </c>
      <c r="O138" s="31"/>
      <c r="P138" s="30"/>
      <c r="T138" s="37"/>
      <c r="U138" s="30"/>
      <c r="V138" s="31"/>
      <c r="W138" s="31" t="s">
        <v>494</v>
      </c>
      <c r="X138" s="47">
        <v>103</v>
      </c>
      <c r="Y138" s="42" t="s">
        <v>767</v>
      </c>
      <c r="Z138" s="42" t="s">
        <v>984</v>
      </c>
      <c r="AA138" s="42"/>
      <c r="AB138" s="30"/>
      <c r="AC138" s="30"/>
      <c r="AE138" s="30" t="s">
        <v>292</v>
      </c>
      <c r="AG138" s="31"/>
      <c r="AH138" s="31"/>
      <c r="AT13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U138" s="30"/>
      <c r="AV1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8" s="30" t="str">
        <f>Table2[[#This Row],[device_suggested_area]]</f>
        <v>Hallway</v>
      </c>
      <c r="BA138" s="30" t="str">
        <f>IF(ISBLANK(Table2[[#This Row],[device_model]]), "", Table2[[#This Row],[device_suggested_area]])</f>
        <v>Hallway</v>
      </c>
      <c r="BB138" s="30" t="s">
        <v>1008</v>
      </c>
      <c r="BC138" s="30" t="s">
        <v>491</v>
      </c>
      <c r="BD138" s="30" t="s">
        <v>378</v>
      </c>
      <c r="BE138" s="30" t="s">
        <v>1558</v>
      </c>
      <c r="BF138" s="30" t="s">
        <v>492</v>
      </c>
      <c r="BG138" s="30" t="s">
        <v>407</v>
      </c>
      <c r="BN1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9" spans="1:66" ht="16" customHeight="1" x14ac:dyDescent="0.2">
      <c r="A139" s="30">
        <v>1609</v>
      </c>
      <c r="B139" s="30" t="s">
        <v>26</v>
      </c>
      <c r="C139" s="30" t="s">
        <v>378</v>
      </c>
      <c r="D139" s="30" t="s">
        <v>137</v>
      </c>
      <c r="E139" s="30" t="s">
        <v>937</v>
      </c>
      <c r="F139" s="36" t="str">
        <f>IF(ISBLANK(Table2[[#This Row],[unique_id]]), "", PROPER(SUBSTITUTE(Table2[[#This Row],[unique_id]], "_", " ")))</f>
        <v>Hallway Main Bulb 1</v>
      </c>
      <c r="H139" s="30" t="s">
        <v>139</v>
      </c>
      <c r="O139" s="31" t="s">
        <v>797</v>
      </c>
      <c r="P139" s="30" t="s">
        <v>165</v>
      </c>
      <c r="Q139" s="30" t="s">
        <v>769</v>
      </c>
      <c r="R139" s="30" t="str">
        <f>Table2[[#This Row],[entity_domain]]</f>
        <v>Lights</v>
      </c>
      <c r="S139" s="30" t="str">
        <f>_xlfn.CONCAT( Table2[[#This Row],[device_suggested_area]], " ",Table2[[#This Row],[powercalc_group_3]])</f>
        <v>Hallway Lights</v>
      </c>
      <c r="T139" s="37"/>
      <c r="U139" s="30"/>
      <c r="V139" s="31"/>
      <c r="W139" s="31" t="s">
        <v>493</v>
      </c>
      <c r="X139" s="47">
        <v>103</v>
      </c>
      <c r="Y139" s="42" t="s">
        <v>765</v>
      </c>
      <c r="Z139" s="42" t="s">
        <v>984</v>
      </c>
      <c r="AA139" s="42"/>
      <c r="AB139" s="30"/>
      <c r="AC139" s="30"/>
      <c r="AG139" s="31"/>
      <c r="AH139" s="31"/>
      <c r="AT13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U139" s="30"/>
      <c r="AV1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30" t="str">
        <f>Table2[[#This Row],[device_suggested_area]]</f>
        <v>Hallway</v>
      </c>
      <c r="BA139" s="30" t="str">
        <f>IF(ISBLANK(Table2[[#This Row],[device_model]]), "", Table2[[#This Row],[device_suggested_area]])</f>
        <v>Hallway</v>
      </c>
      <c r="BB139" s="30" t="s">
        <v>1009</v>
      </c>
      <c r="BC139" s="30" t="s">
        <v>491</v>
      </c>
      <c r="BD139" s="30" t="s">
        <v>378</v>
      </c>
      <c r="BE139" s="30" t="s">
        <v>1558</v>
      </c>
      <c r="BF139" s="30" t="s">
        <v>492</v>
      </c>
      <c r="BG139" s="30" t="s">
        <v>407</v>
      </c>
      <c r="BL139" s="30" t="s">
        <v>502</v>
      </c>
      <c r="BN1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40" spans="1:66" ht="16" customHeight="1" x14ac:dyDescent="0.2">
      <c r="A140" s="30">
        <v>1610</v>
      </c>
      <c r="B140" s="30" t="s">
        <v>26</v>
      </c>
      <c r="C140" s="30" t="s">
        <v>378</v>
      </c>
      <c r="D140" s="30" t="s">
        <v>137</v>
      </c>
      <c r="E140" s="30" t="s">
        <v>938</v>
      </c>
      <c r="F140" s="36" t="str">
        <f>IF(ISBLANK(Table2[[#This Row],[unique_id]]), "", PROPER(SUBSTITUTE(Table2[[#This Row],[unique_id]], "_", " ")))</f>
        <v>Hallway Main Bulb 2</v>
      </c>
      <c r="H140" s="30" t="s">
        <v>139</v>
      </c>
      <c r="O140" s="31" t="s">
        <v>797</v>
      </c>
      <c r="P140" s="30" t="s">
        <v>165</v>
      </c>
      <c r="Q140" s="30" t="s">
        <v>769</v>
      </c>
      <c r="R140" s="30" t="str">
        <f>Table2[[#This Row],[entity_domain]]</f>
        <v>Lights</v>
      </c>
      <c r="S140" s="30" t="str">
        <f>_xlfn.CONCAT( Table2[[#This Row],[device_suggested_area]], " ",Table2[[#This Row],[powercalc_group_3]])</f>
        <v>Hallway Lights</v>
      </c>
      <c r="T140" s="37"/>
      <c r="U140" s="30"/>
      <c r="V140" s="31"/>
      <c r="W140" s="31" t="s">
        <v>493</v>
      </c>
      <c r="X140" s="47">
        <v>103</v>
      </c>
      <c r="Y140" s="42" t="s">
        <v>765</v>
      </c>
      <c r="Z140" s="42" t="s">
        <v>984</v>
      </c>
      <c r="AA140" s="42"/>
      <c r="AB140" s="30"/>
      <c r="AC140" s="30"/>
      <c r="AG140" s="31"/>
      <c r="AH140" s="31"/>
      <c r="AT14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U140" s="30"/>
      <c r="AV1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30" t="str">
        <f>Table2[[#This Row],[device_suggested_area]]</f>
        <v>Hallway</v>
      </c>
      <c r="BA140" s="30" t="str">
        <f>IF(ISBLANK(Table2[[#This Row],[device_model]]), "", Table2[[#This Row],[device_suggested_area]])</f>
        <v>Hallway</v>
      </c>
      <c r="BB140" s="30" t="s">
        <v>1010</v>
      </c>
      <c r="BC140" s="30" t="s">
        <v>491</v>
      </c>
      <c r="BD140" s="30" t="s">
        <v>378</v>
      </c>
      <c r="BE140" s="30" t="s">
        <v>1558</v>
      </c>
      <c r="BF140" s="30" t="s">
        <v>492</v>
      </c>
      <c r="BG140" s="30" t="s">
        <v>407</v>
      </c>
      <c r="BL140" s="30" t="s">
        <v>503</v>
      </c>
      <c r="BN1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41" spans="1:66" ht="16" customHeight="1" x14ac:dyDescent="0.2">
      <c r="A141" s="30">
        <v>1611</v>
      </c>
      <c r="B141" s="30" t="s">
        <v>26</v>
      </c>
      <c r="C141" s="30" t="s">
        <v>378</v>
      </c>
      <c r="D141" s="30" t="s">
        <v>137</v>
      </c>
      <c r="E141" s="30" t="s">
        <v>939</v>
      </c>
      <c r="F141" s="36" t="str">
        <f>IF(ISBLANK(Table2[[#This Row],[unique_id]]), "", PROPER(SUBSTITUTE(Table2[[#This Row],[unique_id]], "_", " ")))</f>
        <v>Hallway Main Bulb 3</v>
      </c>
      <c r="H141" s="30" t="s">
        <v>139</v>
      </c>
      <c r="O141" s="31" t="s">
        <v>797</v>
      </c>
      <c r="P141" s="30" t="s">
        <v>165</v>
      </c>
      <c r="Q141" s="30" t="s">
        <v>769</v>
      </c>
      <c r="R141" s="30" t="str">
        <f>Table2[[#This Row],[entity_domain]]</f>
        <v>Lights</v>
      </c>
      <c r="S141" s="30" t="str">
        <f>_xlfn.CONCAT( Table2[[#This Row],[device_suggested_area]], " ",Table2[[#This Row],[powercalc_group_3]])</f>
        <v>Hallway Lights</v>
      </c>
      <c r="T141" s="37"/>
      <c r="U141" s="30"/>
      <c r="V141" s="31"/>
      <c r="W141" s="31" t="s">
        <v>493</v>
      </c>
      <c r="X141" s="47">
        <v>103</v>
      </c>
      <c r="Y141" s="42" t="s">
        <v>765</v>
      </c>
      <c r="Z141" s="42" t="s">
        <v>984</v>
      </c>
      <c r="AA141" s="42"/>
      <c r="AB141" s="30"/>
      <c r="AC141" s="30"/>
      <c r="AG141" s="31"/>
      <c r="AH141" s="31"/>
      <c r="AT14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U141" s="30"/>
      <c r="AV1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30" t="str">
        <f>Table2[[#This Row],[device_suggested_area]]</f>
        <v>Hallway</v>
      </c>
      <c r="BA141" s="30" t="str">
        <f>IF(ISBLANK(Table2[[#This Row],[device_model]]), "", Table2[[#This Row],[device_suggested_area]])</f>
        <v>Hallway</v>
      </c>
      <c r="BB141" s="30" t="s">
        <v>1011</v>
      </c>
      <c r="BC141" s="30" t="s">
        <v>491</v>
      </c>
      <c r="BD141" s="30" t="s">
        <v>378</v>
      </c>
      <c r="BE141" s="30" t="s">
        <v>1558</v>
      </c>
      <c r="BF141" s="30" t="s">
        <v>492</v>
      </c>
      <c r="BG141" s="30" t="s">
        <v>407</v>
      </c>
      <c r="BL141" s="30" t="s">
        <v>504</v>
      </c>
      <c r="BN1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42" spans="1:66" ht="16" customHeight="1" x14ac:dyDescent="0.2">
      <c r="A142" s="30">
        <v>1612</v>
      </c>
      <c r="B142" s="30" t="s">
        <v>26</v>
      </c>
      <c r="C142" s="30" t="s">
        <v>378</v>
      </c>
      <c r="D142" s="30" t="s">
        <v>137</v>
      </c>
      <c r="E142" s="30" t="s">
        <v>940</v>
      </c>
      <c r="F142" s="36" t="str">
        <f>IF(ISBLANK(Table2[[#This Row],[unique_id]]), "", PROPER(SUBSTITUTE(Table2[[#This Row],[unique_id]], "_", " ")))</f>
        <v>Hallway Main Bulb 4</v>
      </c>
      <c r="H142" s="30" t="s">
        <v>139</v>
      </c>
      <c r="O142" s="31" t="s">
        <v>797</v>
      </c>
      <c r="P142" s="30" t="s">
        <v>165</v>
      </c>
      <c r="Q142" s="30" t="s">
        <v>769</v>
      </c>
      <c r="R142" s="30" t="str">
        <f>Table2[[#This Row],[entity_domain]]</f>
        <v>Lights</v>
      </c>
      <c r="S142" s="30" t="str">
        <f>_xlfn.CONCAT( Table2[[#This Row],[device_suggested_area]], " ",Table2[[#This Row],[powercalc_group_3]])</f>
        <v>Hallway Lights</v>
      </c>
      <c r="T142" s="37"/>
      <c r="U142" s="30"/>
      <c r="V142" s="31"/>
      <c r="W142" s="31" t="s">
        <v>493</v>
      </c>
      <c r="X142" s="47">
        <v>103</v>
      </c>
      <c r="Y142" s="42" t="s">
        <v>765</v>
      </c>
      <c r="Z142" s="42" t="s">
        <v>984</v>
      </c>
      <c r="AA142" s="42"/>
      <c r="AB142" s="30"/>
      <c r="AC142" s="30"/>
      <c r="AG142" s="31"/>
      <c r="AH142" s="31"/>
      <c r="AT14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U142" s="30"/>
      <c r="AV1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30" t="str">
        <f>Table2[[#This Row],[device_suggested_area]]</f>
        <v>Hallway</v>
      </c>
      <c r="BA142" s="30" t="str">
        <f>IF(ISBLANK(Table2[[#This Row],[device_model]]), "", Table2[[#This Row],[device_suggested_area]])</f>
        <v>Hallway</v>
      </c>
      <c r="BB142" s="30" t="s">
        <v>1012</v>
      </c>
      <c r="BC142" s="30" t="s">
        <v>491</v>
      </c>
      <c r="BD142" s="30" t="s">
        <v>378</v>
      </c>
      <c r="BE142" s="30" t="s">
        <v>1558</v>
      </c>
      <c r="BF142" s="30" t="s">
        <v>492</v>
      </c>
      <c r="BG142" s="30" t="s">
        <v>407</v>
      </c>
      <c r="BL142" s="30" t="s">
        <v>505</v>
      </c>
      <c r="BN1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43" spans="1:66" ht="16" customHeight="1" x14ac:dyDescent="0.2">
      <c r="A143" s="30">
        <v>1613</v>
      </c>
      <c r="B143" s="30" t="s">
        <v>26</v>
      </c>
      <c r="C143" s="30" t="s">
        <v>454</v>
      </c>
      <c r="D143" s="30" t="s">
        <v>137</v>
      </c>
      <c r="E143" s="30" t="s">
        <v>863</v>
      </c>
      <c r="F143" s="36" t="str">
        <f>IF(ISBLANK(Table2[[#This Row],[unique_id]]), "", PROPER(SUBSTITUTE(Table2[[#This Row],[unique_id]], "_", " ")))</f>
        <v>Hallway Sconces</v>
      </c>
      <c r="G143" s="30" t="s">
        <v>865</v>
      </c>
      <c r="H143" s="30" t="s">
        <v>139</v>
      </c>
      <c r="I143" s="30" t="s">
        <v>132</v>
      </c>
      <c r="J143" s="30" t="s">
        <v>855</v>
      </c>
      <c r="K143" s="30" t="s">
        <v>928</v>
      </c>
      <c r="M143" s="30" t="s">
        <v>136</v>
      </c>
      <c r="O143" s="31"/>
      <c r="P143" s="30"/>
      <c r="T143" s="37"/>
      <c r="U143" s="30"/>
      <c r="V143" s="31"/>
      <c r="W143" s="31" t="s">
        <v>494</v>
      </c>
      <c r="X143" s="47">
        <v>120</v>
      </c>
      <c r="Y143" s="42" t="s">
        <v>767</v>
      </c>
      <c r="Z143" s="31" t="s">
        <v>985</v>
      </c>
      <c r="AA143" s="31"/>
      <c r="AB143" s="30"/>
      <c r="AC143" s="30"/>
      <c r="AE143" s="30" t="s">
        <v>292</v>
      </c>
      <c r="AG143" s="31"/>
      <c r="AH143" s="31"/>
      <c r="AT143" s="40"/>
      <c r="AU143" s="30"/>
      <c r="AV1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30" t="str">
        <f>Table2[[#This Row],[device_suggested_area]]</f>
        <v>Hallway</v>
      </c>
      <c r="BA143" s="30" t="str">
        <f>IF(ISBLANK(Table2[[#This Row],[device_model]]), "", Table2[[#This Row],[device_suggested_area]])</f>
        <v>Hallway</v>
      </c>
      <c r="BB143" s="30" t="s">
        <v>855</v>
      </c>
      <c r="BC143" s="30" t="s">
        <v>858</v>
      </c>
      <c r="BD143" s="30" t="s">
        <v>454</v>
      </c>
      <c r="BF143" s="30" t="s">
        <v>856</v>
      </c>
      <c r="BG143" s="30" t="s">
        <v>407</v>
      </c>
      <c r="BN1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4" spans="1:66" ht="16" customHeight="1" x14ac:dyDescent="0.2">
      <c r="A144" s="30">
        <v>1614</v>
      </c>
      <c r="B144" s="30" t="s">
        <v>26</v>
      </c>
      <c r="C144" s="30" t="s">
        <v>454</v>
      </c>
      <c r="D144" s="30" t="s">
        <v>137</v>
      </c>
      <c r="E144" s="30" t="s">
        <v>864</v>
      </c>
      <c r="F144" s="36" t="str">
        <f>IF(ISBLANK(Table2[[#This Row],[unique_id]]), "", PROPER(SUBSTITUTE(Table2[[#This Row],[unique_id]], "_", " ")))</f>
        <v>Hallway Sconces Bulb 1</v>
      </c>
      <c r="H144" s="30" t="s">
        <v>139</v>
      </c>
      <c r="O144" s="31" t="s">
        <v>797</v>
      </c>
      <c r="P144" s="30" t="s">
        <v>165</v>
      </c>
      <c r="Q144" s="30" t="s">
        <v>769</v>
      </c>
      <c r="R144" s="30" t="str">
        <f>Table2[[#This Row],[entity_domain]]</f>
        <v>Lights</v>
      </c>
      <c r="S144" s="30" t="str">
        <f>_xlfn.CONCAT( Table2[[#This Row],[device_suggested_area]], " ",Table2[[#This Row],[powercalc_group_3]])</f>
        <v>Hallway Lights</v>
      </c>
      <c r="T144" s="37"/>
      <c r="U144" s="30"/>
      <c r="V144" s="31"/>
      <c r="W144" s="31" t="s">
        <v>493</v>
      </c>
      <c r="X144" s="47">
        <v>120</v>
      </c>
      <c r="Y144" s="42" t="s">
        <v>765</v>
      </c>
      <c r="Z144" s="31" t="s">
        <v>985</v>
      </c>
      <c r="AA144" s="31"/>
      <c r="AB144" s="30"/>
      <c r="AC144" s="30"/>
      <c r="AG144" s="31"/>
      <c r="AH144" s="31"/>
      <c r="AT144" s="40"/>
      <c r="AU144" s="30"/>
      <c r="AV1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30" t="str">
        <f>Table2[[#This Row],[device_suggested_area]]</f>
        <v>Hallway</v>
      </c>
      <c r="BA144" s="30" t="str">
        <f>IF(ISBLANK(Table2[[#This Row],[device_model]]), "", Table2[[#This Row],[device_suggested_area]])</f>
        <v>Hallway</v>
      </c>
      <c r="BB144" s="30" t="s">
        <v>995</v>
      </c>
      <c r="BC144" s="30" t="s">
        <v>858</v>
      </c>
      <c r="BD144" s="30" t="s">
        <v>454</v>
      </c>
      <c r="BF144" s="30" t="s">
        <v>856</v>
      </c>
      <c r="BG144" s="30" t="s">
        <v>407</v>
      </c>
      <c r="BL144" s="30" t="s">
        <v>866</v>
      </c>
      <c r="BN1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45" spans="1:66" ht="16" customHeight="1" x14ac:dyDescent="0.2">
      <c r="A145" s="30">
        <v>1615</v>
      </c>
      <c r="B145" s="30" t="s">
        <v>26</v>
      </c>
      <c r="C145" s="30" t="s">
        <v>454</v>
      </c>
      <c r="D145" s="30" t="s">
        <v>137</v>
      </c>
      <c r="E145" s="30" t="s">
        <v>1290</v>
      </c>
      <c r="F145" s="36" t="str">
        <f>IF(ISBLANK(Table2[[#This Row],[unique_id]]), "", PROPER(SUBSTITUTE(Table2[[#This Row],[unique_id]], "_", " ")))</f>
        <v>Hallway Sconces Bulb 2</v>
      </c>
      <c r="H145" s="30" t="s">
        <v>139</v>
      </c>
      <c r="O145" s="31" t="s">
        <v>797</v>
      </c>
      <c r="P145" s="30" t="s">
        <v>165</v>
      </c>
      <c r="Q145" s="30" t="s">
        <v>769</v>
      </c>
      <c r="R145" s="30" t="str">
        <f>Table2[[#This Row],[entity_domain]]</f>
        <v>Lights</v>
      </c>
      <c r="S145" s="30" t="str">
        <f>_xlfn.CONCAT( Table2[[#This Row],[device_suggested_area]], " ",Table2[[#This Row],[powercalc_group_3]])</f>
        <v>Hallway Lights</v>
      </c>
      <c r="T145" s="37"/>
      <c r="U145" s="30"/>
      <c r="V145" s="31"/>
      <c r="W145" s="31" t="s">
        <v>493</v>
      </c>
      <c r="X145" s="47">
        <v>120</v>
      </c>
      <c r="Y145" s="42" t="s">
        <v>765</v>
      </c>
      <c r="Z145" s="31" t="s">
        <v>985</v>
      </c>
      <c r="AA145" s="31"/>
      <c r="AB145" s="30"/>
      <c r="AC145" s="30"/>
      <c r="AG145" s="31"/>
      <c r="AH145" s="31"/>
      <c r="AT145" s="40"/>
      <c r="AU145" s="30"/>
      <c r="AV1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30" t="str">
        <f>Table2[[#This Row],[device_suggested_area]]</f>
        <v>Hallway</v>
      </c>
      <c r="BA145" s="30" t="str">
        <f>IF(ISBLANK(Table2[[#This Row],[device_model]]), "", Table2[[#This Row],[device_suggested_area]])</f>
        <v>Hallway</v>
      </c>
      <c r="BB145" s="30" t="s">
        <v>996</v>
      </c>
      <c r="BC145" s="30" t="s">
        <v>858</v>
      </c>
      <c r="BD145" s="30" t="s">
        <v>454</v>
      </c>
      <c r="BF145" s="30" t="s">
        <v>856</v>
      </c>
      <c r="BG145" s="30" t="s">
        <v>407</v>
      </c>
      <c r="BL145" s="30" t="s">
        <v>867</v>
      </c>
      <c r="BN1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46" spans="1:66" ht="16" customHeight="1" x14ac:dyDescent="0.2">
      <c r="A146" s="30">
        <v>1616</v>
      </c>
      <c r="B146" s="30" t="s">
        <v>26</v>
      </c>
      <c r="C146" s="30" t="s">
        <v>378</v>
      </c>
      <c r="D146" s="30" t="s">
        <v>137</v>
      </c>
      <c r="E146" s="30" t="s">
        <v>297</v>
      </c>
      <c r="F146" s="36" t="str">
        <f>IF(ISBLANK(Table2[[#This Row],[unique_id]]), "", PROPER(SUBSTITUTE(Table2[[#This Row],[unique_id]], "_", " ")))</f>
        <v>Dining Main</v>
      </c>
      <c r="G146" s="30" t="s">
        <v>138</v>
      </c>
      <c r="H146" s="30" t="s">
        <v>139</v>
      </c>
      <c r="I146" s="30" t="s">
        <v>132</v>
      </c>
      <c r="J146" s="30" t="s">
        <v>733</v>
      </c>
      <c r="K146" s="30" t="s">
        <v>891</v>
      </c>
      <c r="M146" s="30" t="s">
        <v>136</v>
      </c>
      <c r="O146" s="31"/>
      <c r="P146" s="30"/>
      <c r="T146" s="37"/>
      <c r="U146" s="30"/>
      <c r="V146" s="31"/>
      <c r="W146" s="31" t="s">
        <v>494</v>
      </c>
      <c r="X146" s="47">
        <v>104</v>
      </c>
      <c r="Y146" s="42" t="s">
        <v>767</v>
      </c>
      <c r="Z146" s="42" t="s">
        <v>983</v>
      </c>
      <c r="AA146" s="42"/>
      <c r="AB146" s="30"/>
      <c r="AC146" s="30"/>
      <c r="AE146" s="30" t="s">
        <v>292</v>
      </c>
      <c r="AG146" s="31"/>
      <c r="AH146" s="31"/>
      <c r="AT14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U146" s="30"/>
      <c r="AV1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30" t="str">
        <f>Table2[[#This Row],[device_suggested_area]]</f>
        <v>Dining</v>
      </c>
      <c r="BA146" s="30" t="str">
        <f>IF(ISBLANK(Table2[[#This Row],[device_model]]), "", Table2[[#This Row],[device_suggested_area]])</f>
        <v>Dining</v>
      </c>
      <c r="BB146" s="30" t="s">
        <v>1008</v>
      </c>
      <c r="BC146" s="30" t="s">
        <v>491</v>
      </c>
      <c r="BD146" s="30" t="s">
        <v>378</v>
      </c>
      <c r="BE146" s="30" t="s">
        <v>1558</v>
      </c>
      <c r="BF146" s="30" t="s">
        <v>492</v>
      </c>
      <c r="BG146" s="30" t="s">
        <v>193</v>
      </c>
      <c r="BN1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6" ht="16" customHeight="1" x14ac:dyDescent="0.2">
      <c r="A147" s="30">
        <v>1617</v>
      </c>
      <c r="B147" s="30" t="s">
        <v>26</v>
      </c>
      <c r="C147" s="30" t="s">
        <v>378</v>
      </c>
      <c r="D147" s="30" t="s">
        <v>137</v>
      </c>
      <c r="E147" s="30" t="s">
        <v>941</v>
      </c>
      <c r="F147" s="36" t="str">
        <f>IF(ISBLANK(Table2[[#This Row],[unique_id]]), "", PROPER(SUBSTITUTE(Table2[[#This Row],[unique_id]], "_", " ")))</f>
        <v>Dining Main Bulb 1</v>
      </c>
      <c r="H147" s="30" t="s">
        <v>139</v>
      </c>
      <c r="O147" s="31" t="s">
        <v>797</v>
      </c>
      <c r="P147" s="30" t="s">
        <v>165</v>
      </c>
      <c r="Q147" s="30" t="s">
        <v>769</v>
      </c>
      <c r="R147" s="30" t="str">
        <f>Table2[[#This Row],[entity_domain]]</f>
        <v>Lights</v>
      </c>
      <c r="S147" s="30" t="str">
        <f>_xlfn.CONCAT( Table2[[#This Row],[device_suggested_area]], " ",Table2[[#This Row],[powercalc_group_3]])</f>
        <v>Dining Lights</v>
      </c>
      <c r="T147" s="37"/>
      <c r="U147" s="30"/>
      <c r="V147" s="31"/>
      <c r="W147" s="31" t="s">
        <v>493</v>
      </c>
      <c r="X147" s="47">
        <v>104</v>
      </c>
      <c r="Y147" s="42" t="s">
        <v>765</v>
      </c>
      <c r="Z147" s="42" t="s">
        <v>983</v>
      </c>
      <c r="AA147" s="42"/>
      <c r="AB147" s="30"/>
      <c r="AC147" s="30"/>
      <c r="AG147" s="31"/>
      <c r="AH147" s="31"/>
      <c r="AT14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U147" s="30"/>
      <c r="AV1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30" t="str">
        <f>Table2[[#This Row],[device_suggested_area]]</f>
        <v>Dining</v>
      </c>
      <c r="BA147" s="30" t="str">
        <f>IF(ISBLANK(Table2[[#This Row],[device_model]]), "", Table2[[#This Row],[device_suggested_area]])</f>
        <v>Dining</v>
      </c>
      <c r="BB147" s="30" t="s">
        <v>1009</v>
      </c>
      <c r="BC147" s="30" t="s">
        <v>491</v>
      </c>
      <c r="BD147" s="30" t="s">
        <v>378</v>
      </c>
      <c r="BE147" s="30" t="s">
        <v>1558</v>
      </c>
      <c r="BF147" s="30" t="s">
        <v>492</v>
      </c>
      <c r="BG147" s="30" t="s">
        <v>193</v>
      </c>
      <c r="BL147" s="30" t="s">
        <v>506</v>
      </c>
      <c r="BN1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48" spans="1:66" ht="16" customHeight="1" x14ac:dyDescent="0.2">
      <c r="A148" s="30">
        <v>1618</v>
      </c>
      <c r="B148" s="30" t="s">
        <v>26</v>
      </c>
      <c r="C148" s="30" t="s">
        <v>378</v>
      </c>
      <c r="D148" s="30" t="s">
        <v>137</v>
      </c>
      <c r="E148" s="30" t="s">
        <v>942</v>
      </c>
      <c r="F148" s="36" t="str">
        <f>IF(ISBLANK(Table2[[#This Row],[unique_id]]), "", PROPER(SUBSTITUTE(Table2[[#This Row],[unique_id]], "_", " ")))</f>
        <v>Dining Main Bulb 2</v>
      </c>
      <c r="H148" s="30" t="s">
        <v>139</v>
      </c>
      <c r="O148" s="31" t="s">
        <v>797</v>
      </c>
      <c r="P148" s="30" t="s">
        <v>165</v>
      </c>
      <c r="Q148" s="30" t="s">
        <v>769</v>
      </c>
      <c r="R148" s="30" t="str">
        <f>Table2[[#This Row],[entity_domain]]</f>
        <v>Lights</v>
      </c>
      <c r="S148" s="30" t="str">
        <f>_xlfn.CONCAT( Table2[[#This Row],[device_suggested_area]], " ",Table2[[#This Row],[powercalc_group_3]])</f>
        <v>Dining Lights</v>
      </c>
      <c r="T148" s="37"/>
      <c r="U148" s="30"/>
      <c r="V148" s="31"/>
      <c r="W148" s="31" t="s">
        <v>493</v>
      </c>
      <c r="X148" s="47">
        <v>104</v>
      </c>
      <c r="Y148" s="42" t="s">
        <v>765</v>
      </c>
      <c r="Z148" s="42" t="s">
        <v>983</v>
      </c>
      <c r="AA148" s="42"/>
      <c r="AB148" s="30"/>
      <c r="AC148" s="30"/>
      <c r="AG148" s="31"/>
      <c r="AH148" s="31"/>
      <c r="AT14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U148" s="30"/>
      <c r="AV1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8" s="30" t="str">
        <f>Table2[[#This Row],[device_suggested_area]]</f>
        <v>Dining</v>
      </c>
      <c r="BA148" s="30" t="str">
        <f>IF(ISBLANK(Table2[[#This Row],[device_model]]), "", Table2[[#This Row],[device_suggested_area]])</f>
        <v>Dining</v>
      </c>
      <c r="BB148" s="30" t="s">
        <v>1010</v>
      </c>
      <c r="BC148" s="30" t="s">
        <v>491</v>
      </c>
      <c r="BD148" s="30" t="s">
        <v>378</v>
      </c>
      <c r="BE148" s="30" t="s">
        <v>1558</v>
      </c>
      <c r="BF148" s="30" t="s">
        <v>492</v>
      </c>
      <c r="BG148" s="30" t="s">
        <v>193</v>
      </c>
      <c r="BL148" s="30" t="s">
        <v>507</v>
      </c>
      <c r="BN1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49" spans="1:66" ht="16" customHeight="1" x14ac:dyDescent="0.2">
      <c r="A149" s="30">
        <v>1619</v>
      </c>
      <c r="B149" s="30" t="s">
        <v>26</v>
      </c>
      <c r="C149" s="30" t="s">
        <v>378</v>
      </c>
      <c r="D149" s="30" t="s">
        <v>137</v>
      </c>
      <c r="E149" s="30" t="s">
        <v>943</v>
      </c>
      <c r="F149" s="36" t="str">
        <f>IF(ISBLANK(Table2[[#This Row],[unique_id]]), "", PROPER(SUBSTITUTE(Table2[[#This Row],[unique_id]], "_", " ")))</f>
        <v>Dining Main Bulb 3</v>
      </c>
      <c r="H149" s="30" t="s">
        <v>139</v>
      </c>
      <c r="O149" s="31" t="s">
        <v>797</v>
      </c>
      <c r="P149" s="30" t="s">
        <v>165</v>
      </c>
      <c r="Q149" s="30" t="s">
        <v>769</v>
      </c>
      <c r="R149" s="30" t="str">
        <f>Table2[[#This Row],[entity_domain]]</f>
        <v>Lights</v>
      </c>
      <c r="S149" s="30" t="str">
        <f>_xlfn.CONCAT( Table2[[#This Row],[device_suggested_area]], " ",Table2[[#This Row],[powercalc_group_3]])</f>
        <v>Dining Lights</v>
      </c>
      <c r="T149" s="37"/>
      <c r="U149" s="30"/>
      <c r="V149" s="31"/>
      <c r="W149" s="31" t="s">
        <v>493</v>
      </c>
      <c r="X149" s="47">
        <v>104</v>
      </c>
      <c r="Y149" s="42" t="s">
        <v>765</v>
      </c>
      <c r="Z149" s="42" t="s">
        <v>983</v>
      </c>
      <c r="AA149" s="42"/>
      <c r="AB149" s="30"/>
      <c r="AC149" s="30"/>
      <c r="AG149" s="31"/>
      <c r="AH149" s="31"/>
      <c r="AT14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U149" s="30"/>
      <c r="AV1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30" t="str">
        <f>Table2[[#This Row],[device_suggested_area]]</f>
        <v>Dining</v>
      </c>
      <c r="BA149" s="30" t="str">
        <f>IF(ISBLANK(Table2[[#This Row],[device_model]]), "", Table2[[#This Row],[device_suggested_area]])</f>
        <v>Dining</v>
      </c>
      <c r="BB149" s="30" t="s">
        <v>1011</v>
      </c>
      <c r="BC149" s="30" t="s">
        <v>491</v>
      </c>
      <c r="BD149" s="30" t="s">
        <v>378</v>
      </c>
      <c r="BE149" s="30" t="s">
        <v>1558</v>
      </c>
      <c r="BF149" s="30" t="s">
        <v>492</v>
      </c>
      <c r="BG149" s="30" t="s">
        <v>193</v>
      </c>
      <c r="BL149" s="30" t="s">
        <v>508</v>
      </c>
      <c r="BN1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50" spans="1:66" ht="16" customHeight="1" x14ac:dyDescent="0.2">
      <c r="A150" s="30">
        <v>1620</v>
      </c>
      <c r="B150" s="30" t="s">
        <v>26</v>
      </c>
      <c r="C150" s="30" t="s">
        <v>378</v>
      </c>
      <c r="D150" s="30" t="s">
        <v>137</v>
      </c>
      <c r="E150" s="30" t="s">
        <v>944</v>
      </c>
      <c r="F150" s="36" t="str">
        <f>IF(ISBLANK(Table2[[#This Row],[unique_id]]), "", PROPER(SUBSTITUTE(Table2[[#This Row],[unique_id]], "_", " ")))</f>
        <v>Dining Main Bulb 4</v>
      </c>
      <c r="H150" s="30" t="s">
        <v>139</v>
      </c>
      <c r="O150" s="31" t="s">
        <v>797</v>
      </c>
      <c r="P150" s="30" t="s">
        <v>165</v>
      </c>
      <c r="Q150" s="30" t="s">
        <v>769</v>
      </c>
      <c r="R150" s="30" t="str">
        <f>Table2[[#This Row],[entity_domain]]</f>
        <v>Lights</v>
      </c>
      <c r="S150" s="30" t="str">
        <f>_xlfn.CONCAT( Table2[[#This Row],[device_suggested_area]], " ",Table2[[#This Row],[powercalc_group_3]])</f>
        <v>Dining Lights</v>
      </c>
      <c r="T150" s="37"/>
      <c r="U150" s="30"/>
      <c r="V150" s="31"/>
      <c r="W150" s="31" t="s">
        <v>493</v>
      </c>
      <c r="X150" s="47">
        <v>104</v>
      </c>
      <c r="Y150" s="42" t="s">
        <v>765</v>
      </c>
      <c r="Z150" s="42" t="s">
        <v>983</v>
      </c>
      <c r="AA150" s="42"/>
      <c r="AB150" s="30"/>
      <c r="AC150" s="30"/>
      <c r="AG150" s="31"/>
      <c r="AH150" s="31"/>
      <c r="AT15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U150" s="30"/>
      <c r="AV1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30" t="str">
        <f>Table2[[#This Row],[device_suggested_area]]</f>
        <v>Dining</v>
      </c>
      <c r="BA150" s="30" t="str">
        <f>IF(ISBLANK(Table2[[#This Row],[device_model]]), "", Table2[[#This Row],[device_suggested_area]])</f>
        <v>Dining</v>
      </c>
      <c r="BB150" s="30" t="s">
        <v>1012</v>
      </c>
      <c r="BC150" s="30" t="s">
        <v>491</v>
      </c>
      <c r="BD150" s="30" t="s">
        <v>378</v>
      </c>
      <c r="BE150" s="30" t="s">
        <v>1558</v>
      </c>
      <c r="BF150" s="30" t="s">
        <v>492</v>
      </c>
      <c r="BG150" s="30" t="s">
        <v>193</v>
      </c>
      <c r="BL150" s="30" t="s">
        <v>509</v>
      </c>
      <c r="BN1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51" spans="1:66" ht="16" customHeight="1" x14ac:dyDescent="0.2">
      <c r="A151" s="30">
        <v>1621</v>
      </c>
      <c r="B151" s="30" t="s">
        <v>26</v>
      </c>
      <c r="C151" s="30" t="s">
        <v>378</v>
      </c>
      <c r="D151" s="30" t="s">
        <v>137</v>
      </c>
      <c r="E151" s="30" t="s">
        <v>945</v>
      </c>
      <c r="F151" s="36" t="str">
        <f>IF(ISBLANK(Table2[[#This Row],[unique_id]]), "", PROPER(SUBSTITUTE(Table2[[#This Row],[unique_id]], "_", " ")))</f>
        <v>Dining Main Bulb 5</v>
      </c>
      <c r="H151" s="30" t="s">
        <v>139</v>
      </c>
      <c r="O151" s="31" t="s">
        <v>797</v>
      </c>
      <c r="P151" s="30" t="s">
        <v>165</v>
      </c>
      <c r="Q151" s="30" t="s">
        <v>769</v>
      </c>
      <c r="R151" s="30" t="str">
        <f>Table2[[#This Row],[entity_domain]]</f>
        <v>Lights</v>
      </c>
      <c r="S151" s="30" t="str">
        <f>_xlfn.CONCAT( Table2[[#This Row],[device_suggested_area]], " ",Table2[[#This Row],[powercalc_group_3]])</f>
        <v>Dining Lights</v>
      </c>
      <c r="T151" s="37"/>
      <c r="U151" s="30"/>
      <c r="V151" s="31"/>
      <c r="W151" s="31" t="s">
        <v>493</v>
      </c>
      <c r="X151" s="47">
        <v>104</v>
      </c>
      <c r="Y151" s="42" t="s">
        <v>765</v>
      </c>
      <c r="Z151" s="42" t="s">
        <v>983</v>
      </c>
      <c r="AA151" s="42"/>
      <c r="AB151" s="30"/>
      <c r="AC151" s="30"/>
      <c r="AG151" s="31"/>
      <c r="AH151" s="31"/>
      <c r="AT15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U151" s="30"/>
      <c r="AV1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30" t="str">
        <f>Table2[[#This Row],[device_suggested_area]]</f>
        <v>Dining</v>
      </c>
      <c r="BA151" s="30" t="str">
        <f>IF(ISBLANK(Table2[[#This Row],[device_model]]), "", Table2[[#This Row],[device_suggested_area]])</f>
        <v>Dining</v>
      </c>
      <c r="BB151" s="30" t="s">
        <v>1013</v>
      </c>
      <c r="BC151" s="30" t="s">
        <v>491</v>
      </c>
      <c r="BD151" s="30" t="s">
        <v>378</v>
      </c>
      <c r="BE151" s="30" t="s">
        <v>1558</v>
      </c>
      <c r="BF151" s="30" t="s">
        <v>492</v>
      </c>
      <c r="BG151" s="30" t="s">
        <v>193</v>
      </c>
      <c r="BL151" s="30" t="s">
        <v>510</v>
      </c>
      <c r="BN1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52" spans="1:66" ht="16" customHeight="1" x14ac:dyDescent="0.2">
      <c r="A152" s="30">
        <v>1622</v>
      </c>
      <c r="B152" s="30" t="s">
        <v>26</v>
      </c>
      <c r="C152" s="30" t="s">
        <v>378</v>
      </c>
      <c r="D152" s="30" t="s">
        <v>137</v>
      </c>
      <c r="E152" s="30" t="s">
        <v>946</v>
      </c>
      <c r="F152" s="36" t="str">
        <f>IF(ISBLANK(Table2[[#This Row],[unique_id]]), "", PROPER(SUBSTITUTE(Table2[[#This Row],[unique_id]], "_", " ")))</f>
        <v>Dining Main Bulb 6</v>
      </c>
      <c r="H152" s="30" t="s">
        <v>139</v>
      </c>
      <c r="O152" s="31" t="s">
        <v>797</v>
      </c>
      <c r="P152" s="30" t="s">
        <v>165</v>
      </c>
      <c r="Q152" s="30" t="s">
        <v>769</v>
      </c>
      <c r="R152" s="30" t="str">
        <f>Table2[[#This Row],[entity_domain]]</f>
        <v>Lights</v>
      </c>
      <c r="S152" s="30" t="str">
        <f>_xlfn.CONCAT( Table2[[#This Row],[device_suggested_area]], " ",Table2[[#This Row],[powercalc_group_3]])</f>
        <v>Dining Lights</v>
      </c>
      <c r="T152" s="37"/>
      <c r="U152" s="30"/>
      <c r="V152" s="31"/>
      <c r="W152" s="31" t="s">
        <v>493</v>
      </c>
      <c r="X152" s="47">
        <v>104</v>
      </c>
      <c r="Y152" s="42" t="s">
        <v>765</v>
      </c>
      <c r="Z152" s="42" t="s">
        <v>983</v>
      </c>
      <c r="AA152" s="42"/>
      <c r="AB152" s="30"/>
      <c r="AC152" s="30"/>
      <c r="AG152" s="31"/>
      <c r="AH152" s="31"/>
      <c r="AT15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U152" s="30"/>
      <c r="AV1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30" t="str">
        <f>Table2[[#This Row],[device_suggested_area]]</f>
        <v>Dining</v>
      </c>
      <c r="BA152" s="30" t="str">
        <f>IF(ISBLANK(Table2[[#This Row],[device_model]]), "", Table2[[#This Row],[device_suggested_area]])</f>
        <v>Dining</v>
      </c>
      <c r="BB152" s="30" t="s">
        <v>1014</v>
      </c>
      <c r="BC152" s="30" t="s">
        <v>491</v>
      </c>
      <c r="BD152" s="30" t="s">
        <v>378</v>
      </c>
      <c r="BE152" s="30" t="s">
        <v>1558</v>
      </c>
      <c r="BF152" s="30" t="s">
        <v>492</v>
      </c>
      <c r="BG152" s="30" t="s">
        <v>193</v>
      </c>
      <c r="BL152" s="30" t="s">
        <v>511</v>
      </c>
      <c r="BN1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53" spans="1:66" ht="16" customHeight="1" x14ac:dyDescent="0.2">
      <c r="A153" s="30">
        <v>1623</v>
      </c>
      <c r="B153" s="30" t="s">
        <v>26</v>
      </c>
      <c r="C153" s="30" t="s">
        <v>378</v>
      </c>
      <c r="D153" s="30" t="s">
        <v>137</v>
      </c>
      <c r="E153" s="30" t="s">
        <v>298</v>
      </c>
      <c r="F153" s="36" t="str">
        <f>IF(ISBLANK(Table2[[#This Row],[unique_id]]), "", PROPER(SUBSTITUTE(Table2[[#This Row],[unique_id]], "_", " ")))</f>
        <v>Lounge Main</v>
      </c>
      <c r="G153" s="30" t="s">
        <v>207</v>
      </c>
      <c r="H153" s="30" t="s">
        <v>139</v>
      </c>
      <c r="I153" s="30" t="s">
        <v>132</v>
      </c>
      <c r="J153" s="30" t="s">
        <v>733</v>
      </c>
      <c r="K153" s="30" t="s">
        <v>891</v>
      </c>
      <c r="M153" s="30" t="s">
        <v>136</v>
      </c>
      <c r="O153" s="31"/>
      <c r="P153" s="30"/>
      <c r="T153" s="37"/>
      <c r="U153" s="30"/>
      <c r="V153" s="31"/>
      <c r="W153" s="31" t="s">
        <v>494</v>
      </c>
      <c r="X153" s="47">
        <v>105</v>
      </c>
      <c r="Y153" s="42" t="s">
        <v>767</v>
      </c>
      <c r="Z153" s="42" t="s">
        <v>983</v>
      </c>
      <c r="AA153" s="42"/>
      <c r="AB153" s="30"/>
      <c r="AC153" s="30"/>
      <c r="AE153" s="30" t="s">
        <v>292</v>
      </c>
      <c r="AG153" s="31"/>
      <c r="AH153" s="31"/>
      <c r="AT15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U153" s="30"/>
      <c r="AV1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30" t="str">
        <f>Table2[[#This Row],[device_suggested_area]]</f>
        <v>Lounge</v>
      </c>
      <c r="BA153" s="30" t="str">
        <f>IF(ISBLANK(Table2[[#This Row],[device_model]]), "", Table2[[#This Row],[device_suggested_area]])</f>
        <v>Lounge</v>
      </c>
      <c r="BB153" s="30" t="s">
        <v>1008</v>
      </c>
      <c r="BC153" s="30" t="s">
        <v>491</v>
      </c>
      <c r="BD153" s="30" t="s">
        <v>378</v>
      </c>
      <c r="BE153" s="30" t="s">
        <v>1558</v>
      </c>
      <c r="BF153" s="30" t="s">
        <v>492</v>
      </c>
      <c r="BG153" s="30" t="s">
        <v>194</v>
      </c>
      <c r="BN1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4" spans="1:66" ht="16" customHeight="1" x14ac:dyDescent="0.2">
      <c r="A154" s="30">
        <v>1624</v>
      </c>
      <c r="B154" s="30" t="s">
        <v>26</v>
      </c>
      <c r="C154" s="30" t="s">
        <v>378</v>
      </c>
      <c r="D154" s="30" t="s">
        <v>137</v>
      </c>
      <c r="E154" s="30" t="s">
        <v>947</v>
      </c>
      <c r="F154" s="36" t="str">
        <f>IF(ISBLANK(Table2[[#This Row],[unique_id]]), "", PROPER(SUBSTITUTE(Table2[[#This Row],[unique_id]], "_", " ")))</f>
        <v>Lounge Main Bulb 1</v>
      </c>
      <c r="H154" s="30" t="s">
        <v>139</v>
      </c>
      <c r="O154" s="31" t="s">
        <v>797</v>
      </c>
      <c r="P154" s="30" t="s">
        <v>165</v>
      </c>
      <c r="Q154" s="30" t="s">
        <v>769</v>
      </c>
      <c r="R154" s="30" t="str">
        <f>Table2[[#This Row],[entity_domain]]</f>
        <v>Lights</v>
      </c>
      <c r="S154" s="30" t="str">
        <f>_xlfn.CONCAT( Table2[[#This Row],[device_suggested_area]], " ",Table2[[#This Row],[powercalc_group_3]])</f>
        <v>Lounge Lights</v>
      </c>
      <c r="T154" s="37"/>
      <c r="U154" s="30"/>
      <c r="V154" s="31"/>
      <c r="W154" s="31" t="s">
        <v>493</v>
      </c>
      <c r="X154" s="47">
        <v>105</v>
      </c>
      <c r="Y154" s="42" t="s">
        <v>765</v>
      </c>
      <c r="Z154" s="42" t="s">
        <v>983</v>
      </c>
      <c r="AA154" s="42"/>
      <c r="AB154" s="30"/>
      <c r="AC154" s="30"/>
      <c r="AG154" s="31"/>
      <c r="AH154" s="31"/>
      <c r="AT15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U154" s="30"/>
      <c r="AV1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30" t="str">
        <f>Table2[[#This Row],[device_suggested_area]]</f>
        <v>Lounge</v>
      </c>
      <c r="BA154" s="30" t="str">
        <f>IF(ISBLANK(Table2[[#This Row],[device_model]]), "", Table2[[#This Row],[device_suggested_area]])</f>
        <v>Lounge</v>
      </c>
      <c r="BB154" s="30" t="s">
        <v>1009</v>
      </c>
      <c r="BC154" s="30" t="s">
        <v>491</v>
      </c>
      <c r="BD154" s="30" t="s">
        <v>378</v>
      </c>
      <c r="BE154" s="30" t="s">
        <v>1558</v>
      </c>
      <c r="BF154" s="30" t="s">
        <v>492</v>
      </c>
      <c r="BG154" s="30" t="s">
        <v>194</v>
      </c>
      <c r="BL154" s="30" t="s">
        <v>512</v>
      </c>
      <c r="BN1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55" spans="1:66" ht="16" customHeight="1" x14ac:dyDescent="0.2">
      <c r="A155" s="30">
        <v>1625</v>
      </c>
      <c r="B155" s="30" t="s">
        <v>26</v>
      </c>
      <c r="C155" s="30" t="s">
        <v>378</v>
      </c>
      <c r="D155" s="30" t="s">
        <v>137</v>
      </c>
      <c r="E155" s="30" t="s">
        <v>948</v>
      </c>
      <c r="F155" s="36" t="str">
        <f>IF(ISBLANK(Table2[[#This Row],[unique_id]]), "", PROPER(SUBSTITUTE(Table2[[#This Row],[unique_id]], "_", " ")))</f>
        <v>Lounge Main Bulb 2</v>
      </c>
      <c r="H155" s="30" t="s">
        <v>139</v>
      </c>
      <c r="O155" s="31" t="s">
        <v>797</v>
      </c>
      <c r="P155" s="30" t="s">
        <v>165</v>
      </c>
      <c r="Q155" s="30" t="s">
        <v>769</v>
      </c>
      <c r="R155" s="30" t="str">
        <f>Table2[[#This Row],[entity_domain]]</f>
        <v>Lights</v>
      </c>
      <c r="S155" s="30" t="str">
        <f>_xlfn.CONCAT( Table2[[#This Row],[device_suggested_area]], " ",Table2[[#This Row],[powercalc_group_3]])</f>
        <v>Lounge Lights</v>
      </c>
      <c r="T155" s="37"/>
      <c r="U155" s="30"/>
      <c r="V155" s="31"/>
      <c r="W155" s="31" t="s">
        <v>493</v>
      </c>
      <c r="X155" s="47">
        <v>105</v>
      </c>
      <c r="Y155" s="42" t="s">
        <v>765</v>
      </c>
      <c r="Z155" s="42" t="s">
        <v>983</v>
      </c>
      <c r="AA155" s="42"/>
      <c r="AB155" s="30"/>
      <c r="AC155" s="30"/>
      <c r="AG155" s="31"/>
      <c r="AH155" s="31"/>
      <c r="AT15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U155" s="30"/>
      <c r="AV1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30" t="str">
        <f>Table2[[#This Row],[device_suggested_area]]</f>
        <v>Lounge</v>
      </c>
      <c r="BA155" s="30" t="str">
        <f>IF(ISBLANK(Table2[[#This Row],[device_model]]), "", Table2[[#This Row],[device_suggested_area]])</f>
        <v>Lounge</v>
      </c>
      <c r="BB155" s="30" t="s">
        <v>1010</v>
      </c>
      <c r="BC155" s="30" t="s">
        <v>491</v>
      </c>
      <c r="BD155" s="30" t="s">
        <v>378</v>
      </c>
      <c r="BE155" s="30" t="s">
        <v>1558</v>
      </c>
      <c r="BF155" s="30" t="s">
        <v>492</v>
      </c>
      <c r="BG155" s="30" t="s">
        <v>194</v>
      </c>
      <c r="BL155" s="30" t="s">
        <v>513</v>
      </c>
      <c r="BN1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56" spans="1:66" ht="16" customHeight="1" x14ac:dyDescent="0.2">
      <c r="A156" s="30">
        <v>1626</v>
      </c>
      <c r="B156" s="30" t="s">
        <v>26</v>
      </c>
      <c r="C156" s="30" t="s">
        <v>378</v>
      </c>
      <c r="D156" s="30" t="s">
        <v>137</v>
      </c>
      <c r="E156" s="30" t="s">
        <v>949</v>
      </c>
      <c r="F156" s="36" t="str">
        <f>IF(ISBLANK(Table2[[#This Row],[unique_id]]), "", PROPER(SUBSTITUTE(Table2[[#This Row],[unique_id]], "_", " ")))</f>
        <v>Lounge Main Bulb 3</v>
      </c>
      <c r="H156" s="30" t="s">
        <v>139</v>
      </c>
      <c r="O156" s="31" t="s">
        <v>797</v>
      </c>
      <c r="P156" s="30" t="s">
        <v>165</v>
      </c>
      <c r="Q156" s="30" t="s">
        <v>769</v>
      </c>
      <c r="R156" s="30" t="str">
        <f>Table2[[#This Row],[entity_domain]]</f>
        <v>Lights</v>
      </c>
      <c r="S156" s="30" t="str">
        <f>_xlfn.CONCAT( Table2[[#This Row],[device_suggested_area]], " ",Table2[[#This Row],[powercalc_group_3]])</f>
        <v>Lounge Lights</v>
      </c>
      <c r="T156" s="37"/>
      <c r="U156" s="30"/>
      <c r="V156" s="31"/>
      <c r="W156" s="31" t="s">
        <v>493</v>
      </c>
      <c r="X156" s="47">
        <v>105</v>
      </c>
      <c r="Y156" s="42" t="s">
        <v>765</v>
      </c>
      <c r="Z156" s="42" t="s">
        <v>983</v>
      </c>
      <c r="AA156" s="42"/>
      <c r="AB156" s="30"/>
      <c r="AC156" s="30"/>
      <c r="AG156" s="31"/>
      <c r="AH156" s="31"/>
      <c r="AT15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U156" s="30"/>
      <c r="AV1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30" t="str">
        <f>Table2[[#This Row],[device_suggested_area]]</f>
        <v>Lounge</v>
      </c>
      <c r="BA156" s="30" t="str">
        <f>IF(ISBLANK(Table2[[#This Row],[device_model]]), "", Table2[[#This Row],[device_suggested_area]])</f>
        <v>Lounge</v>
      </c>
      <c r="BB156" s="30" t="s">
        <v>1011</v>
      </c>
      <c r="BC156" s="30" t="s">
        <v>491</v>
      </c>
      <c r="BD156" s="30" t="s">
        <v>378</v>
      </c>
      <c r="BE156" s="30" t="s">
        <v>1558</v>
      </c>
      <c r="BF156" s="30" t="s">
        <v>492</v>
      </c>
      <c r="BG156" s="30" t="s">
        <v>194</v>
      </c>
      <c r="BL156" s="30" t="s">
        <v>514</v>
      </c>
      <c r="BN1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57" spans="1:66" ht="16" customHeight="1" x14ac:dyDescent="0.2">
      <c r="A157" s="30">
        <v>1627</v>
      </c>
      <c r="B157" s="30" t="s">
        <v>26</v>
      </c>
      <c r="C157" s="30" t="s">
        <v>133</v>
      </c>
      <c r="D157" s="30" t="s">
        <v>137</v>
      </c>
      <c r="E157" s="30" t="s">
        <v>416</v>
      </c>
      <c r="F157" s="36" t="str">
        <f>IF(ISBLANK(Table2[[#This Row],[unique_id]]), "", PROPER(SUBSTITUTE(Table2[[#This Row],[unique_id]], "_", " ")))</f>
        <v>Lounge Fan</v>
      </c>
      <c r="G157" s="30" t="s">
        <v>191</v>
      </c>
      <c r="H157" s="30" t="s">
        <v>139</v>
      </c>
      <c r="I157" s="30" t="s">
        <v>132</v>
      </c>
      <c r="J157" s="30" t="s">
        <v>734</v>
      </c>
      <c r="M157" s="30" t="s">
        <v>136</v>
      </c>
      <c r="O157" s="31" t="s">
        <v>797</v>
      </c>
      <c r="P157" s="30" t="s">
        <v>165</v>
      </c>
      <c r="Q157" s="30" t="s">
        <v>769</v>
      </c>
      <c r="R157" s="30" t="str">
        <f>Table2[[#This Row],[entity_domain]]</f>
        <v>Lights</v>
      </c>
      <c r="S157" s="30" t="str">
        <f>_xlfn.CONCAT( Table2[[#This Row],[device_suggested_area]], " ",Table2[[#This Row],[powercalc_group_3]])</f>
        <v>Lounge Lights</v>
      </c>
      <c r="T157" s="37" t="s">
        <v>784</v>
      </c>
      <c r="U157" s="30"/>
      <c r="V157" s="31"/>
      <c r="W157" s="31"/>
      <c r="X157" s="31"/>
      <c r="Y157" s="31"/>
      <c r="Z157" s="31"/>
      <c r="AA157" s="31"/>
      <c r="AB157" s="30"/>
      <c r="AC157" s="30"/>
      <c r="AE157" s="30" t="s">
        <v>292</v>
      </c>
      <c r="AG157" s="31"/>
      <c r="AH157" s="31"/>
      <c r="AT157" s="40"/>
      <c r="AV1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57" s="30" t="str">
        <f>IF(ISBLANK(Table2[[#This Row],[device_model]]), "", Table2[[#This Row],[device_suggested_area]])</f>
        <v/>
      </c>
      <c r="BF157" s="31"/>
      <c r="BG157" s="30" t="s">
        <v>194</v>
      </c>
      <c r="BI157" s="30" t="s">
        <v>694</v>
      </c>
      <c r="BN1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6" ht="16" customHeight="1" x14ac:dyDescent="0.2">
      <c r="A158" s="30">
        <v>1628</v>
      </c>
      <c r="B158" s="30" t="s">
        <v>26</v>
      </c>
      <c r="C158" s="30" t="s">
        <v>378</v>
      </c>
      <c r="D158" s="30" t="s">
        <v>137</v>
      </c>
      <c r="E158" s="30" t="s">
        <v>559</v>
      </c>
      <c r="F158" s="36" t="str">
        <f>IF(ISBLANK(Table2[[#This Row],[unique_id]]), "", PROPER(SUBSTITUTE(Table2[[#This Row],[unique_id]], "_", " ")))</f>
        <v>Lounge Lamp</v>
      </c>
      <c r="G158" s="30" t="s">
        <v>560</v>
      </c>
      <c r="H158" s="30" t="s">
        <v>139</v>
      </c>
      <c r="I158" s="30" t="s">
        <v>132</v>
      </c>
      <c r="J158" s="30" t="s">
        <v>527</v>
      </c>
      <c r="K158" s="30" t="s">
        <v>895</v>
      </c>
      <c r="M158" s="30" t="s">
        <v>136</v>
      </c>
      <c r="O158" s="31"/>
      <c r="P158" s="30"/>
      <c r="T158" s="37"/>
      <c r="U158" s="30"/>
      <c r="V158" s="31"/>
      <c r="W158" s="31" t="s">
        <v>494</v>
      </c>
      <c r="X158" s="47">
        <v>114</v>
      </c>
      <c r="Y158" s="42" t="s">
        <v>767</v>
      </c>
      <c r="Z158" s="42" t="s">
        <v>983</v>
      </c>
      <c r="AA158" s="42"/>
      <c r="AB158" s="30"/>
      <c r="AC158" s="30"/>
      <c r="AE158" s="30" t="s">
        <v>292</v>
      </c>
      <c r="AG158" s="31"/>
      <c r="AH158" s="31"/>
      <c r="AT15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U158" s="30"/>
      <c r="AV1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30" t="str">
        <f>Table2[[#This Row],[device_suggested_area]]</f>
        <v>Lounge</v>
      </c>
      <c r="BA158" s="30" t="str">
        <f>IF(ISBLANK(Table2[[#This Row],[device_model]]), "", Table2[[#This Row],[device_suggested_area]])</f>
        <v>Lounge</v>
      </c>
      <c r="BB158" s="30" t="s">
        <v>527</v>
      </c>
      <c r="BC158" s="30" t="s">
        <v>491</v>
      </c>
      <c r="BD158" s="30" t="s">
        <v>378</v>
      </c>
      <c r="BE158" s="30" t="s">
        <v>1558</v>
      </c>
      <c r="BF158" s="30" t="s">
        <v>492</v>
      </c>
      <c r="BG158" s="30" t="s">
        <v>194</v>
      </c>
      <c r="BI158" s="30" t="s">
        <v>694</v>
      </c>
      <c r="BN1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9" spans="1:66" ht="16" customHeight="1" x14ac:dyDescent="0.2">
      <c r="A159" s="30">
        <v>1629</v>
      </c>
      <c r="B159" s="30" t="s">
        <v>26</v>
      </c>
      <c r="C159" s="30" t="s">
        <v>378</v>
      </c>
      <c r="D159" s="30" t="s">
        <v>137</v>
      </c>
      <c r="E159" s="30" t="s">
        <v>950</v>
      </c>
      <c r="F159" s="36" t="str">
        <f>IF(ISBLANK(Table2[[#This Row],[unique_id]]), "", PROPER(SUBSTITUTE(Table2[[#This Row],[unique_id]], "_", " ")))</f>
        <v>Lounge Lamp Bulb 1</v>
      </c>
      <c r="H159" s="30" t="s">
        <v>139</v>
      </c>
      <c r="O159" s="31" t="s">
        <v>797</v>
      </c>
      <c r="P159" s="30" t="s">
        <v>165</v>
      </c>
      <c r="Q159" s="30" t="s">
        <v>769</v>
      </c>
      <c r="R159" s="30" t="str">
        <f>Table2[[#This Row],[entity_domain]]</f>
        <v>Lights</v>
      </c>
      <c r="S159" s="30" t="str">
        <f>_xlfn.CONCAT( Table2[[#This Row],[device_suggested_area]], " ",Table2[[#This Row],[powercalc_group_3]])</f>
        <v>Lounge Lights</v>
      </c>
      <c r="T159" s="37"/>
      <c r="U159" s="30"/>
      <c r="V159" s="31"/>
      <c r="W159" s="31" t="s">
        <v>493</v>
      </c>
      <c r="X159" s="47">
        <v>114</v>
      </c>
      <c r="Y159" s="42" t="s">
        <v>765</v>
      </c>
      <c r="Z159" s="42" t="s">
        <v>1494</v>
      </c>
      <c r="AA159" s="42"/>
      <c r="AB159" s="30"/>
      <c r="AC159" s="30"/>
      <c r="AG159" s="31"/>
      <c r="AH159" s="31"/>
      <c r="AT15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U159" s="30"/>
      <c r="AV1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30" t="str">
        <f>Table2[[#This Row],[device_suggested_area]]</f>
        <v>Lounge</v>
      </c>
      <c r="BA159" s="30" t="str">
        <f>IF(ISBLANK(Table2[[#This Row],[device_model]]), "", Table2[[#This Row],[device_suggested_area]])</f>
        <v>Lounge</v>
      </c>
      <c r="BB159" s="30" t="s">
        <v>1006</v>
      </c>
      <c r="BC159" s="30" t="s">
        <v>491</v>
      </c>
      <c r="BD159" s="30" t="s">
        <v>378</v>
      </c>
      <c r="BE159" s="30" t="s">
        <v>1558</v>
      </c>
      <c r="BF159" s="30" t="s">
        <v>492</v>
      </c>
      <c r="BG159" s="30" t="s">
        <v>194</v>
      </c>
      <c r="BI159" s="30" t="s">
        <v>694</v>
      </c>
      <c r="BL159" s="30" t="s">
        <v>561</v>
      </c>
      <c r="BN1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60" spans="1:66" ht="16" customHeight="1" x14ac:dyDescent="0.2">
      <c r="A160" s="30">
        <v>1630</v>
      </c>
      <c r="B160" s="30" t="s">
        <v>26</v>
      </c>
      <c r="C160" s="30" t="s">
        <v>378</v>
      </c>
      <c r="D160" s="30" t="s">
        <v>137</v>
      </c>
      <c r="E160" s="30" t="s">
        <v>299</v>
      </c>
      <c r="F160" s="36" t="str">
        <f>IF(ISBLANK(Table2[[#This Row],[unique_id]]), "", PROPER(SUBSTITUTE(Table2[[#This Row],[unique_id]], "_", " ")))</f>
        <v>Parents Main</v>
      </c>
      <c r="G160" s="30" t="s">
        <v>196</v>
      </c>
      <c r="H160" s="30" t="s">
        <v>139</v>
      </c>
      <c r="I160" s="30" t="s">
        <v>132</v>
      </c>
      <c r="J160" s="39" t="s">
        <v>733</v>
      </c>
      <c r="K160" s="30" t="s">
        <v>894</v>
      </c>
      <c r="M160" s="30" t="s">
        <v>136</v>
      </c>
      <c r="O160" s="31"/>
      <c r="P160" s="30"/>
      <c r="T160" s="37"/>
      <c r="U160" s="30"/>
      <c r="V160" s="31"/>
      <c r="W160" s="31" t="s">
        <v>494</v>
      </c>
      <c r="X160" s="47">
        <v>106</v>
      </c>
      <c r="Y160" s="42" t="s">
        <v>767</v>
      </c>
      <c r="Z160" s="42" t="s">
        <v>984</v>
      </c>
      <c r="AA160" s="42"/>
      <c r="AB160" s="30"/>
      <c r="AC160" s="30"/>
      <c r="AE160" s="30" t="s">
        <v>292</v>
      </c>
      <c r="AG160" s="31"/>
      <c r="AH160" s="31"/>
      <c r="AT16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U160" s="30"/>
      <c r="AV1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0" s="30" t="str">
        <f>Table2[[#This Row],[device_suggested_area]]</f>
        <v>Parents</v>
      </c>
      <c r="BA160" s="30" t="str">
        <f>IF(ISBLANK(Table2[[#This Row],[device_model]]), "", Table2[[#This Row],[device_suggested_area]])</f>
        <v>Parents</v>
      </c>
      <c r="BB160" s="30" t="s">
        <v>1008</v>
      </c>
      <c r="BC160" s="30" t="s">
        <v>491</v>
      </c>
      <c r="BD160" s="30" t="s">
        <v>378</v>
      </c>
      <c r="BE160" s="30" t="s">
        <v>1558</v>
      </c>
      <c r="BF160" s="30" t="s">
        <v>492</v>
      </c>
      <c r="BG160" s="30" t="s">
        <v>192</v>
      </c>
      <c r="BN1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6" ht="16" customHeight="1" x14ac:dyDescent="0.2">
      <c r="A161" s="30">
        <v>1631</v>
      </c>
      <c r="B161" s="30" t="s">
        <v>26</v>
      </c>
      <c r="C161" s="30" t="s">
        <v>378</v>
      </c>
      <c r="D161" s="30" t="s">
        <v>137</v>
      </c>
      <c r="E161" s="30" t="s">
        <v>951</v>
      </c>
      <c r="F161" s="36" t="str">
        <f>IF(ISBLANK(Table2[[#This Row],[unique_id]]), "", PROPER(SUBSTITUTE(Table2[[#This Row],[unique_id]], "_", " ")))</f>
        <v>Parents Main Bulb 1</v>
      </c>
      <c r="H161" s="30" t="s">
        <v>139</v>
      </c>
      <c r="O161" s="31" t="s">
        <v>797</v>
      </c>
      <c r="P161" s="30" t="s">
        <v>165</v>
      </c>
      <c r="Q161" s="30" t="s">
        <v>769</v>
      </c>
      <c r="R161" s="30" t="str">
        <f>Table2[[#This Row],[entity_domain]]</f>
        <v>Lights</v>
      </c>
      <c r="S161" s="30" t="str">
        <f>_xlfn.CONCAT( Table2[[#This Row],[device_suggested_area]], " ",Table2[[#This Row],[powercalc_group_3]])</f>
        <v>Parents Lights</v>
      </c>
      <c r="T161" s="37"/>
      <c r="U161" s="30"/>
      <c r="V161" s="31"/>
      <c r="W161" s="31" t="s">
        <v>493</v>
      </c>
      <c r="X161" s="47">
        <v>106</v>
      </c>
      <c r="Y161" s="42" t="s">
        <v>765</v>
      </c>
      <c r="Z161" s="42" t="s">
        <v>984</v>
      </c>
      <c r="AA161" s="42"/>
      <c r="AB161" s="30"/>
      <c r="AC161" s="30"/>
      <c r="AG161" s="31"/>
      <c r="AH161" s="31"/>
      <c r="AT16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U161" s="30"/>
      <c r="AV1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30" t="str">
        <f>Table2[[#This Row],[device_suggested_area]]</f>
        <v>Parents</v>
      </c>
      <c r="BA161" s="30" t="str">
        <f>IF(ISBLANK(Table2[[#This Row],[device_model]]), "", Table2[[#This Row],[device_suggested_area]])</f>
        <v>Parents</v>
      </c>
      <c r="BB161" s="30" t="s">
        <v>1009</v>
      </c>
      <c r="BC161" s="30" t="s">
        <v>491</v>
      </c>
      <c r="BD161" s="30" t="s">
        <v>378</v>
      </c>
      <c r="BE161" s="30" t="s">
        <v>1558</v>
      </c>
      <c r="BF161" s="30" t="s">
        <v>492</v>
      </c>
      <c r="BG161" s="30" t="s">
        <v>192</v>
      </c>
      <c r="BL161" s="30" t="s">
        <v>490</v>
      </c>
      <c r="BN1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62" spans="1:66" ht="16" customHeight="1" x14ac:dyDescent="0.2">
      <c r="A162" s="30">
        <v>1632</v>
      </c>
      <c r="B162" s="30" t="s">
        <v>26</v>
      </c>
      <c r="C162" s="30" t="s">
        <v>378</v>
      </c>
      <c r="D162" s="30" t="s">
        <v>137</v>
      </c>
      <c r="E162" s="30" t="s">
        <v>952</v>
      </c>
      <c r="F162" s="36" t="str">
        <f>IF(ISBLANK(Table2[[#This Row],[unique_id]]), "", PROPER(SUBSTITUTE(Table2[[#This Row],[unique_id]], "_", " ")))</f>
        <v>Parents Main Bulb 2</v>
      </c>
      <c r="H162" s="30" t="s">
        <v>139</v>
      </c>
      <c r="O162" s="31" t="s">
        <v>797</v>
      </c>
      <c r="P162" s="30" t="s">
        <v>165</v>
      </c>
      <c r="Q162" s="30" t="s">
        <v>769</v>
      </c>
      <c r="R162" s="30" t="str">
        <f>Table2[[#This Row],[entity_domain]]</f>
        <v>Lights</v>
      </c>
      <c r="S162" s="30" t="str">
        <f>_xlfn.CONCAT( Table2[[#This Row],[device_suggested_area]], " ",Table2[[#This Row],[powercalc_group_3]])</f>
        <v>Parents Lights</v>
      </c>
      <c r="T162" s="37"/>
      <c r="U162" s="30"/>
      <c r="V162" s="31"/>
      <c r="W162" s="31" t="s">
        <v>493</v>
      </c>
      <c r="X162" s="47">
        <v>106</v>
      </c>
      <c r="Y162" s="42" t="s">
        <v>765</v>
      </c>
      <c r="Z162" s="42" t="s">
        <v>984</v>
      </c>
      <c r="AA162" s="42"/>
      <c r="AB162" s="30"/>
      <c r="AC162" s="30"/>
      <c r="AG162" s="31"/>
      <c r="AH162" s="31"/>
      <c r="AT16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U162" s="30"/>
      <c r="AV1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30" t="str">
        <f>Table2[[#This Row],[device_suggested_area]]</f>
        <v>Parents</v>
      </c>
      <c r="BA162" s="30" t="str">
        <f>IF(ISBLANK(Table2[[#This Row],[device_model]]), "", Table2[[#This Row],[device_suggested_area]])</f>
        <v>Parents</v>
      </c>
      <c r="BB162" s="30" t="s">
        <v>1010</v>
      </c>
      <c r="BC162" s="30" t="s">
        <v>491</v>
      </c>
      <c r="BD162" s="30" t="s">
        <v>378</v>
      </c>
      <c r="BE162" s="30" t="s">
        <v>1558</v>
      </c>
      <c r="BF162" s="30" t="s">
        <v>492</v>
      </c>
      <c r="BG162" s="30" t="s">
        <v>192</v>
      </c>
      <c r="BL162" s="30" t="s">
        <v>497</v>
      </c>
      <c r="BN1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63" spans="1:66" ht="16" customHeight="1" x14ac:dyDescent="0.2">
      <c r="A163" s="30">
        <v>1633</v>
      </c>
      <c r="B163" s="30" t="s">
        <v>26</v>
      </c>
      <c r="C163" s="30" t="s">
        <v>378</v>
      </c>
      <c r="D163" s="30" t="s">
        <v>137</v>
      </c>
      <c r="E163" s="30" t="s">
        <v>953</v>
      </c>
      <c r="F163" s="36" t="str">
        <f>IF(ISBLANK(Table2[[#This Row],[unique_id]]), "", PROPER(SUBSTITUTE(Table2[[#This Row],[unique_id]], "_", " ")))</f>
        <v>Parents Main Bulb 3</v>
      </c>
      <c r="H163" s="30" t="s">
        <v>139</v>
      </c>
      <c r="O163" s="31" t="s">
        <v>797</v>
      </c>
      <c r="P163" s="30" t="s">
        <v>165</v>
      </c>
      <c r="Q163" s="30" t="s">
        <v>769</v>
      </c>
      <c r="R163" s="30" t="str">
        <f>Table2[[#This Row],[entity_domain]]</f>
        <v>Lights</v>
      </c>
      <c r="S163" s="30" t="str">
        <f>_xlfn.CONCAT( Table2[[#This Row],[device_suggested_area]], " ",Table2[[#This Row],[powercalc_group_3]])</f>
        <v>Parents Lights</v>
      </c>
      <c r="T163" s="37"/>
      <c r="U163" s="30"/>
      <c r="V163" s="31"/>
      <c r="W163" s="31" t="s">
        <v>493</v>
      </c>
      <c r="X163" s="47">
        <v>106</v>
      </c>
      <c r="Y163" s="42" t="s">
        <v>765</v>
      </c>
      <c r="Z163" s="42" t="s">
        <v>984</v>
      </c>
      <c r="AA163" s="42"/>
      <c r="AB163" s="30"/>
      <c r="AC163" s="30"/>
      <c r="AG163" s="31"/>
      <c r="AH163" s="31"/>
      <c r="AT16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U163" s="30"/>
      <c r="AV1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30" t="str">
        <f>Table2[[#This Row],[device_suggested_area]]</f>
        <v>Parents</v>
      </c>
      <c r="BA163" s="30" t="str">
        <f>IF(ISBLANK(Table2[[#This Row],[device_model]]), "", Table2[[#This Row],[device_suggested_area]])</f>
        <v>Parents</v>
      </c>
      <c r="BB163" s="30" t="s">
        <v>1011</v>
      </c>
      <c r="BC163" s="30" t="s">
        <v>491</v>
      </c>
      <c r="BD163" s="30" t="s">
        <v>378</v>
      </c>
      <c r="BE163" s="30" t="s">
        <v>1558</v>
      </c>
      <c r="BF163" s="30" t="s">
        <v>492</v>
      </c>
      <c r="BG163" s="30" t="s">
        <v>192</v>
      </c>
      <c r="BL163" s="30" t="s">
        <v>498</v>
      </c>
      <c r="BN1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64" spans="1:66" ht="16" customHeight="1" x14ac:dyDescent="0.2">
      <c r="A164" s="30">
        <v>1634</v>
      </c>
      <c r="B164" s="30" t="s">
        <v>26</v>
      </c>
      <c r="C164" s="30" t="s">
        <v>454</v>
      </c>
      <c r="D164" s="30" t="s">
        <v>137</v>
      </c>
      <c r="E164" s="30" t="s">
        <v>876</v>
      </c>
      <c r="F164" s="36" t="str">
        <f>IF(ISBLANK(Table2[[#This Row],[unique_id]]), "", PROPER(SUBSTITUTE(Table2[[#This Row],[unique_id]], "_", " ")))</f>
        <v>Parents Jane Bedside</v>
      </c>
      <c r="G164" s="30" t="s">
        <v>874</v>
      </c>
      <c r="H164" s="30" t="s">
        <v>139</v>
      </c>
      <c r="I164" s="30" t="s">
        <v>132</v>
      </c>
      <c r="J164" s="30" t="s">
        <v>889</v>
      </c>
      <c r="K164" s="30" t="s">
        <v>893</v>
      </c>
      <c r="M164" s="30" t="s">
        <v>136</v>
      </c>
      <c r="O164" s="31"/>
      <c r="P164" s="30"/>
      <c r="T164" s="37"/>
      <c r="U164" s="30"/>
      <c r="V164" s="31"/>
      <c r="W164" s="31" t="s">
        <v>494</v>
      </c>
      <c r="X164" s="47">
        <v>119</v>
      </c>
      <c r="Y164" s="42" t="s">
        <v>767</v>
      </c>
      <c r="Z164" s="31" t="s">
        <v>985</v>
      </c>
      <c r="AA164" s="31"/>
      <c r="AB164" s="30"/>
      <c r="AC164" s="30"/>
      <c r="AE164" s="30" t="s">
        <v>292</v>
      </c>
      <c r="AG164" s="31"/>
      <c r="AH164" s="31"/>
      <c r="AT164" s="40"/>
      <c r="AU164" s="30"/>
      <c r="AV1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30" t="str">
        <f>Table2[[#This Row],[device_suggested_area]]</f>
        <v>Parents</v>
      </c>
      <c r="BA164" s="30" t="str">
        <f>IF(ISBLANK(Table2[[#This Row],[device_model]]), "", Table2[[#This Row],[device_suggested_area]])</f>
        <v>Parents</v>
      </c>
      <c r="BB164" s="30" t="s">
        <v>874</v>
      </c>
      <c r="BC164" s="30" t="s">
        <v>858</v>
      </c>
      <c r="BD164" s="30" t="s">
        <v>454</v>
      </c>
      <c r="BF164" s="30" t="s">
        <v>856</v>
      </c>
      <c r="BG164" s="30" t="s">
        <v>192</v>
      </c>
      <c r="BI164" s="30" t="s">
        <v>694</v>
      </c>
      <c r="BN1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5" spans="1:66" ht="16" customHeight="1" x14ac:dyDescent="0.2">
      <c r="A165" s="30">
        <v>1635</v>
      </c>
      <c r="B165" s="30" t="s">
        <v>26</v>
      </c>
      <c r="C165" s="30" t="s">
        <v>454</v>
      </c>
      <c r="D165" s="30" t="s">
        <v>137</v>
      </c>
      <c r="E165" s="30" t="s">
        <v>877</v>
      </c>
      <c r="F165" s="36" t="str">
        <f>IF(ISBLANK(Table2[[#This Row],[unique_id]]), "", PROPER(SUBSTITUTE(Table2[[#This Row],[unique_id]], "_", " ")))</f>
        <v>Parents Jane Bedside Bulb 1</v>
      </c>
      <c r="H165" s="30" t="s">
        <v>139</v>
      </c>
      <c r="O165" s="31" t="s">
        <v>797</v>
      </c>
      <c r="P165" s="30" t="s">
        <v>165</v>
      </c>
      <c r="Q165" s="30" t="s">
        <v>769</v>
      </c>
      <c r="R165" s="30" t="str">
        <f>Table2[[#This Row],[entity_domain]]</f>
        <v>Lights</v>
      </c>
      <c r="S165" s="30" t="str">
        <f>_xlfn.CONCAT( Table2[[#This Row],[device_suggested_area]], " ",Table2[[#This Row],[powercalc_group_3]])</f>
        <v>Parents Lights</v>
      </c>
      <c r="T165" s="37"/>
      <c r="U165" s="30"/>
      <c r="V165" s="31"/>
      <c r="W165" s="31" t="s">
        <v>493</v>
      </c>
      <c r="X165" s="47">
        <v>119</v>
      </c>
      <c r="Y165" s="42" t="s">
        <v>765</v>
      </c>
      <c r="Z165" s="31" t="s">
        <v>985</v>
      </c>
      <c r="AA165" s="31"/>
      <c r="AB165" s="30"/>
      <c r="AC165" s="30"/>
      <c r="AG165" s="31"/>
      <c r="AH165" s="31"/>
      <c r="AT165" s="40"/>
      <c r="AU165" s="30"/>
      <c r="AV1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30" t="str">
        <f>Table2[[#This Row],[device_suggested_area]]</f>
        <v>Parents</v>
      </c>
      <c r="BA165" s="30" t="str">
        <f>IF(ISBLANK(Table2[[#This Row],[device_model]]), "", Table2[[#This Row],[device_suggested_area]])</f>
        <v>Parents</v>
      </c>
      <c r="BB165" s="30" t="s">
        <v>997</v>
      </c>
      <c r="BC165" s="30" t="s">
        <v>858</v>
      </c>
      <c r="BD165" s="30" t="s">
        <v>454</v>
      </c>
      <c r="BF165" s="30" t="s">
        <v>856</v>
      </c>
      <c r="BG165" s="30" t="s">
        <v>192</v>
      </c>
      <c r="BI165" s="30" t="s">
        <v>694</v>
      </c>
      <c r="BL165" s="30" t="s">
        <v>862</v>
      </c>
      <c r="BN1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66" spans="1:66" ht="16" customHeight="1" x14ac:dyDescent="0.2">
      <c r="A166" s="30">
        <v>1636</v>
      </c>
      <c r="B166" s="30" t="s">
        <v>26</v>
      </c>
      <c r="C166" s="30" t="s">
        <v>454</v>
      </c>
      <c r="D166" s="30" t="s">
        <v>137</v>
      </c>
      <c r="E166" s="30" t="s">
        <v>878</v>
      </c>
      <c r="F166" s="36" t="str">
        <f>IF(ISBLANK(Table2[[#This Row],[unique_id]]), "", PROPER(SUBSTITUTE(Table2[[#This Row],[unique_id]], "_", " ")))</f>
        <v>Parents Graham Bedside</v>
      </c>
      <c r="G166" s="30" t="s">
        <v>875</v>
      </c>
      <c r="H166" s="30" t="s">
        <v>139</v>
      </c>
      <c r="I166" s="30" t="s">
        <v>132</v>
      </c>
      <c r="J166" s="30" t="s">
        <v>890</v>
      </c>
      <c r="K166" s="30" t="s">
        <v>893</v>
      </c>
      <c r="M166" s="30" t="s">
        <v>136</v>
      </c>
      <c r="O166" s="31"/>
      <c r="P166" s="30"/>
      <c r="T166" s="37"/>
      <c r="U166" s="30"/>
      <c r="V166" s="31"/>
      <c r="W166" s="31" t="s">
        <v>494</v>
      </c>
      <c r="X166" s="47">
        <v>122</v>
      </c>
      <c r="Y166" s="42" t="s">
        <v>767</v>
      </c>
      <c r="Z166" s="31" t="s">
        <v>985</v>
      </c>
      <c r="AA166" s="31"/>
      <c r="AB166" s="30"/>
      <c r="AC166" s="30"/>
      <c r="AE166" s="30" t="s">
        <v>292</v>
      </c>
      <c r="AG166" s="31"/>
      <c r="AH166" s="31"/>
      <c r="AT166" s="40"/>
      <c r="AU166" s="30"/>
      <c r="AV1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0" t="str">
        <f>Table2[[#This Row],[device_suggested_area]]</f>
        <v>Parents</v>
      </c>
      <c r="BA166" s="30" t="str">
        <f>IF(ISBLANK(Table2[[#This Row],[device_model]]), "", Table2[[#This Row],[device_suggested_area]])</f>
        <v>Parents</v>
      </c>
      <c r="BB166" s="30" t="s">
        <v>875</v>
      </c>
      <c r="BC166" s="30" t="s">
        <v>858</v>
      </c>
      <c r="BD166" s="30" t="s">
        <v>454</v>
      </c>
      <c r="BF166" s="30" t="s">
        <v>856</v>
      </c>
      <c r="BG166" s="30" t="s">
        <v>192</v>
      </c>
      <c r="BI166" s="30" t="s">
        <v>694</v>
      </c>
      <c r="BN1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7" spans="1:66" ht="16" customHeight="1" x14ac:dyDescent="0.2">
      <c r="A167" s="30">
        <v>1637</v>
      </c>
      <c r="B167" s="30" t="s">
        <v>26</v>
      </c>
      <c r="C167" s="30" t="s">
        <v>454</v>
      </c>
      <c r="D167" s="30" t="s">
        <v>137</v>
      </c>
      <c r="E167" s="30" t="s">
        <v>879</v>
      </c>
      <c r="F167" s="36" t="str">
        <f>IF(ISBLANK(Table2[[#This Row],[unique_id]]), "", PROPER(SUBSTITUTE(Table2[[#This Row],[unique_id]], "_", " ")))</f>
        <v>Parents Graham Bedside Bulb 1</v>
      </c>
      <c r="H167" s="30" t="s">
        <v>139</v>
      </c>
      <c r="O167" s="31" t="s">
        <v>797</v>
      </c>
      <c r="P167" s="30" t="s">
        <v>165</v>
      </c>
      <c r="Q167" s="30" t="s">
        <v>769</v>
      </c>
      <c r="R167" s="30" t="str">
        <f>Table2[[#This Row],[entity_domain]]</f>
        <v>Lights</v>
      </c>
      <c r="S167" s="30" t="str">
        <f>_xlfn.CONCAT( Table2[[#This Row],[device_suggested_area]], " ",Table2[[#This Row],[powercalc_group_3]])</f>
        <v>Parents Lights</v>
      </c>
      <c r="T167" s="37"/>
      <c r="U167" s="30"/>
      <c r="V167" s="31"/>
      <c r="W167" s="31" t="s">
        <v>493</v>
      </c>
      <c r="X167" s="47">
        <v>122</v>
      </c>
      <c r="Y167" s="42" t="s">
        <v>765</v>
      </c>
      <c r="Z167" s="31" t="s">
        <v>985</v>
      </c>
      <c r="AA167" s="31"/>
      <c r="AB167" s="30"/>
      <c r="AC167" s="30"/>
      <c r="AG167" s="31"/>
      <c r="AH167" s="31"/>
      <c r="AT167" s="40"/>
      <c r="AU167" s="30"/>
      <c r="AV1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30" t="str">
        <f>Table2[[#This Row],[device_suggested_area]]</f>
        <v>Parents</v>
      </c>
      <c r="BA167" s="30" t="str">
        <f>IF(ISBLANK(Table2[[#This Row],[device_model]]), "", Table2[[#This Row],[device_suggested_area]])</f>
        <v>Parents</v>
      </c>
      <c r="BB167" s="30" t="s">
        <v>998</v>
      </c>
      <c r="BC167" s="30" t="s">
        <v>858</v>
      </c>
      <c r="BD167" s="30" t="s">
        <v>454</v>
      </c>
      <c r="BF167" s="30" t="s">
        <v>856</v>
      </c>
      <c r="BG167" s="30" t="s">
        <v>192</v>
      </c>
      <c r="BI167" s="30" t="s">
        <v>694</v>
      </c>
      <c r="BL167" s="30" t="s">
        <v>861</v>
      </c>
      <c r="BN1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68" spans="1:66" ht="16" customHeight="1" x14ac:dyDescent="0.2">
      <c r="A168" s="30">
        <v>1638</v>
      </c>
      <c r="B168" s="30" t="s">
        <v>26</v>
      </c>
      <c r="C168" s="30" t="s">
        <v>378</v>
      </c>
      <c r="D168" s="30" t="s">
        <v>137</v>
      </c>
      <c r="E168" s="30" t="s">
        <v>750</v>
      </c>
      <c r="F168" s="36" t="str">
        <f>IF(ISBLANK(Table2[[#This Row],[unique_id]]), "", PROPER(SUBSTITUTE(Table2[[#This Row],[unique_id]], "_", " ")))</f>
        <v>Study Lamp</v>
      </c>
      <c r="G168" s="30" t="s">
        <v>751</v>
      </c>
      <c r="H168" s="30" t="s">
        <v>139</v>
      </c>
      <c r="I168" s="30" t="s">
        <v>132</v>
      </c>
      <c r="J168" s="30" t="s">
        <v>527</v>
      </c>
      <c r="K168" s="30" t="s">
        <v>895</v>
      </c>
      <c r="M168" s="30" t="s">
        <v>136</v>
      </c>
      <c r="O168" s="31"/>
      <c r="P168" s="30"/>
      <c r="T168" s="37"/>
      <c r="U168" s="30"/>
      <c r="V168" s="31"/>
      <c r="W168" s="31" t="s">
        <v>494</v>
      </c>
      <c r="X168" s="47">
        <v>117</v>
      </c>
      <c r="Y168" s="42" t="s">
        <v>767</v>
      </c>
      <c r="Z168" s="42" t="s">
        <v>983</v>
      </c>
      <c r="AA168" s="42"/>
      <c r="AB168" s="30"/>
      <c r="AC168" s="30"/>
      <c r="AE168" s="30" t="s">
        <v>292</v>
      </c>
      <c r="AG168" s="31"/>
      <c r="AH168" s="31"/>
      <c r="AT16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U168" s="30"/>
      <c r="AV1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30" t="str">
        <f>Table2[[#This Row],[device_suggested_area]]</f>
        <v>Study</v>
      </c>
      <c r="BA168" s="30" t="str">
        <f>IF(ISBLANK(Table2[[#This Row],[device_model]]), "", Table2[[#This Row],[device_suggested_area]])</f>
        <v>Study</v>
      </c>
      <c r="BB168" s="30" t="s">
        <v>527</v>
      </c>
      <c r="BC168" s="30" t="s">
        <v>491</v>
      </c>
      <c r="BD168" s="30" t="s">
        <v>378</v>
      </c>
      <c r="BE168" s="30" t="s">
        <v>1558</v>
      </c>
      <c r="BF168" s="30" t="s">
        <v>492</v>
      </c>
      <c r="BG168" s="30" t="s">
        <v>357</v>
      </c>
      <c r="BI168" s="30" t="s">
        <v>694</v>
      </c>
      <c r="BN1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9" spans="1:66" ht="16" customHeight="1" x14ac:dyDescent="0.2">
      <c r="A169" s="30">
        <v>1639</v>
      </c>
      <c r="B169" s="30" t="s">
        <v>26</v>
      </c>
      <c r="C169" s="30" t="s">
        <v>378</v>
      </c>
      <c r="D169" s="30" t="s">
        <v>137</v>
      </c>
      <c r="E169" s="30" t="s">
        <v>954</v>
      </c>
      <c r="F169" s="36" t="str">
        <f>IF(ISBLANK(Table2[[#This Row],[unique_id]]), "", PROPER(SUBSTITUTE(Table2[[#This Row],[unique_id]], "_", " ")))</f>
        <v>Study Lamp Bulb 1</v>
      </c>
      <c r="H169" s="30" t="s">
        <v>139</v>
      </c>
      <c r="O169" s="31" t="s">
        <v>797</v>
      </c>
      <c r="P169" s="30" t="s">
        <v>165</v>
      </c>
      <c r="Q169" s="30" t="s">
        <v>769</v>
      </c>
      <c r="R169" s="30" t="str">
        <f>Table2[[#This Row],[entity_domain]]</f>
        <v>Lights</v>
      </c>
      <c r="S169" s="30" t="str">
        <f>_xlfn.CONCAT( Table2[[#This Row],[device_suggested_area]], " ",Table2[[#This Row],[powercalc_group_3]])</f>
        <v>Study Lights</v>
      </c>
      <c r="T169" s="37"/>
      <c r="U169" s="30"/>
      <c r="V169" s="31"/>
      <c r="W169" s="31" t="s">
        <v>493</v>
      </c>
      <c r="X169" s="47">
        <v>117</v>
      </c>
      <c r="Y169" s="42" t="s">
        <v>765</v>
      </c>
      <c r="Z169" s="42" t="s">
        <v>983</v>
      </c>
      <c r="AA169" s="42"/>
      <c r="AB169" s="30"/>
      <c r="AC169" s="30"/>
      <c r="AG169" s="31"/>
      <c r="AH169" s="31"/>
      <c r="AT16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U169" s="30"/>
      <c r="AV1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30" t="str">
        <f>Table2[[#This Row],[device_suggested_area]]</f>
        <v>Study</v>
      </c>
      <c r="BA169" s="30" t="str">
        <f>IF(ISBLANK(Table2[[#This Row],[device_model]]), "", Table2[[#This Row],[device_suggested_area]])</f>
        <v>Study</v>
      </c>
      <c r="BB169" s="30" t="s">
        <v>1006</v>
      </c>
      <c r="BC169" s="30" t="s">
        <v>491</v>
      </c>
      <c r="BD169" s="30" t="s">
        <v>378</v>
      </c>
      <c r="BE169" s="30" t="s">
        <v>1558</v>
      </c>
      <c r="BF169" s="30" t="s">
        <v>492</v>
      </c>
      <c r="BG169" s="30" t="s">
        <v>357</v>
      </c>
      <c r="BI169" s="30" t="s">
        <v>694</v>
      </c>
      <c r="BL169" s="30" t="s">
        <v>752</v>
      </c>
      <c r="BN1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70" spans="1:66" ht="16" customHeight="1" x14ac:dyDescent="0.2">
      <c r="A170" s="30">
        <v>1640</v>
      </c>
      <c r="B170" s="30" t="s">
        <v>26</v>
      </c>
      <c r="C170" s="30" t="s">
        <v>378</v>
      </c>
      <c r="D170" s="30" t="s">
        <v>137</v>
      </c>
      <c r="E170" s="30" t="s">
        <v>300</v>
      </c>
      <c r="F170" s="36" t="str">
        <f>IF(ISBLANK(Table2[[#This Row],[unique_id]]), "", PROPER(SUBSTITUTE(Table2[[#This Row],[unique_id]], "_", " ")))</f>
        <v>Kitchen Main</v>
      </c>
      <c r="G170" s="30" t="s">
        <v>202</v>
      </c>
      <c r="H170" s="30" t="s">
        <v>139</v>
      </c>
      <c r="I170" s="30" t="s">
        <v>132</v>
      </c>
      <c r="J170" s="39" t="s">
        <v>733</v>
      </c>
      <c r="K170" s="30" t="s">
        <v>891</v>
      </c>
      <c r="M170" s="30" t="s">
        <v>136</v>
      </c>
      <c r="O170" s="31"/>
      <c r="P170" s="30"/>
      <c r="T170" s="37"/>
      <c r="U170" s="30"/>
      <c r="V170" s="31"/>
      <c r="W170" s="31" t="s">
        <v>494</v>
      </c>
      <c r="X170" s="47">
        <v>107</v>
      </c>
      <c r="Y170" s="42" t="s">
        <v>767</v>
      </c>
      <c r="Z170" s="42" t="s">
        <v>983</v>
      </c>
      <c r="AA170" s="42"/>
      <c r="AB170" s="30"/>
      <c r="AC170" s="30"/>
      <c r="AE170" s="30" t="s">
        <v>292</v>
      </c>
      <c r="AG170" s="31"/>
      <c r="AH170" s="31"/>
      <c r="AT17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U170" s="30"/>
      <c r="AV1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30" t="str">
        <f>Table2[[#This Row],[device_suggested_area]]</f>
        <v>Kitchen</v>
      </c>
      <c r="BA170" s="30" t="str">
        <f>IF(ISBLANK(Table2[[#This Row],[device_model]]), "", Table2[[#This Row],[device_suggested_area]])</f>
        <v>Kitchen</v>
      </c>
      <c r="BB170" s="30" t="s">
        <v>1008</v>
      </c>
      <c r="BC170" s="30" t="s">
        <v>569</v>
      </c>
      <c r="BD170" s="30" t="s">
        <v>378</v>
      </c>
      <c r="BE170" s="30" t="s">
        <v>1558</v>
      </c>
      <c r="BF170" s="30" t="s">
        <v>566</v>
      </c>
      <c r="BG170" s="30" t="s">
        <v>206</v>
      </c>
      <c r="BN1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1" spans="1:66" ht="16" customHeight="1" x14ac:dyDescent="0.2">
      <c r="A171" s="30">
        <v>1641</v>
      </c>
      <c r="B171" s="30" t="s">
        <v>26</v>
      </c>
      <c r="C171" s="30" t="s">
        <v>378</v>
      </c>
      <c r="D171" s="30" t="s">
        <v>137</v>
      </c>
      <c r="E171" s="30" t="s">
        <v>955</v>
      </c>
      <c r="F171" s="36" t="str">
        <f>IF(ISBLANK(Table2[[#This Row],[unique_id]]), "", PROPER(SUBSTITUTE(Table2[[#This Row],[unique_id]], "_", " ")))</f>
        <v>Kitchen Main Bulb 1</v>
      </c>
      <c r="H171" s="30" t="s">
        <v>139</v>
      </c>
      <c r="O171" s="31" t="s">
        <v>797</v>
      </c>
      <c r="P171" s="30" t="s">
        <v>165</v>
      </c>
      <c r="Q171" s="30" t="s">
        <v>769</v>
      </c>
      <c r="R171" s="30" t="str">
        <f>Table2[[#This Row],[entity_domain]]</f>
        <v>Lights</v>
      </c>
      <c r="S171" s="30" t="str">
        <f>_xlfn.CONCAT( Table2[[#This Row],[device_suggested_area]], " ",Table2[[#This Row],[powercalc_group_3]])</f>
        <v>Kitchen Lights</v>
      </c>
      <c r="T171" s="37"/>
      <c r="U171" s="30"/>
      <c r="V171" s="31"/>
      <c r="W171" s="31" t="s">
        <v>493</v>
      </c>
      <c r="X171" s="47">
        <v>107</v>
      </c>
      <c r="Y171" s="42" t="s">
        <v>765</v>
      </c>
      <c r="Z171" s="42" t="s">
        <v>983</v>
      </c>
      <c r="AA171" s="42"/>
      <c r="AB171" s="30"/>
      <c r="AC171" s="30"/>
      <c r="AG171" s="31"/>
      <c r="AH171" s="31"/>
      <c r="AT17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U171" s="30"/>
      <c r="AV1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30" t="str">
        <f>Table2[[#This Row],[device_suggested_area]]</f>
        <v>Kitchen</v>
      </c>
      <c r="BA171" s="30" t="str">
        <f>IF(ISBLANK(Table2[[#This Row],[device_model]]), "", Table2[[#This Row],[device_suggested_area]])</f>
        <v>Kitchen</v>
      </c>
      <c r="BB171" s="30" t="s">
        <v>1009</v>
      </c>
      <c r="BC171" s="30" t="s">
        <v>569</v>
      </c>
      <c r="BD171" s="30" t="s">
        <v>378</v>
      </c>
      <c r="BE171" s="30" t="s">
        <v>1558</v>
      </c>
      <c r="BF171" s="30" t="s">
        <v>566</v>
      </c>
      <c r="BG171" s="30" t="s">
        <v>206</v>
      </c>
      <c r="BL171" s="30" t="s">
        <v>515</v>
      </c>
      <c r="BN1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72" spans="1:66" ht="16" customHeight="1" x14ac:dyDescent="0.2">
      <c r="A172" s="30">
        <v>1642</v>
      </c>
      <c r="B172" s="30" t="s">
        <v>26</v>
      </c>
      <c r="C172" s="30" t="s">
        <v>378</v>
      </c>
      <c r="D172" s="30" t="s">
        <v>137</v>
      </c>
      <c r="E172" s="30" t="s">
        <v>956</v>
      </c>
      <c r="F172" s="36" t="str">
        <f>IF(ISBLANK(Table2[[#This Row],[unique_id]]), "", PROPER(SUBSTITUTE(Table2[[#This Row],[unique_id]], "_", " ")))</f>
        <v>Kitchen Main Bulb 2</v>
      </c>
      <c r="H172" s="30" t="s">
        <v>139</v>
      </c>
      <c r="O172" s="31" t="s">
        <v>797</v>
      </c>
      <c r="P172" s="30" t="s">
        <v>165</v>
      </c>
      <c r="Q172" s="30" t="s">
        <v>769</v>
      </c>
      <c r="R172" s="30" t="str">
        <f>Table2[[#This Row],[entity_domain]]</f>
        <v>Lights</v>
      </c>
      <c r="S172" s="30" t="str">
        <f>_xlfn.CONCAT( Table2[[#This Row],[device_suggested_area]], " ",Table2[[#This Row],[powercalc_group_3]])</f>
        <v>Kitchen Lights</v>
      </c>
      <c r="T172" s="37"/>
      <c r="U172" s="30"/>
      <c r="V172" s="31"/>
      <c r="W172" s="31" t="s">
        <v>493</v>
      </c>
      <c r="X172" s="47">
        <v>107</v>
      </c>
      <c r="Y172" s="42" t="s">
        <v>765</v>
      </c>
      <c r="Z172" s="42" t="s">
        <v>983</v>
      </c>
      <c r="AA172" s="42"/>
      <c r="AB172" s="30"/>
      <c r="AC172" s="30"/>
      <c r="AG172" s="31"/>
      <c r="AH172" s="31"/>
      <c r="AT17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U172" s="30"/>
      <c r="AV1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30" t="str">
        <f>Table2[[#This Row],[device_suggested_area]]</f>
        <v>Kitchen</v>
      </c>
      <c r="BA172" s="30" t="str">
        <f>IF(ISBLANK(Table2[[#This Row],[device_model]]), "", Table2[[#This Row],[device_suggested_area]])</f>
        <v>Kitchen</v>
      </c>
      <c r="BB172" s="30" t="s">
        <v>1010</v>
      </c>
      <c r="BC172" s="30" t="s">
        <v>569</v>
      </c>
      <c r="BD172" s="30" t="s">
        <v>378</v>
      </c>
      <c r="BE172" s="30" t="s">
        <v>1558</v>
      </c>
      <c r="BF172" s="30" t="s">
        <v>566</v>
      </c>
      <c r="BG172" s="30" t="s">
        <v>206</v>
      </c>
      <c r="BL172" s="30" t="s">
        <v>516</v>
      </c>
      <c r="BN1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73" spans="1:66" ht="16" customHeight="1" x14ac:dyDescent="0.2">
      <c r="A173" s="30">
        <v>1643</v>
      </c>
      <c r="B173" s="30" t="s">
        <v>26</v>
      </c>
      <c r="C173" s="30" t="s">
        <v>378</v>
      </c>
      <c r="D173" s="30" t="s">
        <v>137</v>
      </c>
      <c r="E173" s="30" t="s">
        <v>957</v>
      </c>
      <c r="F173" s="36" t="str">
        <f>IF(ISBLANK(Table2[[#This Row],[unique_id]]), "", PROPER(SUBSTITUTE(Table2[[#This Row],[unique_id]], "_", " ")))</f>
        <v>Kitchen Main Bulb 3</v>
      </c>
      <c r="H173" s="30" t="s">
        <v>139</v>
      </c>
      <c r="O173" s="31" t="s">
        <v>797</v>
      </c>
      <c r="P173" s="30" t="s">
        <v>165</v>
      </c>
      <c r="Q173" s="30" t="s">
        <v>769</v>
      </c>
      <c r="R173" s="30" t="str">
        <f>Table2[[#This Row],[entity_domain]]</f>
        <v>Lights</v>
      </c>
      <c r="S173" s="30" t="str">
        <f>_xlfn.CONCAT( Table2[[#This Row],[device_suggested_area]], " ",Table2[[#This Row],[powercalc_group_3]])</f>
        <v>Kitchen Lights</v>
      </c>
      <c r="T173" s="37"/>
      <c r="U173" s="30"/>
      <c r="V173" s="31"/>
      <c r="W173" s="31" t="s">
        <v>493</v>
      </c>
      <c r="X173" s="47">
        <v>107</v>
      </c>
      <c r="Y173" s="42" t="s">
        <v>765</v>
      </c>
      <c r="Z173" s="42" t="s">
        <v>983</v>
      </c>
      <c r="AA173" s="42"/>
      <c r="AB173" s="30"/>
      <c r="AC173" s="30"/>
      <c r="AG173" s="31"/>
      <c r="AH173" s="31"/>
      <c r="AT17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U173" s="30"/>
      <c r="AV1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30" t="str">
        <f>Table2[[#This Row],[device_suggested_area]]</f>
        <v>Kitchen</v>
      </c>
      <c r="BA173" s="30" t="str">
        <f>IF(ISBLANK(Table2[[#This Row],[device_model]]), "", Table2[[#This Row],[device_suggested_area]])</f>
        <v>Kitchen</v>
      </c>
      <c r="BB173" s="30" t="s">
        <v>1011</v>
      </c>
      <c r="BC173" s="30" t="s">
        <v>569</v>
      </c>
      <c r="BD173" s="30" t="s">
        <v>378</v>
      </c>
      <c r="BE173" s="30" t="s">
        <v>1558</v>
      </c>
      <c r="BF173" s="30" t="s">
        <v>566</v>
      </c>
      <c r="BG173" s="30" t="s">
        <v>206</v>
      </c>
      <c r="BL173" s="30" t="s">
        <v>517</v>
      </c>
      <c r="BN1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74" spans="1:66" ht="16" customHeight="1" x14ac:dyDescent="0.2">
      <c r="A174" s="30">
        <v>1644</v>
      </c>
      <c r="B174" s="30" t="s">
        <v>26</v>
      </c>
      <c r="C174" s="30" t="s">
        <v>378</v>
      </c>
      <c r="D174" s="30" t="s">
        <v>137</v>
      </c>
      <c r="E174" s="30" t="s">
        <v>958</v>
      </c>
      <c r="F174" s="36" t="str">
        <f>IF(ISBLANK(Table2[[#This Row],[unique_id]]), "", PROPER(SUBSTITUTE(Table2[[#This Row],[unique_id]], "_", " ")))</f>
        <v>Kitchen Main Bulb 4</v>
      </c>
      <c r="H174" s="30" t="s">
        <v>139</v>
      </c>
      <c r="O174" s="31" t="s">
        <v>797</v>
      </c>
      <c r="P174" s="30" t="s">
        <v>165</v>
      </c>
      <c r="Q174" s="30" t="s">
        <v>769</v>
      </c>
      <c r="R174" s="30" t="str">
        <f>Table2[[#This Row],[entity_domain]]</f>
        <v>Lights</v>
      </c>
      <c r="S174" s="30" t="str">
        <f>_xlfn.CONCAT( Table2[[#This Row],[device_suggested_area]], " ",Table2[[#This Row],[powercalc_group_3]])</f>
        <v>Kitchen Lights</v>
      </c>
      <c r="T174" s="37"/>
      <c r="U174" s="30"/>
      <c r="V174" s="31"/>
      <c r="W174" s="31" t="s">
        <v>493</v>
      </c>
      <c r="X174" s="47">
        <v>107</v>
      </c>
      <c r="Y174" s="42" t="s">
        <v>765</v>
      </c>
      <c r="Z174" s="42" t="s">
        <v>983</v>
      </c>
      <c r="AA174" s="42"/>
      <c r="AB174" s="30"/>
      <c r="AC174" s="30"/>
      <c r="AG174" s="31"/>
      <c r="AH174" s="31"/>
      <c r="AT17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U174" s="30"/>
      <c r="AV1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30" t="str">
        <f>Table2[[#This Row],[device_suggested_area]]</f>
        <v>Kitchen</v>
      </c>
      <c r="BA174" s="30" t="str">
        <f>IF(ISBLANK(Table2[[#This Row],[device_model]]), "", Table2[[#This Row],[device_suggested_area]])</f>
        <v>Kitchen</v>
      </c>
      <c r="BB174" s="30" t="s">
        <v>1012</v>
      </c>
      <c r="BC174" s="30" t="s">
        <v>569</v>
      </c>
      <c r="BD174" s="30" t="s">
        <v>378</v>
      </c>
      <c r="BE174" s="30" t="s">
        <v>1558</v>
      </c>
      <c r="BF174" s="30" t="s">
        <v>566</v>
      </c>
      <c r="BG174" s="30" t="s">
        <v>206</v>
      </c>
      <c r="BL174" s="30" t="s">
        <v>518</v>
      </c>
      <c r="BN1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75" spans="1:66" ht="16" customHeight="1" x14ac:dyDescent="0.2">
      <c r="A175" s="30">
        <v>1645</v>
      </c>
      <c r="B175" s="30" t="s">
        <v>26</v>
      </c>
      <c r="C175" s="30" t="s">
        <v>702</v>
      </c>
      <c r="D175" s="30" t="s">
        <v>137</v>
      </c>
      <c r="E175" s="30" t="s">
        <v>1303</v>
      </c>
      <c r="F175" s="36" t="str">
        <f>IF(ISBLANK(Table2[[#This Row],[unique_id]]), "", PROPER(SUBSTITUTE(Table2[[#This Row],[unique_id]], "_", " ")))</f>
        <v>Kitchen Bench Lights Plug</v>
      </c>
      <c r="G175" s="30" t="s">
        <v>1304</v>
      </c>
      <c r="H175" s="30" t="s">
        <v>139</v>
      </c>
      <c r="I175" s="30" t="s">
        <v>132</v>
      </c>
      <c r="J175" s="30" t="s">
        <v>1306</v>
      </c>
      <c r="M175" s="30" t="s">
        <v>136</v>
      </c>
      <c r="O175" s="31" t="s">
        <v>797</v>
      </c>
      <c r="P175" s="30" t="s">
        <v>165</v>
      </c>
      <c r="Q175" s="30" t="s">
        <v>769</v>
      </c>
      <c r="R175" s="30" t="str">
        <f>Table2[[#This Row],[entity_domain]]</f>
        <v>Lights</v>
      </c>
      <c r="S175" s="30" t="str">
        <f>_xlfn.CONCAT( Table2[[#This Row],[device_suggested_area]], " ",Table2[[#This Row],[powercalc_group_3]])</f>
        <v>Kitchen Lights</v>
      </c>
      <c r="T175" s="37" t="s">
        <v>990</v>
      </c>
      <c r="U175" s="30"/>
      <c r="V175" s="31"/>
      <c r="W175" s="31"/>
      <c r="X175" s="31"/>
      <c r="Y175" s="31"/>
      <c r="Z175" s="31"/>
      <c r="AA175" s="31" t="s">
        <v>1134</v>
      </c>
      <c r="AB175" s="30"/>
      <c r="AC175" s="30"/>
      <c r="AE175" s="30" t="s">
        <v>292</v>
      </c>
      <c r="AF175" s="30">
        <v>10</v>
      </c>
      <c r="AG175" s="31" t="s">
        <v>34</v>
      </c>
      <c r="AH175" s="31" t="s">
        <v>907</v>
      </c>
      <c r="AJ175" s="30" t="str">
        <f>_xlfn.CONCAT("homeassistant/", Table2[[#This Row],[entity_namespace]], "/tasmota/",Table2[[#This Row],[unique_id]], "/config")</f>
        <v>homeassistant/light/tasmota/kitchen_bench_lights_plug/config</v>
      </c>
      <c r="AK175" s="30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75" s="30" t="str">
        <f>_xlfn.CONCAT("tasmota/device/",Table2[[#This Row],[unique_id]], "/cmnd/POWER")</f>
        <v>tasmota/device/kitchen_bench_lights_plug/cmnd/POWER</v>
      </c>
      <c r="AM175" s="30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75" s="30" t="s">
        <v>926</v>
      </c>
      <c r="AO175" s="30" t="s">
        <v>927</v>
      </c>
      <c r="AP175" s="30" t="s">
        <v>916</v>
      </c>
      <c r="AQ175" s="30" t="s">
        <v>917</v>
      </c>
      <c r="AR175" s="30" t="s">
        <v>981</v>
      </c>
      <c r="AS175" s="30">
        <v>1</v>
      </c>
      <c r="AT175" s="34" t="str">
        <f>HYPERLINK(_xlfn.CONCAT("http://", Table2[[#This Row],[connection_ip]], "/?"))</f>
        <v>http://10.0.4.103/?</v>
      </c>
      <c r="AU175" s="30"/>
      <c r="AV1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5" s="30" t="str">
        <f>IF(ISBLANK(Table2[[#This Row],[device_model]]), "", Table2[[#This Row],[device_suggested_area]])</f>
        <v>Kitchen</v>
      </c>
      <c r="BB175" s="30" t="s">
        <v>1305</v>
      </c>
      <c r="BC175" s="30" t="s">
        <v>776</v>
      </c>
      <c r="BD175" s="30" t="s">
        <v>1138</v>
      </c>
      <c r="BF175" s="30" t="s">
        <v>897</v>
      </c>
      <c r="BG175" s="30" t="s">
        <v>206</v>
      </c>
      <c r="BK175" s="30" t="s">
        <v>1356</v>
      </c>
      <c r="BL175" s="30" t="s">
        <v>929</v>
      </c>
      <c r="BM175" s="30" t="s">
        <v>1390</v>
      </c>
      <c r="BN1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76" spans="1:66" ht="16" customHeight="1" x14ac:dyDescent="0.2">
      <c r="A176" s="30">
        <v>1646</v>
      </c>
      <c r="B176" s="30" t="s">
        <v>26</v>
      </c>
      <c r="C176" s="30" t="s">
        <v>378</v>
      </c>
      <c r="D176" s="30" t="s">
        <v>137</v>
      </c>
      <c r="E176" s="30" t="s">
        <v>301</v>
      </c>
      <c r="F176" s="36" t="str">
        <f>IF(ISBLANK(Table2[[#This Row],[unique_id]]), "", PROPER(SUBSTITUTE(Table2[[#This Row],[unique_id]], "_", " ")))</f>
        <v>Laundry Main</v>
      </c>
      <c r="G176" s="30" t="s">
        <v>204</v>
      </c>
      <c r="H176" s="30" t="s">
        <v>139</v>
      </c>
      <c r="I176" s="30" t="s">
        <v>132</v>
      </c>
      <c r="J176" s="30" t="s">
        <v>732</v>
      </c>
      <c r="K176" s="30" t="s">
        <v>891</v>
      </c>
      <c r="M176" s="30" t="s">
        <v>136</v>
      </c>
      <c r="O176" s="31"/>
      <c r="P176" s="30"/>
      <c r="T176" s="37"/>
      <c r="U176" s="30"/>
      <c r="V176" s="31"/>
      <c r="W176" s="31" t="s">
        <v>494</v>
      </c>
      <c r="X176" s="47">
        <v>108</v>
      </c>
      <c r="Y176" s="42" t="s">
        <v>767</v>
      </c>
      <c r="Z176" s="42" t="s">
        <v>983</v>
      </c>
      <c r="AA176" s="42"/>
      <c r="AB176" s="30"/>
      <c r="AC176" s="30"/>
      <c r="AE176" s="30" t="s">
        <v>292</v>
      </c>
      <c r="AG176" s="31"/>
      <c r="AH176" s="31"/>
      <c r="AT17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U176" s="30"/>
      <c r="AV1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30" t="str">
        <f>Table2[[#This Row],[device_suggested_area]]</f>
        <v>Laundry</v>
      </c>
      <c r="BA176" s="30" t="str">
        <f>IF(ISBLANK(Table2[[#This Row],[device_model]]), "", Table2[[#This Row],[device_suggested_area]])</f>
        <v>Laundry</v>
      </c>
      <c r="BB176" s="30" t="s">
        <v>1008</v>
      </c>
      <c r="BC176" s="30" t="s">
        <v>491</v>
      </c>
      <c r="BD176" s="30" t="s">
        <v>378</v>
      </c>
      <c r="BE176" s="30" t="s">
        <v>1558</v>
      </c>
      <c r="BF176" s="30" t="s">
        <v>492</v>
      </c>
      <c r="BG176" s="30" t="s">
        <v>213</v>
      </c>
      <c r="BN1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7" spans="1:66" ht="16" customHeight="1" x14ac:dyDescent="0.2">
      <c r="A177" s="30">
        <v>1647</v>
      </c>
      <c r="B177" s="30" t="s">
        <v>26</v>
      </c>
      <c r="C177" s="30" t="s">
        <v>378</v>
      </c>
      <c r="D177" s="30" t="s">
        <v>137</v>
      </c>
      <c r="E177" s="30" t="s">
        <v>959</v>
      </c>
      <c r="F177" s="36" t="str">
        <f>IF(ISBLANK(Table2[[#This Row],[unique_id]]), "", PROPER(SUBSTITUTE(Table2[[#This Row],[unique_id]], "_", " ")))</f>
        <v>Laundry Main Bulb 1</v>
      </c>
      <c r="H177" s="30" t="s">
        <v>139</v>
      </c>
      <c r="O177" s="31" t="s">
        <v>797</v>
      </c>
      <c r="P177" s="30" t="s">
        <v>165</v>
      </c>
      <c r="Q177" s="30" t="s">
        <v>769</v>
      </c>
      <c r="R177" s="30" t="str">
        <f>Table2[[#This Row],[entity_domain]]</f>
        <v>Lights</v>
      </c>
      <c r="S177" s="30" t="str">
        <f>_xlfn.CONCAT( Table2[[#This Row],[device_suggested_area]], " ",Table2[[#This Row],[powercalc_group_3]])</f>
        <v>Laundry Lights</v>
      </c>
      <c r="T177" s="37"/>
      <c r="U177" s="30"/>
      <c r="V177" s="31"/>
      <c r="W177" s="31" t="s">
        <v>493</v>
      </c>
      <c r="X177" s="47">
        <v>108</v>
      </c>
      <c r="Y177" s="42" t="s">
        <v>765</v>
      </c>
      <c r="Z177" s="42" t="s">
        <v>983</v>
      </c>
      <c r="AA177" s="42"/>
      <c r="AB177" s="30"/>
      <c r="AC177" s="30"/>
      <c r="AG177" s="31"/>
      <c r="AH177" s="31"/>
      <c r="AT17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U177" s="30"/>
      <c r="AV1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30" t="str">
        <f>Table2[[#This Row],[device_suggested_area]]</f>
        <v>Laundry</v>
      </c>
      <c r="BA177" s="30" t="str">
        <f>IF(ISBLANK(Table2[[#This Row],[device_model]]), "", Table2[[#This Row],[device_suggested_area]])</f>
        <v>Laundry</v>
      </c>
      <c r="BB177" s="30" t="s">
        <v>1009</v>
      </c>
      <c r="BC177" s="30" t="s">
        <v>491</v>
      </c>
      <c r="BD177" s="30" t="s">
        <v>378</v>
      </c>
      <c r="BE177" s="30" t="s">
        <v>1558</v>
      </c>
      <c r="BF177" s="30" t="s">
        <v>492</v>
      </c>
      <c r="BG177" s="30" t="s">
        <v>213</v>
      </c>
      <c r="BL177" s="30" t="s">
        <v>519</v>
      </c>
      <c r="BN1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78" spans="1:66" ht="16" customHeight="1" x14ac:dyDescent="0.2">
      <c r="A178" s="30">
        <v>1648</v>
      </c>
      <c r="B178" s="30" t="s">
        <v>26</v>
      </c>
      <c r="C178" s="30" t="s">
        <v>378</v>
      </c>
      <c r="D178" s="30" t="s">
        <v>137</v>
      </c>
      <c r="E178" s="30" t="s">
        <v>302</v>
      </c>
      <c r="F178" s="36" t="str">
        <f>IF(ISBLANK(Table2[[#This Row],[unique_id]]), "", PROPER(SUBSTITUTE(Table2[[#This Row],[unique_id]], "_", " ")))</f>
        <v>Pantry Main</v>
      </c>
      <c r="G178" s="30" t="s">
        <v>203</v>
      </c>
      <c r="H178" s="30" t="s">
        <v>139</v>
      </c>
      <c r="I178" s="30" t="s">
        <v>132</v>
      </c>
      <c r="J178" s="30" t="s">
        <v>732</v>
      </c>
      <c r="K178" s="30" t="s">
        <v>891</v>
      </c>
      <c r="M178" s="30" t="s">
        <v>136</v>
      </c>
      <c r="O178" s="31"/>
      <c r="P178" s="30"/>
      <c r="T178" s="37"/>
      <c r="U178" s="30"/>
      <c r="V178" s="31"/>
      <c r="W178" s="31" t="s">
        <v>494</v>
      </c>
      <c r="X178" s="47">
        <v>109</v>
      </c>
      <c r="Y178" s="42" t="s">
        <v>767</v>
      </c>
      <c r="Z178" s="42" t="s">
        <v>983</v>
      </c>
      <c r="AA178" s="42"/>
      <c r="AB178" s="30"/>
      <c r="AC178" s="30"/>
      <c r="AE178" s="30" t="s">
        <v>292</v>
      </c>
      <c r="AG178" s="31"/>
      <c r="AH178" s="31"/>
      <c r="AT17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U178" s="30"/>
      <c r="AV1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8" s="30" t="str">
        <f>Table2[[#This Row],[device_suggested_area]]</f>
        <v>Pantry</v>
      </c>
      <c r="BA178" s="30" t="str">
        <f>IF(ISBLANK(Table2[[#This Row],[device_model]]), "", Table2[[#This Row],[device_suggested_area]])</f>
        <v>Pantry</v>
      </c>
      <c r="BB178" s="30" t="s">
        <v>1008</v>
      </c>
      <c r="BC178" s="30" t="s">
        <v>491</v>
      </c>
      <c r="BD178" s="30" t="s">
        <v>378</v>
      </c>
      <c r="BE178" s="30" t="s">
        <v>1558</v>
      </c>
      <c r="BF178" s="30" t="s">
        <v>492</v>
      </c>
      <c r="BG178" s="30" t="s">
        <v>211</v>
      </c>
      <c r="BN1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6" ht="16" customHeight="1" x14ac:dyDescent="0.2">
      <c r="A179" s="30">
        <v>1649</v>
      </c>
      <c r="B179" s="30" t="s">
        <v>26</v>
      </c>
      <c r="C179" s="30" t="s">
        <v>378</v>
      </c>
      <c r="D179" s="30" t="s">
        <v>137</v>
      </c>
      <c r="E179" s="30" t="s">
        <v>960</v>
      </c>
      <c r="F179" s="36" t="str">
        <f>IF(ISBLANK(Table2[[#This Row],[unique_id]]), "", PROPER(SUBSTITUTE(Table2[[#This Row],[unique_id]], "_", " ")))</f>
        <v>Pantry Main Bulb 1</v>
      </c>
      <c r="H179" s="30" t="s">
        <v>139</v>
      </c>
      <c r="O179" s="31" t="s">
        <v>797</v>
      </c>
      <c r="P179" s="30" t="s">
        <v>165</v>
      </c>
      <c r="Q179" s="30" t="s">
        <v>769</v>
      </c>
      <c r="R179" s="30" t="str">
        <f>Table2[[#This Row],[entity_domain]]</f>
        <v>Lights</v>
      </c>
      <c r="S179" s="30" t="str">
        <f>_xlfn.CONCAT( Table2[[#This Row],[device_suggested_area]], " ",Table2[[#This Row],[powercalc_group_3]])</f>
        <v>Pantry Lights</v>
      </c>
      <c r="T179" s="37"/>
      <c r="U179" s="30"/>
      <c r="V179" s="31"/>
      <c r="W179" s="31" t="s">
        <v>493</v>
      </c>
      <c r="X179" s="47">
        <v>109</v>
      </c>
      <c r="Y179" s="42" t="s">
        <v>765</v>
      </c>
      <c r="Z179" s="42" t="s">
        <v>983</v>
      </c>
      <c r="AA179" s="42"/>
      <c r="AB179" s="30"/>
      <c r="AC179" s="30"/>
      <c r="AG179" s="31"/>
      <c r="AH179" s="31"/>
      <c r="AT17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U179" s="30"/>
      <c r="AV1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30" t="str">
        <f>Table2[[#This Row],[device_suggested_area]]</f>
        <v>Pantry</v>
      </c>
      <c r="BA179" s="30" t="str">
        <f>IF(ISBLANK(Table2[[#This Row],[device_model]]), "", Table2[[#This Row],[device_suggested_area]])</f>
        <v>Pantry</v>
      </c>
      <c r="BB179" s="30" t="s">
        <v>1009</v>
      </c>
      <c r="BC179" s="30" t="s">
        <v>491</v>
      </c>
      <c r="BD179" s="30" t="s">
        <v>378</v>
      </c>
      <c r="BE179" s="30" t="s">
        <v>1558</v>
      </c>
      <c r="BF179" s="30" t="s">
        <v>492</v>
      </c>
      <c r="BG179" s="30" t="s">
        <v>211</v>
      </c>
      <c r="BL179" s="30" t="s">
        <v>520</v>
      </c>
      <c r="BN1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80" spans="1:66" ht="16" customHeight="1" x14ac:dyDescent="0.2">
      <c r="A180" s="30">
        <v>1650</v>
      </c>
      <c r="B180" s="30" t="s">
        <v>26</v>
      </c>
      <c r="C180" s="30" t="s">
        <v>378</v>
      </c>
      <c r="D180" s="30" t="s">
        <v>137</v>
      </c>
      <c r="E180" s="30" t="s">
        <v>303</v>
      </c>
      <c r="F180" s="36" t="str">
        <f>IF(ISBLANK(Table2[[#This Row],[unique_id]]), "", PROPER(SUBSTITUTE(Table2[[#This Row],[unique_id]], "_", " ")))</f>
        <v>Office Main</v>
      </c>
      <c r="G180" s="30" t="s">
        <v>199</v>
      </c>
      <c r="H180" s="30" t="s">
        <v>139</v>
      </c>
      <c r="I180" s="30" t="s">
        <v>132</v>
      </c>
      <c r="J180" s="30" t="s">
        <v>732</v>
      </c>
      <c r="M180" s="30" t="s">
        <v>136</v>
      </c>
      <c r="O180" s="31"/>
      <c r="P180" s="30"/>
      <c r="T180" s="37"/>
      <c r="U180" s="30"/>
      <c r="V180" s="31"/>
      <c r="W180" s="31" t="s">
        <v>494</v>
      </c>
      <c r="X180" s="47">
        <v>110</v>
      </c>
      <c r="Y180" s="42" t="s">
        <v>767</v>
      </c>
      <c r="Z180" s="42" t="s">
        <v>986</v>
      </c>
      <c r="AA180" s="42"/>
      <c r="AB180" s="30"/>
      <c r="AC180" s="30"/>
      <c r="AE180" s="30" t="s">
        <v>292</v>
      </c>
      <c r="AG180" s="31"/>
      <c r="AH180" s="31"/>
      <c r="AT18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U180" s="30"/>
      <c r="AV1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30" t="str">
        <f>Table2[[#This Row],[device_suggested_area]]</f>
        <v>Office</v>
      </c>
      <c r="BA180" s="30" t="str">
        <f>IF(ISBLANK(Table2[[#This Row],[device_model]]), "", Table2[[#This Row],[device_suggested_area]])</f>
        <v>Office</v>
      </c>
      <c r="BB180" s="30" t="s">
        <v>1008</v>
      </c>
      <c r="BC180" s="30" t="s">
        <v>569</v>
      </c>
      <c r="BD180" s="30" t="s">
        <v>378</v>
      </c>
      <c r="BE180" s="30" t="s">
        <v>1558</v>
      </c>
      <c r="BF180" s="30" t="s">
        <v>566</v>
      </c>
      <c r="BG180" s="30" t="s">
        <v>212</v>
      </c>
      <c r="BN1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6" ht="16" customHeight="1" x14ac:dyDescent="0.2">
      <c r="A181" s="30">
        <v>1651</v>
      </c>
      <c r="B181" s="30" t="s">
        <v>26</v>
      </c>
      <c r="C181" s="30" t="s">
        <v>378</v>
      </c>
      <c r="D181" s="30" t="s">
        <v>137</v>
      </c>
      <c r="E181" s="30" t="s">
        <v>961</v>
      </c>
      <c r="F181" s="36" t="str">
        <f>IF(ISBLANK(Table2[[#This Row],[unique_id]]), "", PROPER(SUBSTITUTE(Table2[[#This Row],[unique_id]], "_", " ")))</f>
        <v>Office Main Bulb 1</v>
      </c>
      <c r="H181" s="30" t="s">
        <v>139</v>
      </c>
      <c r="O181" s="31" t="s">
        <v>797</v>
      </c>
      <c r="P181" s="30" t="s">
        <v>165</v>
      </c>
      <c r="Q181" s="30" t="s">
        <v>769</v>
      </c>
      <c r="R181" s="30" t="str">
        <f>Table2[[#This Row],[entity_domain]]</f>
        <v>Lights</v>
      </c>
      <c r="S181" s="30" t="str">
        <f>_xlfn.CONCAT( Table2[[#This Row],[device_suggested_area]], " ",Table2[[#This Row],[powercalc_group_3]])</f>
        <v>Office Lights</v>
      </c>
      <c r="T181" s="37"/>
      <c r="U181" s="30"/>
      <c r="V181" s="31"/>
      <c r="W181" s="31" t="s">
        <v>493</v>
      </c>
      <c r="X181" s="47">
        <v>110</v>
      </c>
      <c r="Y181" s="42" t="s">
        <v>765</v>
      </c>
      <c r="Z181" s="42" t="s">
        <v>986</v>
      </c>
      <c r="AA181" s="42"/>
      <c r="AB181" s="30"/>
      <c r="AC181" s="30"/>
      <c r="AG181" s="31"/>
      <c r="AH181" s="31"/>
      <c r="AT18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U181" s="30"/>
      <c r="AV1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30" t="str">
        <f>Table2[[#This Row],[device_suggested_area]]</f>
        <v>Office</v>
      </c>
      <c r="BA181" s="30" t="str">
        <f>IF(ISBLANK(Table2[[#This Row],[device_model]]), "", Table2[[#This Row],[device_suggested_area]])</f>
        <v>Office</v>
      </c>
      <c r="BB181" s="30" t="s">
        <v>1009</v>
      </c>
      <c r="BC181" s="30" t="s">
        <v>569</v>
      </c>
      <c r="BD181" s="30" t="s">
        <v>378</v>
      </c>
      <c r="BE181" s="30" t="s">
        <v>1558</v>
      </c>
      <c r="BF181" s="30" t="s">
        <v>566</v>
      </c>
      <c r="BG181" s="30" t="s">
        <v>212</v>
      </c>
      <c r="BL181" s="30" t="s">
        <v>521</v>
      </c>
      <c r="BN1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82" spans="1:66" ht="16" customHeight="1" x14ac:dyDescent="0.2">
      <c r="A182" s="30">
        <v>1652</v>
      </c>
      <c r="B182" s="30" t="s">
        <v>26</v>
      </c>
      <c r="C182" s="30" t="s">
        <v>378</v>
      </c>
      <c r="D182" s="30" t="s">
        <v>137</v>
      </c>
      <c r="E182" s="30" t="s">
        <v>304</v>
      </c>
      <c r="F182" s="36" t="str">
        <f>IF(ISBLANK(Table2[[#This Row],[unique_id]]), "", PROPER(SUBSTITUTE(Table2[[#This Row],[unique_id]], "_", " ")))</f>
        <v>Bathroom Main</v>
      </c>
      <c r="G182" s="30" t="s">
        <v>198</v>
      </c>
      <c r="H182" s="30" t="s">
        <v>139</v>
      </c>
      <c r="I182" s="30" t="s">
        <v>132</v>
      </c>
      <c r="J182" s="30" t="s">
        <v>732</v>
      </c>
      <c r="K182" s="30" t="s">
        <v>894</v>
      </c>
      <c r="M182" s="30" t="s">
        <v>136</v>
      </c>
      <c r="O182" s="31"/>
      <c r="P182" s="30"/>
      <c r="T182" s="37"/>
      <c r="U182" s="30"/>
      <c r="V182" s="31"/>
      <c r="W182" s="31" t="s">
        <v>494</v>
      </c>
      <c r="X182" s="47">
        <v>111</v>
      </c>
      <c r="Y182" s="42" t="s">
        <v>767</v>
      </c>
      <c r="Z182" s="42" t="s">
        <v>984</v>
      </c>
      <c r="AA182" s="42"/>
      <c r="AB182" s="30"/>
      <c r="AC182" s="30"/>
      <c r="AE182" s="30" t="s">
        <v>292</v>
      </c>
      <c r="AG182" s="31"/>
      <c r="AH182" s="31"/>
      <c r="AT18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U182" s="30"/>
      <c r="AV1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30" t="str">
        <f>Table2[[#This Row],[device_suggested_area]]</f>
        <v>Bathroom</v>
      </c>
      <c r="BA182" s="30" t="str">
        <f>IF(ISBLANK(Table2[[#This Row],[device_model]]), "", Table2[[#This Row],[device_suggested_area]])</f>
        <v>Bathroom</v>
      </c>
      <c r="BB182" s="30" t="s">
        <v>1008</v>
      </c>
      <c r="BC182" s="30" t="s">
        <v>491</v>
      </c>
      <c r="BD182" s="30" t="s">
        <v>378</v>
      </c>
      <c r="BE182" s="30" t="s">
        <v>1558</v>
      </c>
      <c r="BF182" s="30" t="s">
        <v>492</v>
      </c>
      <c r="BG182" s="30" t="s">
        <v>359</v>
      </c>
      <c r="BN1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3" spans="1:66" ht="16" customHeight="1" x14ac:dyDescent="0.2">
      <c r="A183" s="30">
        <v>1653</v>
      </c>
      <c r="B183" s="30" t="s">
        <v>26</v>
      </c>
      <c r="C183" s="30" t="s">
        <v>378</v>
      </c>
      <c r="D183" s="30" t="s">
        <v>137</v>
      </c>
      <c r="E183" s="30" t="s">
        <v>962</v>
      </c>
      <c r="F183" s="36" t="str">
        <f>IF(ISBLANK(Table2[[#This Row],[unique_id]]), "", PROPER(SUBSTITUTE(Table2[[#This Row],[unique_id]], "_", " ")))</f>
        <v>Bathroom Main Bulb 1</v>
      </c>
      <c r="H183" s="30" t="s">
        <v>139</v>
      </c>
      <c r="O183" s="31" t="s">
        <v>797</v>
      </c>
      <c r="P183" s="30" t="s">
        <v>165</v>
      </c>
      <c r="Q183" s="30" t="s">
        <v>769</v>
      </c>
      <c r="R183" s="30" t="str">
        <f>Table2[[#This Row],[entity_domain]]</f>
        <v>Lights</v>
      </c>
      <c r="S183" s="30" t="str">
        <f>_xlfn.CONCAT( Table2[[#This Row],[device_suggested_area]], " ",Table2[[#This Row],[powercalc_group_3]])</f>
        <v>Bathroom Lights</v>
      </c>
      <c r="T183" s="37"/>
      <c r="U183" s="30"/>
      <c r="V183" s="31"/>
      <c r="W183" s="31" t="s">
        <v>493</v>
      </c>
      <c r="X183" s="47">
        <v>111</v>
      </c>
      <c r="Y183" s="42" t="s">
        <v>765</v>
      </c>
      <c r="Z183" s="42" t="s">
        <v>984</v>
      </c>
      <c r="AA183" s="42"/>
      <c r="AB183" s="30"/>
      <c r="AC183" s="30"/>
      <c r="AG183" s="31"/>
      <c r="AH183" s="31"/>
      <c r="AT18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U183" s="30"/>
      <c r="AV1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30" t="str">
        <f>Table2[[#This Row],[device_suggested_area]]</f>
        <v>Bathroom</v>
      </c>
      <c r="BA183" s="30" t="str">
        <f>IF(ISBLANK(Table2[[#This Row],[device_model]]), "", Table2[[#This Row],[device_suggested_area]])</f>
        <v>Bathroom</v>
      </c>
      <c r="BB183" s="30" t="s">
        <v>1009</v>
      </c>
      <c r="BC183" s="30" t="s">
        <v>491</v>
      </c>
      <c r="BD183" s="30" t="s">
        <v>378</v>
      </c>
      <c r="BE183" s="30" t="s">
        <v>1558</v>
      </c>
      <c r="BF183" s="30" t="s">
        <v>492</v>
      </c>
      <c r="BG183" s="30" t="s">
        <v>359</v>
      </c>
      <c r="BL183" s="30" t="s">
        <v>522</v>
      </c>
      <c r="BN1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84" spans="1:66" ht="16" customHeight="1" x14ac:dyDescent="0.2">
      <c r="A184" s="30">
        <v>1654</v>
      </c>
      <c r="B184" s="30" t="s">
        <v>26</v>
      </c>
      <c r="C184" s="30" t="s">
        <v>454</v>
      </c>
      <c r="D184" s="30" t="s">
        <v>137</v>
      </c>
      <c r="E184" s="30" t="s">
        <v>868</v>
      </c>
      <c r="F184" s="36" t="str">
        <f>IF(ISBLANK(Table2[[#This Row],[unique_id]]), "", PROPER(SUBSTITUTE(Table2[[#This Row],[unique_id]], "_", " ")))</f>
        <v>Bathroom Sconces</v>
      </c>
      <c r="G184" s="30" t="s">
        <v>871</v>
      </c>
      <c r="H184" s="30" t="s">
        <v>139</v>
      </c>
      <c r="I184" s="30" t="s">
        <v>132</v>
      </c>
      <c r="J184" s="30" t="s">
        <v>855</v>
      </c>
      <c r="K184" s="30" t="s">
        <v>893</v>
      </c>
      <c r="M184" s="30" t="s">
        <v>136</v>
      </c>
      <c r="O184" s="31"/>
      <c r="P184" s="30"/>
      <c r="T184" s="37"/>
      <c r="U184" s="30"/>
      <c r="V184" s="31"/>
      <c r="W184" s="31" t="s">
        <v>494</v>
      </c>
      <c r="X184" s="47">
        <v>121</v>
      </c>
      <c r="Y184" s="42" t="s">
        <v>767</v>
      </c>
      <c r="Z184" s="31" t="s">
        <v>985</v>
      </c>
      <c r="AA184" s="31"/>
      <c r="AB184" s="30"/>
      <c r="AC184" s="30"/>
      <c r="AE184" s="30" t="s">
        <v>292</v>
      </c>
      <c r="AG184" s="31"/>
      <c r="AH184" s="31"/>
      <c r="AT184" s="40"/>
      <c r="AU184" s="30"/>
      <c r="AV1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30" t="str">
        <f>Table2[[#This Row],[device_suggested_area]]</f>
        <v>Bathroom</v>
      </c>
      <c r="BA184" s="30" t="str">
        <f>IF(ISBLANK(Table2[[#This Row],[device_model]]), "", Table2[[#This Row],[device_suggested_area]])</f>
        <v>Bathroom</v>
      </c>
      <c r="BB184" s="30" t="s">
        <v>855</v>
      </c>
      <c r="BC184" s="30" t="s">
        <v>858</v>
      </c>
      <c r="BD184" s="30" t="s">
        <v>454</v>
      </c>
      <c r="BF184" s="30" t="s">
        <v>856</v>
      </c>
      <c r="BG184" s="30" t="s">
        <v>359</v>
      </c>
      <c r="BN1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6" ht="16" customHeight="1" x14ac:dyDescent="0.2">
      <c r="A185" s="30">
        <v>1655</v>
      </c>
      <c r="B185" s="30" t="s">
        <v>26</v>
      </c>
      <c r="C185" s="30" t="s">
        <v>454</v>
      </c>
      <c r="D185" s="30" t="s">
        <v>137</v>
      </c>
      <c r="E185" s="30" t="s">
        <v>869</v>
      </c>
      <c r="F185" s="36" t="str">
        <f>IF(ISBLANK(Table2[[#This Row],[unique_id]]), "", PROPER(SUBSTITUTE(Table2[[#This Row],[unique_id]], "_", " ")))</f>
        <v>Bathroom Sconces Bulb 1</v>
      </c>
      <c r="H185" s="30" t="s">
        <v>139</v>
      </c>
      <c r="O185" s="31" t="s">
        <v>797</v>
      </c>
      <c r="P185" s="30" t="s">
        <v>165</v>
      </c>
      <c r="Q185" s="30" t="s">
        <v>769</v>
      </c>
      <c r="R185" s="30" t="str">
        <f>Table2[[#This Row],[entity_domain]]</f>
        <v>Lights</v>
      </c>
      <c r="S185" s="30" t="str">
        <f>_xlfn.CONCAT( Table2[[#This Row],[device_suggested_area]], " ",Table2[[#This Row],[powercalc_group_3]])</f>
        <v>Bathroom Lights</v>
      </c>
      <c r="T185" s="37"/>
      <c r="U185" s="30"/>
      <c r="V185" s="31"/>
      <c r="W185" s="31" t="s">
        <v>493</v>
      </c>
      <c r="X185" s="47">
        <v>121</v>
      </c>
      <c r="Y185" s="42" t="s">
        <v>765</v>
      </c>
      <c r="Z185" s="31" t="s">
        <v>985</v>
      </c>
      <c r="AA185" s="31"/>
      <c r="AB185" s="30"/>
      <c r="AC185" s="30"/>
      <c r="AG185" s="31"/>
      <c r="AH185" s="31"/>
      <c r="AT185" s="40"/>
      <c r="AU185" s="30"/>
      <c r="AV1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30" t="str">
        <f>Table2[[#This Row],[device_suggested_area]]</f>
        <v>Bathroom</v>
      </c>
      <c r="BA185" s="30" t="str">
        <f>IF(ISBLANK(Table2[[#This Row],[device_model]]), "", Table2[[#This Row],[device_suggested_area]])</f>
        <v>Bathroom</v>
      </c>
      <c r="BB185" s="30" t="s">
        <v>995</v>
      </c>
      <c r="BC185" s="30" t="s">
        <v>858</v>
      </c>
      <c r="BD185" s="30" t="s">
        <v>454</v>
      </c>
      <c r="BF185" s="30" t="s">
        <v>856</v>
      </c>
      <c r="BG185" s="30" t="s">
        <v>359</v>
      </c>
      <c r="BL185" s="30" t="s">
        <v>872</v>
      </c>
      <c r="BN1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86" spans="1:66" ht="16" customHeight="1" x14ac:dyDescent="0.2">
      <c r="A186" s="30">
        <v>1656</v>
      </c>
      <c r="B186" s="30" t="s">
        <v>26</v>
      </c>
      <c r="C186" s="30" t="s">
        <v>454</v>
      </c>
      <c r="D186" s="30" t="s">
        <v>137</v>
      </c>
      <c r="E186" s="30" t="s">
        <v>870</v>
      </c>
      <c r="F186" s="36" t="str">
        <f>IF(ISBLANK(Table2[[#This Row],[unique_id]]), "", PROPER(SUBSTITUTE(Table2[[#This Row],[unique_id]], "_", " ")))</f>
        <v>Bathroom Sconces Bulb 2</v>
      </c>
      <c r="H186" s="30" t="s">
        <v>139</v>
      </c>
      <c r="O186" s="31" t="s">
        <v>797</v>
      </c>
      <c r="P186" s="30" t="s">
        <v>165</v>
      </c>
      <c r="Q186" s="30" t="s">
        <v>769</v>
      </c>
      <c r="R186" s="30" t="str">
        <f>Table2[[#This Row],[entity_domain]]</f>
        <v>Lights</v>
      </c>
      <c r="S186" s="30" t="str">
        <f>_xlfn.CONCAT( Table2[[#This Row],[device_suggested_area]], " ",Table2[[#This Row],[powercalc_group_3]])</f>
        <v>Bathroom Lights</v>
      </c>
      <c r="T186" s="37"/>
      <c r="U186" s="30"/>
      <c r="V186" s="31"/>
      <c r="W186" s="31" t="s">
        <v>493</v>
      </c>
      <c r="X186" s="47">
        <v>121</v>
      </c>
      <c r="Y186" s="42" t="s">
        <v>765</v>
      </c>
      <c r="Z186" s="31" t="s">
        <v>985</v>
      </c>
      <c r="AA186" s="31"/>
      <c r="AB186" s="30"/>
      <c r="AC186" s="30"/>
      <c r="AG186" s="31"/>
      <c r="AH186" s="31"/>
      <c r="AT186" s="40"/>
      <c r="AU186" s="30"/>
      <c r="AV1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30" t="str">
        <f>Table2[[#This Row],[device_suggested_area]]</f>
        <v>Bathroom</v>
      </c>
      <c r="BA186" s="30" t="str">
        <f>IF(ISBLANK(Table2[[#This Row],[device_model]]), "", Table2[[#This Row],[device_suggested_area]])</f>
        <v>Bathroom</v>
      </c>
      <c r="BB186" s="30" t="s">
        <v>996</v>
      </c>
      <c r="BC186" s="30" t="s">
        <v>858</v>
      </c>
      <c r="BD186" s="30" t="s">
        <v>454</v>
      </c>
      <c r="BF186" s="30" t="s">
        <v>856</v>
      </c>
      <c r="BG186" s="30" t="s">
        <v>359</v>
      </c>
      <c r="BL186" s="30" t="s">
        <v>873</v>
      </c>
      <c r="BN1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87" spans="1:66" ht="16" customHeight="1" x14ac:dyDescent="0.2">
      <c r="A187" s="30">
        <v>1657</v>
      </c>
      <c r="B187" s="30" t="s">
        <v>26</v>
      </c>
      <c r="C187" s="30" t="s">
        <v>378</v>
      </c>
      <c r="D187" s="30" t="s">
        <v>137</v>
      </c>
      <c r="E187" s="30" t="s">
        <v>305</v>
      </c>
      <c r="F187" s="36" t="str">
        <f>IF(ISBLANK(Table2[[#This Row],[unique_id]]), "", PROPER(SUBSTITUTE(Table2[[#This Row],[unique_id]], "_", " ")))</f>
        <v>Ensuite Main</v>
      </c>
      <c r="G187" s="30" t="s">
        <v>197</v>
      </c>
      <c r="H187" s="30" t="s">
        <v>139</v>
      </c>
      <c r="I187" s="30" t="s">
        <v>132</v>
      </c>
      <c r="J187" s="30" t="s">
        <v>732</v>
      </c>
      <c r="K187" s="30" t="s">
        <v>894</v>
      </c>
      <c r="M187" s="30" t="s">
        <v>136</v>
      </c>
      <c r="O187" s="31"/>
      <c r="P187" s="30"/>
      <c r="T187" s="37"/>
      <c r="U187" s="30"/>
      <c r="V187" s="31"/>
      <c r="W187" s="31" t="s">
        <v>494</v>
      </c>
      <c r="X187" s="47">
        <v>112</v>
      </c>
      <c r="Y187" s="42" t="s">
        <v>767</v>
      </c>
      <c r="Z187" s="42" t="s">
        <v>984</v>
      </c>
      <c r="AA187" s="42"/>
      <c r="AB187" s="30"/>
      <c r="AC187" s="30"/>
      <c r="AE187" s="30" t="s">
        <v>292</v>
      </c>
      <c r="AG187" s="31"/>
      <c r="AH187" s="31"/>
      <c r="AT18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U187" s="30"/>
      <c r="AV1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30" t="str">
        <f>Table2[[#This Row],[device_suggested_area]]</f>
        <v>Ensuite</v>
      </c>
      <c r="BA187" s="30" t="str">
        <f>IF(ISBLANK(Table2[[#This Row],[device_model]]), "", Table2[[#This Row],[device_suggested_area]])</f>
        <v>Ensuite</v>
      </c>
      <c r="BB187" s="30" t="s">
        <v>1008</v>
      </c>
      <c r="BC187" s="30" t="s">
        <v>569</v>
      </c>
      <c r="BD187" s="30" t="s">
        <v>378</v>
      </c>
      <c r="BE187" s="30" t="s">
        <v>1558</v>
      </c>
      <c r="BF187" s="30" t="s">
        <v>566</v>
      </c>
      <c r="BG187" s="30" t="s">
        <v>397</v>
      </c>
      <c r="BN1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8" spans="1:66" ht="16" customHeight="1" x14ac:dyDescent="0.2">
      <c r="A188" s="30">
        <v>1658</v>
      </c>
      <c r="B188" s="30" t="s">
        <v>26</v>
      </c>
      <c r="C188" s="30" t="s">
        <v>378</v>
      </c>
      <c r="D188" s="30" t="s">
        <v>137</v>
      </c>
      <c r="E188" s="30" t="s">
        <v>963</v>
      </c>
      <c r="F188" s="36" t="str">
        <f>IF(ISBLANK(Table2[[#This Row],[unique_id]]), "", PROPER(SUBSTITUTE(Table2[[#This Row],[unique_id]], "_", " ")))</f>
        <v>Ensuite Main Bulb 1</v>
      </c>
      <c r="H188" s="30" t="s">
        <v>139</v>
      </c>
      <c r="O188" s="31" t="s">
        <v>797</v>
      </c>
      <c r="P188" s="30" t="s">
        <v>165</v>
      </c>
      <c r="Q188" s="30" t="s">
        <v>769</v>
      </c>
      <c r="R188" s="30" t="str">
        <f>Table2[[#This Row],[entity_domain]]</f>
        <v>Lights</v>
      </c>
      <c r="S188" s="30" t="str">
        <f>_xlfn.CONCAT( Table2[[#This Row],[device_suggested_area]], " ",Table2[[#This Row],[powercalc_group_3]])</f>
        <v>Ensuite Lights</v>
      </c>
      <c r="T188" s="37"/>
      <c r="U188" s="30"/>
      <c r="V188" s="31"/>
      <c r="W188" s="31" t="s">
        <v>493</v>
      </c>
      <c r="X188" s="47">
        <v>112</v>
      </c>
      <c r="Y188" s="42" t="s">
        <v>765</v>
      </c>
      <c r="Z188" s="42" t="s">
        <v>984</v>
      </c>
      <c r="AA188" s="42"/>
      <c r="AB188" s="30"/>
      <c r="AC188" s="30"/>
      <c r="AG188" s="31"/>
      <c r="AH188" s="31"/>
      <c r="AT18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U188" s="30"/>
      <c r="AV1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0" t="str">
        <f>Table2[[#This Row],[device_suggested_area]]</f>
        <v>Ensuite</v>
      </c>
      <c r="BA188" s="30" t="str">
        <f>IF(ISBLANK(Table2[[#This Row],[device_model]]), "", Table2[[#This Row],[device_suggested_area]])</f>
        <v>Ensuite</v>
      </c>
      <c r="BB188" s="30" t="s">
        <v>1009</v>
      </c>
      <c r="BC188" s="30" t="s">
        <v>569</v>
      </c>
      <c r="BD188" s="30" t="s">
        <v>378</v>
      </c>
      <c r="BE188" s="30" t="s">
        <v>1558</v>
      </c>
      <c r="BF188" s="30" t="s">
        <v>566</v>
      </c>
      <c r="BG188" s="30" t="s">
        <v>397</v>
      </c>
      <c r="BL188" s="30" t="s">
        <v>523</v>
      </c>
      <c r="BN1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9" spans="1:66" ht="16" customHeight="1" x14ac:dyDescent="0.2">
      <c r="A189" s="30">
        <v>1659</v>
      </c>
      <c r="B189" s="30" t="s">
        <v>26</v>
      </c>
      <c r="C189" s="30" t="s">
        <v>454</v>
      </c>
      <c r="D189" s="30" t="s">
        <v>137</v>
      </c>
      <c r="E189" s="30" t="s">
        <v>850</v>
      </c>
      <c r="F189" s="36" t="str">
        <f>IF(ISBLANK(Table2[[#This Row],[unique_id]]), "", PROPER(SUBSTITUTE(Table2[[#This Row],[unique_id]], "_", " ")))</f>
        <v>Ensuite Sconces</v>
      </c>
      <c r="G189" s="30" t="s">
        <v>854</v>
      </c>
      <c r="H189" s="30" t="s">
        <v>139</v>
      </c>
      <c r="I189" s="30" t="s">
        <v>132</v>
      </c>
      <c r="J189" s="30" t="s">
        <v>855</v>
      </c>
      <c r="K189" s="30" t="s">
        <v>893</v>
      </c>
      <c r="M189" s="30" t="s">
        <v>136</v>
      </c>
      <c r="O189" s="31"/>
      <c r="P189" s="30"/>
      <c r="T189" s="37"/>
      <c r="U189" s="30"/>
      <c r="V189" s="31"/>
      <c r="W189" s="31" t="s">
        <v>494</v>
      </c>
      <c r="X189" s="47">
        <v>118</v>
      </c>
      <c r="Y189" s="42" t="s">
        <v>767</v>
      </c>
      <c r="Z189" s="31" t="s">
        <v>985</v>
      </c>
      <c r="AA189" s="31"/>
      <c r="AB189" s="30"/>
      <c r="AC189" s="30"/>
      <c r="AE189" s="30" t="s">
        <v>292</v>
      </c>
      <c r="AG189" s="31"/>
      <c r="AH189" s="31"/>
      <c r="AT189" s="40"/>
      <c r="AU189" s="30"/>
      <c r="AV1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0" t="str">
        <f>Table2[[#This Row],[device_suggested_area]]</f>
        <v>Ensuite</v>
      </c>
      <c r="BA189" s="30" t="str">
        <f>IF(ISBLANK(Table2[[#This Row],[device_model]]), "", Table2[[#This Row],[device_suggested_area]])</f>
        <v>Ensuite</v>
      </c>
      <c r="BB189" s="30" t="s">
        <v>855</v>
      </c>
      <c r="BC189" s="30" t="s">
        <v>858</v>
      </c>
      <c r="BD189" s="30" t="s">
        <v>454</v>
      </c>
      <c r="BF189" s="30" t="s">
        <v>856</v>
      </c>
      <c r="BG189" s="30" t="s">
        <v>397</v>
      </c>
      <c r="BN1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0" spans="1:66" ht="16" customHeight="1" x14ac:dyDescent="0.2">
      <c r="A190" s="30">
        <v>1660</v>
      </c>
      <c r="B190" s="30" t="s">
        <v>26</v>
      </c>
      <c r="C190" s="30" t="s">
        <v>454</v>
      </c>
      <c r="D190" s="30" t="s">
        <v>137</v>
      </c>
      <c r="E190" s="30" t="s">
        <v>851</v>
      </c>
      <c r="F190" s="36" t="str">
        <f>IF(ISBLANK(Table2[[#This Row],[unique_id]]), "", PROPER(SUBSTITUTE(Table2[[#This Row],[unique_id]], "_", " ")))</f>
        <v>Ensuite Sconces Bulb 1</v>
      </c>
      <c r="H190" s="30" t="s">
        <v>139</v>
      </c>
      <c r="O190" s="31" t="s">
        <v>797</v>
      </c>
      <c r="P190" s="30" t="s">
        <v>165</v>
      </c>
      <c r="Q190" s="30" t="s">
        <v>769</v>
      </c>
      <c r="R190" s="30" t="str">
        <f>Table2[[#This Row],[entity_domain]]</f>
        <v>Lights</v>
      </c>
      <c r="S190" s="30" t="str">
        <f>_xlfn.CONCAT( Table2[[#This Row],[device_suggested_area]], " ",Table2[[#This Row],[powercalc_group_3]])</f>
        <v>Ensuite Lights</v>
      </c>
      <c r="T190" s="37"/>
      <c r="U190" s="30"/>
      <c r="V190" s="31"/>
      <c r="W190" s="31" t="s">
        <v>493</v>
      </c>
      <c r="X190" s="47">
        <v>118</v>
      </c>
      <c r="Y190" s="42" t="s">
        <v>765</v>
      </c>
      <c r="Z190" s="31" t="s">
        <v>985</v>
      </c>
      <c r="AA190" s="31"/>
      <c r="AB190" s="30"/>
      <c r="AC190" s="30"/>
      <c r="AG190" s="31"/>
      <c r="AH190" s="31"/>
      <c r="AT190" s="40"/>
      <c r="AU190" s="30"/>
      <c r="AV1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0" t="str">
        <f>Table2[[#This Row],[device_suggested_area]]</f>
        <v>Ensuite</v>
      </c>
      <c r="BA190" s="30" t="str">
        <f>IF(ISBLANK(Table2[[#This Row],[device_model]]), "", Table2[[#This Row],[device_suggested_area]])</f>
        <v>Ensuite</v>
      </c>
      <c r="BB190" s="30" t="s">
        <v>995</v>
      </c>
      <c r="BC190" s="30" t="s">
        <v>858</v>
      </c>
      <c r="BD190" s="30" t="s">
        <v>454</v>
      </c>
      <c r="BF190" s="30" t="s">
        <v>856</v>
      </c>
      <c r="BG190" s="30" t="s">
        <v>397</v>
      </c>
      <c r="BL190" s="30" t="s">
        <v>857</v>
      </c>
      <c r="BN1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91" spans="1:66" ht="16" customHeight="1" x14ac:dyDescent="0.2">
      <c r="A191" s="30">
        <v>1661</v>
      </c>
      <c r="B191" s="30" t="s">
        <v>26</v>
      </c>
      <c r="C191" s="30" t="s">
        <v>454</v>
      </c>
      <c r="D191" s="30" t="s">
        <v>137</v>
      </c>
      <c r="E191" s="30" t="s">
        <v>852</v>
      </c>
      <c r="F191" s="36" t="str">
        <f>IF(ISBLANK(Table2[[#This Row],[unique_id]]), "", PROPER(SUBSTITUTE(Table2[[#This Row],[unique_id]], "_", " ")))</f>
        <v>Ensuite Sconces Bulb 2</v>
      </c>
      <c r="H191" s="30" t="s">
        <v>139</v>
      </c>
      <c r="O191" s="31" t="s">
        <v>797</v>
      </c>
      <c r="P191" s="30" t="s">
        <v>165</v>
      </c>
      <c r="Q191" s="30" t="s">
        <v>769</v>
      </c>
      <c r="R191" s="30" t="str">
        <f>Table2[[#This Row],[entity_domain]]</f>
        <v>Lights</v>
      </c>
      <c r="S191" s="30" t="str">
        <f>_xlfn.CONCAT( Table2[[#This Row],[device_suggested_area]], " ",Table2[[#This Row],[powercalc_group_3]])</f>
        <v>Ensuite Lights</v>
      </c>
      <c r="T191" s="37"/>
      <c r="U191" s="30"/>
      <c r="V191" s="31"/>
      <c r="W191" s="31" t="s">
        <v>493</v>
      </c>
      <c r="X191" s="47">
        <v>118</v>
      </c>
      <c r="Y191" s="42" t="s">
        <v>765</v>
      </c>
      <c r="Z191" s="31" t="s">
        <v>985</v>
      </c>
      <c r="AA191" s="31"/>
      <c r="AB191" s="30"/>
      <c r="AC191" s="30"/>
      <c r="AG191" s="31"/>
      <c r="AH191" s="31"/>
      <c r="AT191" s="40"/>
      <c r="AU191" s="30"/>
      <c r="AV1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30" t="str">
        <f>Table2[[#This Row],[device_suggested_area]]</f>
        <v>Ensuite</v>
      </c>
      <c r="BA191" s="30" t="str">
        <f>IF(ISBLANK(Table2[[#This Row],[device_model]]), "", Table2[[#This Row],[device_suggested_area]])</f>
        <v>Ensuite</v>
      </c>
      <c r="BB191" s="30" t="s">
        <v>996</v>
      </c>
      <c r="BC191" s="30" t="s">
        <v>858</v>
      </c>
      <c r="BD191" s="30" t="s">
        <v>454</v>
      </c>
      <c r="BF191" s="30" t="s">
        <v>856</v>
      </c>
      <c r="BG191" s="30" t="s">
        <v>397</v>
      </c>
      <c r="BL191" s="30" t="s">
        <v>859</v>
      </c>
      <c r="BN1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92" spans="1:66" ht="16" customHeight="1" x14ac:dyDescent="0.2">
      <c r="A192" s="30">
        <v>1662</v>
      </c>
      <c r="B192" s="30" t="s">
        <v>26</v>
      </c>
      <c r="C192" s="30" t="s">
        <v>454</v>
      </c>
      <c r="D192" s="30" t="s">
        <v>137</v>
      </c>
      <c r="E192" s="30" t="s">
        <v>853</v>
      </c>
      <c r="F192" s="36" t="str">
        <f>IF(ISBLANK(Table2[[#This Row],[unique_id]]), "", PROPER(SUBSTITUTE(Table2[[#This Row],[unique_id]], "_", " ")))</f>
        <v>Ensuite Sconces Bulb 3</v>
      </c>
      <c r="H192" s="30" t="s">
        <v>139</v>
      </c>
      <c r="O192" s="31" t="s">
        <v>797</v>
      </c>
      <c r="P192" s="30" t="s">
        <v>165</v>
      </c>
      <c r="Q192" s="30" t="s">
        <v>769</v>
      </c>
      <c r="R192" s="30" t="str">
        <f>Table2[[#This Row],[entity_domain]]</f>
        <v>Lights</v>
      </c>
      <c r="S192" s="30" t="str">
        <f>_xlfn.CONCAT( Table2[[#This Row],[device_suggested_area]], " ",Table2[[#This Row],[powercalc_group_3]])</f>
        <v>Ensuite Lights</v>
      </c>
      <c r="T192" s="37"/>
      <c r="U192" s="30"/>
      <c r="V192" s="31"/>
      <c r="W192" s="31" t="s">
        <v>493</v>
      </c>
      <c r="X192" s="47">
        <v>118</v>
      </c>
      <c r="Y192" s="42" t="s">
        <v>765</v>
      </c>
      <c r="Z192" s="31" t="s">
        <v>985</v>
      </c>
      <c r="AA192" s="31"/>
      <c r="AB192" s="30"/>
      <c r="AC192" s="30"/>
      <c r="AG192" s="31"/>
      <c r="AH192" s="31"/>
      <c r="AT192" s="40"/>
      <c r="AU192" s="30"/>
      <c r="AV1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30" t="str">
        <f>Table2[[#This Row],[device_suggested_area]]</f>
        <v>Ensuite</v>
      </c>
      <c r="BA192" s="30" t="str">
        <f>IF(ISBLANK(Table2[[#This Row],[device_model]]), "", Table2[[#This Row],[device_suggested_area]])</f>
        <v>Ensuite</v>
      </c>
      <c r="BB192" s="30" t="s">
        <v>999</v>
      </c>
      <c r="BC192" s="30" t="s">
        <v>858</v>
      </c>
      <c r="BD192" s="30" t="s">
        <v>454</v>
      </c>
      <c r="BF192" s="30" t="s">
        <v>856</v>
      </c>
      <c r="BG192" s="30" t="s">
        <v>397</v>
      </c>
      <c r="BL192" s="30" t="s">
        <v>860</v>
      </c>
      <c r="BN1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93" spans="1:66" ht="16" customHeight="1" x14ac:dyDescent="0.2">
      <c r="A193" s="30">
        <v>1663</v>
      </c>
      <c r="B193" s="30" t="s">
        <v>26</v>
      </c>
      <c r="C193" s="30" t="s">
        <v>378</v>
      </c>
      <c r="D193" s="30" t="s">
        <v>137</v>
      </c>
      <c r="E193" s="30" t="s">
        <v>306</v>
      </c>
      <c r="F193" s="36" t="str">
        <f>IF(ISBLANK(Table2[[#This Row],[unique_id]]), "", PROPER(SUBSTITUTE(Table2[[#This Row],[unique_id]], "_", " ")))</f>
        <v>Wardrobe Main</v>
      </c>
      <c r="G193" s="30" t="s">
        <v>201</v>
      </c>
      <c r="H193" s="30" t="s">
        <v>139</v>
      </c>
      <c r="I193" s="30" t="s">
        <v>132</v>
      </c>
      <c r="J193" s="30" t="s">
        <v>732</v>
      </c>
      <c r="K193" s="39" t="s">
        <v>891</v>
      </c>
      <c r="M193" s="30" t="s">
        <v>136</v>
      </c>
      <c r="O193" s="31"/>
      <c r="P193" s="30"/>
      <c r="T193" s="37"/>
      <c r="U193" s="30"/>
      <c r="V193" s="31"/>
      <c r="W193" s="31" t="s">
        <v>494</v>
      </c>
      <c r="X193" s="47">
        <v>113</v>
      </c>
      <c r="Y193" s="42" t="s">
        <v>767</v>
      </c>
      <c r="Z193" s="42" t="s">
        <v>983</v>
      </c>
      <c r="AA193" s="42"/>
      <c r="AB193" s="30"/>
      <c r="AC193" s="30"/>
      <c r="AE193" s="30" t="s">
        <v>292</v>
      </c>
      <c r="AG193" s="31"/>
      <c r="AH193" s="31"/>
      <c r="AT19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U193" s="30"/>
      <c r="AV1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0" t="str">
        <f>Table2[[#This Row],[device_suggested_area]]</f>
        <v>Wardrobe</v>
      </c>
      <c r="BA193" s="30" t="str">
        <f>IF(ISBLANK(Table2[[#This Row],[device_model]]), "", Table2[[#This Row],[device_suggested_area]])</f>
        <v>Wardrobe</v>
      </c>
      <c r="BB193" s="30" t="s">
        <v>1008</v>
      </c>
      <c r="BC193" s="30" t="s">
        <v>569</v>
      </c>
      <c r="BD193" s="30" t="s">
        <v>378</v>
      </c>
      <c r="BE193" s="30" t="s">
        <v>1558</v>
      </c>
      <c r="BF193" s="30" t="s">
        <v>566</v>
      </c>
      <c r="BG193" s="30" t="s">
        <v>499</v>
      </c>
      <c r="BN1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6" ht="16" customHeight="1" x14ac:dyDescent="0.2">
      <c r="A194" s="30">
        <v>1664</v>
      </c>
      <c r="B194" s="30" t="s">
        <v>26</v>
      </c>
      <c r="C194" s="30" t="s">
        <v>378</v>
      </c>
      <c r="D194" s="30" t="s">
        <v>137</v>
      </c>
      <c r="E194" s="30" t="s">
        <v>964</v>
      </c>
      <c r="F194" s="36" t="str">
        <f>IF(ISBLANK(Table2[[#This Row],[unique_id]]), "", PROPER(SUBSTITUTE(Table2[[#This Row],[unique_id]], "_", " ")))</f>
        <v>Wardrobe Main Bulb 1</v>
      </c>
      <c r="H194" s="30" t="s">
        <v>139</v>
      </c>
      <c r="O194" s="31" t="s">
        <v>797</v>
      </c>
      <c r="P194" s="30" t="s">
        <v>165</v>
      </c>
      <c r="Q194" s="30" t="s">
        <v>769</v>
      </c>
      <c r="R194" s="30" t="str">
        <f>Table2[[#This Row],[entity_domain]]</f>
        <v>Lights</v>
      </c>
      <c r="S194" s="30" t="str">
        <f>_xlfn.CONCAT( Table2[[#This Row],[device_suggested_area]], " ",Table2[[#This Row],[powercalc_group_3]])</f>
        <v>Wardrobe Lights</v>
      </c>
      <c r="T194" s="37"/>
      <c r="U194" s="30"/>
      <c r="V194" s="31"/>
      <c r="W194" s="31" t="s">
        <v>493</v>
      </c>
      <c r="X194" s="47">
        <v>113</v>
      </c>
      <c r="Y194" s="42" t="s">
        <v>765</v>
      </c>
      <c r="Z194" s="42" t="s">
        <v>983</v>
      </c>
      <c r="AA194" s="42"/>
      <c r="AB194" s="30"/>
      <c r="AC194" s="30"/>
      <c r="AG194" s="31"/>
      <c r="AH194" s="31"/>
      <c r="AT19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U194" s="30"/>
      <c r="AV1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30" t="str">
        <f>Table2[[#This Row],[device_suggested_area]]</f>
        <v>Wardrobe</v>
      </c>
      <c r="BA194" s="30" t="str">
        <f>IF(ISBLANK(Table2[[#This Row],[device_model]]), "", Table2[[#This Row],[device_suggested_area]])</f>
        <v>Wardrobe</v>
      </c>
      <c r="BB194" s="30" t="s">
        <v>1009</v>
      </c>
      <c r="BC194" s="30" t="s">
        <v>569</v>
      </c>
      <c r="BD194" s="30" t="s">
        <v>378</v>
      </c>
      <c r="BE194" s="30" t="s">
        <v>1558</v>
      </c>
      <c r="BF194" s="30" t="s">
        <v>566</v>
      </c>
      <c r="BG194" s="30" t="s">
        <v>499</v>
      </c>
      <c r="BL194" s="30" t="s">
        <v>524</v>
      </c>
      <c r="BN1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95" spans="1:66" s="55" customFormat="1" ht="16" customHeight="1" x14ac:dyDescent="0.2">
      <c r="A195" s="55">
        <v>1665</v>
      </c>
      <c r="B195" s="55" t="s">
        <v>583</v>
      </c>
      <c r="C195" s="55" t="s">
        <v>817</v>
      </c>
      <c r="D195" s="55" t="s">
        <v>148</v>
      </c>
      <c r="E195" s="56" t="s">
        <v>1529</v>
      </c>
      <c r="F195" s="57" t="str">
        <f>IF(ISBLANK(Table2[[#This Row],[unique_id]]), "", PROPER(SUBSTITUTE(Table2[[#This Row],[unique_id]], "_", " ")))</f>
        <v>Broken Template Deck Festoons Plug Proxy</v>
      </c>
      <c r="G195" s="55" t="s">
        <v>295</v>
      </c>
      <c r="H195" s="55" t="s">
        <v>139</v>
      </c>
      <c r="I195" s="55" t="s">
        <v>132</v>
      </c>
      <c r="O195" s="58" t="s">
        <v>797</v>
      </c>
      <c r="T195" s="56" t="str">
        <f>_xlfn.CONCAT("standby_power: 0.5", CHAR(10), "unavailable_power: 0", CHAR(10), "fixed:", CHAR(10), "  power: 0.9", CHAR(10))</f>
        <v xml:space="preserve">standby_power: 0.5
unavailable_power: 0
fixed:
  power: 0.9
</v>
      </c>
      <c r="V195" s="58"/>
      <c r="W195" s="58"/>
      <c r="X195" s="58"/>
      <c r="Y195" s="58"/>
      <c r="Z195" s="58"/>
      <c r="AA195" s="58"/>
      <c r="AG195" s="58"/>
      <c r="AH195" s="58"/>
      <c r="AT195" s="59"/>
      <c r="AU195" s="55" t="s">
        <v>134</v>
      </c>
      <c r="AV19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5" s="55" t="str">
        <f>IF(ISBLANK(Table2[[#This Row],[device_model]]), "", Table2[[#This Row],[device_suggested_area]])</f>
        <v>Deck</v>
      </c>
      <c r="BB195" s="55" t="s">
        <v>736</v>
      </c>
      <c r="BC195" s="55" t="s">
        <v>361</v>
      </c>
      <c r="BD195" s="55" t="s">
        <v>233</v>
      </c>
      <c r="BF195" s="55" t="s">
        <v>362</v>
      </c>
      <c r="BG195" s="55" t="s">
        <v>358</v>
      </c>
      <c r="BN19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6" s="55" customFormat="1" ht="16" customHeight="1" x14ac:dyDescent="0.2">
      <c r="A196" s="55">
        <v>1666</v>
      </c>
      <c r="B196" s="55" t="s">
        <v>583</v>
      </c>
      <c r="C196" s="55" t="s">
        <v>233</v>
      </c>
      <c r="D196" s="55" t="s">
        <v>134</v>
      </c>
      <c r="E196" s="55" t="s">
        <v>1530</v>
      </c>
      <c r="F196" s="57" t="str">
        <f>IF(ISBLANK(Table2[[#This Row],[unique_id]]), "", PROPER(SUBSTITUTE(Table2[[#This Row],[unique_id]], "_", " ")))</f>
        <v>Broken Deck Festoons Plug</v>
      </c>
      <c r="G196" s="55" t="s">
        <v>295</v>
      </c>
      <c r="H196" s="55" t="s">
        <v>139</v>
      </c>
      <c r="I196" s="55" t="s">
        <v>132</v>
      </c>
      <c r="O196" s="58" t="s">
        <v>797</v>
      </c>
      <c r="T196" s="56" t="str">
        <f>_xlfn.CONCAT("power_sensor_id: sensor.", Table2[[#This Row],[unique_id]], "_current_consumption", CHAR(10), "force_energy_sensor_creation: true", CHAR(10))</f>
        <v xml:space="preserve">power_sensor_id: sensor.broken_deck_festoons_plug_current_consumption
force_energy_sensor_creation: true
</v>
      </c>
      <c r="V196" s="58"/>
      <c r="W196" s="58"/>
      <c r="X196" s="58"/>
      <c r="Y196" s="58"/>
      <c r="Z196" s="58"/>
      <c r="AA196" s="58"/>
      <c r="AE196" s="55" t="s">
        <v>292</v>
      </c>
      <c r="AG196" s="58"/>
      <c r="AH196" s="58"/>
      <c r="AT196" s="59"/>
      <c r="AV19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6" s="55" t="str">
        <f>IF(ISBLANK(Table2[[#This Row],[device_model]]), "", Table2[[#This Row],[device_suggested_area]])</f>
        <v>Deck</v>
      </c>
      <c r="BB196" s="55" t="s">
        <v>736</v>
      </c>
      <c r="BC196" s="55" t="s">
        <v>361</v>
      </c>
      <c r="BD196" s="55" t="s">
        <v>233</v>
      </c>
      <c r="BF196" s="55" t="s">
        <v>362</v>
      </c>
      <c r="BG196" s="55" t="s">
        <v>358</v>
      </c>
      <c r="BJ196" s="55" t="s">
        <v>988</v>
      </c>
      <c r="BK196" s="55" t="s">
        <v>1356</v>
      </c>
      <c r="BL196" s="55" t="s">
        <v>565</v>
      </c>
      <c r="BM196" s="55" t="s">
        <v>1391</v>
      </c>
      <c r="BN19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197" spans="1:66" ht="16" customHeight="1" x14ac:dyDescent="0.2">
      <c r="A197" s="30">
        <v>1667</v>
      </c>
      <c r="B197" s="30" t="s">
        <v>26</v>
      </c>
      <c r="C197" s="30" t="s">
        <v>817</v>
      </c>
      <c r="D197" s="30" t="s">
        <v>148</v>
      </c>
      <c r="E197" s="37" t="s">
        <v>965</v>
      </c>
      <c r="F197" s="36" t="str">
        <f>IF(ISBLANK(Table2[[#This Row],[unique_id]]), "", PROPER(SUBSTITUTE(Table2[[#This Row],[unique_id]], "_", " ")))</f>
        <v>Template Deck Festoons Plug Proxy</v>
      </c>
      <c r="G197" s="30" t="s">
        <v>206</v>
      </c>
      <c r="H197" s="30" t="s">
        <v>139</v>
      </c>
      <c r="I197" s="30" t="s">
        <v>132</v>
      </c>
      <c r="O197" s="31" t="s">
        <v>797</v>
      </c>
      <c r="P197" s="30" t="s">
        <v>165</v>
      </c>
      <c r="Q197" s="30" t="s">
        <v>769</v>
      </c>
      <c r="R197" s="30" t="str">
        <f>Table2[[#This Row],[entity_domain]]</f>
        <v>Lights</v>
      </c>
      <c r="S197" s="30" t="str">
        <f>_xlfn.CONCAT( Table2[[#This Row],[device_suggested_area]], " ",Table2[[#This Row],[powercalc_group_3]])</f>
        <v>Deck Lights</v>
      </c>
      <c r="T197" s="37" t="s">
        <v>1097</v>
      </c>
      <c r="U197" s="30"/>
      <c r="V197" s="31"/>
      <c r="W197" s="31"/>
      <c r="X197" s="31"/>
      <c r="Y197" s="31"/>
      <c r="Z197" s="31"/>
      <c r="AA197" s="31"/>
      <c r="AB197" s="30"/>
      <c r="AC197" s="30"/>
      <c r="AG197" s="31"/>
      <c r="AH197" s="31"/>
      <c r="AT197" s="40"/>
      <c r="AU197" s="30" t="s">
        <v>137</v>
      </c>
      <c r="AV1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7" s="30" t="str">
        <f>IF(ISBLANK(Table2[[#This Row],[device_model]]), "", Table2[[#This Row],[device_suggested_area]])</f>
        <v>Deck</v>
      </c>
      <c r="BB197" s="30" t="s">
        <v>736</v>
      </c>
      <c r="BC197" s="30" t="s">
        <v>1139</v>
      </c>
      <c r="BD197" s="30" t="s">
        <v>1138</v>
      </c>
      <c r="BF197" s="30" t="s">
        <v>897</v>
      </c>
      <c r="BG197" s="30" t="s">
        <v>358</v>
      </c>
      <c r="BN1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8" spans="1:66" ht="16" customHeight="1" x14ac:dyDescent="0.2">
      <c r="A198" s="30">
        <v>1668</v>
      </c>
      <c r="B198" s="30" t="s">
        <v>26</v>
      </c>
      <c r="C198" s="30" t="s">
        <v>702</v>
      </c>
      <c r="D198" s="30" t="s">
        <v>137</v>
      </c>
      <c r="E198" s="30" t="s">
        <v>841</v>
      </c>
      <c r="F198" s="36" t="str">
        <f>IF(ISBLANK(Table2[[#This Row],[unique_id]]), "", PROPER(SUBSTITUTE(Table2[[#This Row],[unique_id]], "_", " ")))</f>
        <v>Deck Festoons Plug</v>
      </c>
      <c r="G198" s="30" t="s">
        <v>295</v>
      </c>
      <c r="H198" s="30" t="s">
        <v>139</v>
      </c>
      <c r="I198" s="30" t="s">
        <v>132</v>
      </c>
      <c r="J198" s="30" t="s">
        <v>736</v>
      </c>
      <c r="M198" s="30" t="s">
        <v>136</v>
      </c>
      <c r="O198" s="31" t="s">
        <v>797</v>
      </c>
      <c r="P198" s="30" t="s">
        <v>165</v>
      </c>
      <c r="Q198" s="30" t="s">
        <v>769</v>
      </c>
      <c r="R198" s="30" t="str">
        <f>Table2[[#This Row],[entity_domain]]</f>
        <v>Lights</v>
      </c>
      <c r="S198" s="30" t="str">
        <f>_xlfn.CONCAT( Table2[[#This Row],[device_suggested_area]], " ",Table2[[#This Row],[powercalc_group_3]])</f>
        <v>Deck Lights</v>
      </c>
      <c r="T198" s="37" t="s">
        <v>1074</v>
      </c>
      <c r="U198" s="30"/>
      <c r="V198" s="31"/>
      <c r="W198" s="31"/>
      <c r="X198" s="31"/>
      <c r="Y198" s="31"/>
      <c r="Z198" s="31"/>
      <c r="AA198" s="42" t="s">
        <v>1131</v>
      </c>
      <c r="AB198" s="30"/>
      <c r="AC198" s="30"/>
      <c r="AE198" s="30" t="s">
        <v>292</v>
      </c>
      <c r="AF198" s="30">
        <v>10</v>
      </c>
      <c r="AG198" s="31" t="s">
        <v>34</v>
      </c>
      <c r="AH198" s="31" t="s">
        <v>907</v>
      </c>
      <c r="AJ198" s="30" t="str">
        <f>_xlfn.CONCAT("homeassistant/", Table2[[#This Row],[entity_namespace]], "/tasmota/",Table2[[#This Row],[unique_id]], "/config")</f>
        <v>homeassistant/light/tasmota/deck_festoons_plug/config</v>
      </c>
      <c r="AK198" s="30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98" s="30" t="str">
        <f>_xlfn.CONCAT("tasmota/device/",Table2[[#This Row],[unique_id]], "/cmnd/POWER")</f>
        <v>tasmota/device/deck_festoons_plug/cmnd/POWER</v>
      </c>
      <c r="AM198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8" s="30" t="s">
        <v>926</v>
      </c>
      <c r="AO198" s="30" t="s">
        <v>927</v>
      </c>
      <c r="AP198" s="30" t="s">
        <v>916</v>
      </c>
      <c r="AQ198" s="30" t="s">
        <v>917</v>
      </c>
      <c r="AR198" s="30" t="s">
        <v>981</v>
      </c>
      <c r="AS198" s="30">
        <v>1</v>
      </c>
      <c r="AT198" s="34" t="str">
        <f>HYPERLINK(_xlfn.CONCAT("http://", Table2[[#This Row],[connection_ip]], "/?"))</f>
        <v>http://10.0.4.107/?</v>
      </c>
      <c r="AU198" s="30"/>
      <c r="AV1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1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8" s="30" t="str">
        <f>IF(ISBLANK(Table2[[#This Row],[device_model]]), "", Table2[[#This Row],[device_suggested_area]])</f>
        <v>Deck</v>
      </c>
      <c r="BB198" s="30" t="s">
        <v>736</v>
      </c>
      <c r="BC198" s="30" t="s">
        <v>1139</v>
      </c>
      <c r="BD198" s="30" t="s">
        <v>1138</v>
      </c>
      <c r="BF198" s="30" t="s">
        <v>897</v>
      </c>
      <c r="BG198" s="30" t="s">
        <v>358</v>
      </c>
      <c r="BK198" s="30" t="s">
        <v>1356</v>
      </c>
      <c r="BL198" s="30" t="s">
        <v>1076</v>
      </c>
      <c r="BM198" s="30" t="s">
        <v>1392</v>
      </c>
      <c r="BN1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199" spans="1:66" ht="16" customHeight="1" x14ac:dyDescent="0.2">
      <c r="A199" s="30">
        <v>1669</v>
      </c>
      <c r="B199" s="30" t="s">
        <v>26</v>
      </c>
      <c r="C199" s="30" t="s">
        <v>702</v>
      </c>
      <c r="D199" s="30" t="s">
        <v>27</v>
      </c>
      <c r="E199" s="30" t="s">
        <v>1071</v>
      </c>
      <c r="F199" s="36" t="str">
        <f>IF(ISBLANK(Table2[[#This Row],[unique_id]]), "", PROPER(SUBSTITUTE(Table2[[#This Row],[unique_id]], "_", " ")))</f>
        <v>Deck Festoons Plug Humidity</v>
      </c>
      <c r="G199" s="30" t="s">
        <v>295</v>
      </c>
      <c r="H199" s="30" t="s">
        <v>139</v>
      </c>
      <c r="I199" s="30" t="s">
        <v>132</v>
      </c>
      <c r="O199" s="31"/>
      <c r="P199" s="30"/>
      <c r="T199" s="37"/>
      <c r="U199" s="30"/>
      <c r="V199" s="31"/>
      <c r="W199" s="31"/>
      <c r="X199" s="31"/>
      <c r="Y199" s="31"/>
      <c r="Z199" s="31"/>
      <c r="AA199" s="31"/>
      <c r="AB199" s="30" t="s">
        <v>31</v>
      </c>
      <c r="AC199" s="30" t="s">
        <v>32</v>
      </c>
      <c r="AD199" s="30" t="s">
        <v>33</v>
      </c>
      <c r="AF199" s="30">
        <v>10</v>
      </c>
      <c r="AG199" s="31" t="s">
        <v>34</v>
      </c>
      <c r="AH199" s="31" t="s">
        <v>907</v>
      </c>
      <c r="AJ199" s="30" t="str">
        <f>_xlfn.CONCAT("homeassistant/", Table2[[#This Row],[entity_namespace]], "/tasmota/",Table2[[#This Row],[unique_id]], "/config")</f>
        <v>homeassistant/sensor/tasmota/deck_festoons_plug_humidity/config</v>
      </c>
      <c r="AK199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199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9" s="30" t="s">
        <v>926</v>
      </c>
      <c r="AO199" s="30" t="s">
        <v>927</v>
      </c>
      <c r="AP199" s="30" t="s">
        <v>916</v>
      </c>
      <c r="AQ199" s="30" t="s">
        <v>917</v>
      </c>
      <c r="AR199" s="30" t="s">
        <v>1271</v>
      </c>
      <c r="AS199" s="30">
        <v>1</v>
      </c>
      <c r="AT199" s="34"/>
      <c r="AU199" s="30"/>
      <c r="AV1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1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9" s="30" t="str">
        <f>IF(ISBLANK(Table2[[#This Row],[device_model]]), "", Table2[[#This Row],[device_suggested_area]])</f>
        <v>Deck</v>
      </c>
      <c r="BB199" s="30" t="s">
        <v>736</v>
      </c>
      <c r="BC199" s="30" t="s">
        <v>1139</v>
      </c>
      <c r="BD199" s="30" t="s">
        <v>1138</v>
      </c>
      <c r="BF199" s="30" t="s">
        <v>897</v>
      </c>
      <c r="BG199" s="30" t="s">
        <v>358</v>
      </c>
      <c r="BN1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0" spans="1:66" s="55" customFormat="1" ht="16" customHeight="1" x14ac:dyDescent="0.2">
      <c r="A200" s="55">
        <v>1670</v>
      </c>
      <c r="B200" s="55" t="s">
        <v>583</v>
      </c>
      <c r="C200" s="55" t="s">
        <v>817</v>
      </c>
      <c r="D200" s="55" t="s">
        <v>148</v>
      </c>
      <c r="E200" s="56" t="s">
        <v>1531</v>
      </c>
      <c r="F200" s="57" t="str">
        <f>IF(ISBLANK(Table2[[#This Row],[unique_id]]), "", PROPER(SUBSTITUTE(Table2[[#This Row],[unique_id]], "_", " ")))</f>
        <v>Broken Template Landing Festoons Plug Proxy</v>
      </c>
      <c r="G200" s="55" t="s">
        <v>562</v>
      </c>
      <c r="H200" s="55" t="s">
        <v>139</v>
      </c>
      <c r="I200" s="55" t="s">
        <v>132</v>
      </c>
      <c r="O200" s="58" t="s">
        <v>797</v>
      </c>
      <c r="T200" s="56" t="str">
        <f>_xlfn.CONCAT("standby_power: 0.5", CHAR(10), "unavailable_power: 0", CHAR(10), "fixed:", CHAR(10), "  power: 0.9", CHAR(10))</f>
        <v xml:space="preserve">standby_power: 0.5
unavailable_power: 0
fixed:
  power: 0.9
</v>
      </c>
      <c r="V200" s="58"/>
      <c r="W200" s="58"/>
      <c r="X200" s="58"/>
      <c r="Y200" s="58"/>
      <c r="Z200" s="58"/>
      <c r="AA200" s="58"/>
      <c r="AG200" s="58"/>
      <c r="AH200" s="58"/>
      <c r="AT200" s="59"/>
      <c r="AU200" s="55" t="s">
        <v>134</v>
      </c>
      <c r="AV20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0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0" s="55" t="str">
        <f>IF(ISBLANK(Table2[[#This Row],[device_model]]), "", Table2[[#This Row],[device_suggested_area]])</f>
        <v>Landing</v>
      </c>
      <c r="BB200" s="55" t="s">
        <v>736</v>
      </c>
      <c r="BC200" s="55" t="s">
        <v>361</v>
      </c>
      <c r="BD200" s="55" t="s">
        <v>233</v>
      </c>
      <c r="BF200" s="55" t="s">
        <v>362</v>
      </c>
      <c r="BG200" s="55" t="s">
        <v>563</v>
      </c>
      <c r="BN20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1" spans="1:66" s="55" customFormat="1" ht="16" customHeight="1" x14ac:dyDescent="0.2">
      <c r="A201" s="55">
        <v>1671</v>
      </c>
      <c r="B201" s="55" t="s">
        <v>583</v>
      </c>
      <c r="C201" s="55" t="s">
        <v>233</v>
      </c>
      <c r="D201" s="55" t="s">
        <v>134</v>
      </c>
      <c r="E201" s="55" t="s">
        <v>1532</v>
      </c>
      <c r="F201" s="57" t="str">
        <f>IF(ISBLANK(Table2[[#This Row],[unique_id]]), "", PROPER(SUBSTITUTE(Table2[[#This Row],[unique_id]], "_", " ")))</f>
        <v>Broken Landing Festoons Plug</v>
      </c>
      <c r="G201" s="55" t="s">
        <v>562</v>
      </c>
      <c r="H201" s="55" t="s">
        <v>139</v>
      </c>
      <c r="I201" s="55" t="s">
        <v>132</v>
      </c>
      <c r="O201" s="58" t="s">
        <v>797</v>
      </c>
      <c r="T201" s="56" t="str">
        <f>_xlfn.CONCAT("power_sensor_id: sensor.", Table2[[#This Row],[unique_id]], "_current_consumption", CHAR(10), "force_energy_sensor_creation: true", CHAR(10))</f>
        <v xml:space="preserve">power_sensor_id: sensor.broken_landing_festoons_plug_current_consumption
force_energy_sensor_creation: true
</v>
      </c>
      <c r="V201" s="58"/>
      <c r="W201" s="58"/>
      <c r="X201" s="58"/>
      <c r="Y201" s="58"/>
      <c r="Z201" s="58"/>
      <c r="AA201" s="58"/>
      <c r="AE201" s="55" t="s">
        <v>292</v>
      </c>
      <c r="AG201" s="58"/>
      <c r="AH201" s="58"/>
      <c r="AT201" s="59"/>
      <c r="AV20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0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1" s="55" t="str">
        <f>IF(ISBLANK(Table2[[#This Row],[device_model]]), "", Table2[[#This Row],[device_suggested_area]])</f>
        <v>Landing</v>
      </c>
      <c r="BB201" s="55" t="s">
        <v>736</v>
      </c>
      <c r="BC201" s="55" t="s">
        <v>361</v>
      </c>
      <c r="BD201" s="55" t="s">
        <v>233</v>
      </c>
      <c r="BF201" s="55" t="s">
        <v>362</v>
      </c>
      <c r="BG201" s="55" t="s">
        <v>563</v>
      </c>
      <c r="BJ201" s="55" t="s">
        <v>988</v>
      </c>
      <c r="BK201" s="55" t="s">
        <v>1356</v>
      </c>
      <c r="BL201" s="55" t="s">
        <v>564</v>
      </c>
      <c r="BM201" s="55" t="s">
        <v>1393</v>
      </c>
      <c r="BN20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202" spans="1:66" ht="16" customHeight="1" x14ac:dyDescent="0.2">
      <c r="A202" s="30">
        <v>1672</v>
      </c>
      <c r="B202" s="30" t="s">
        <v>26</v>
      </c>
      <c r="C202" s="30" t="s">
        <v>817</v>
      </c>
      <c r="D202" s="30" t="s">
        <v>148</v>
      </c>
      <c r="E202" s="37" t="s">
        <v>966</v>
      </c>
      <c r="F202" s="36" t="str">
        <f>IF(ISBLANK(Table2[[#This Row],[unique_id]]), "", PROPER(SUBSTITUTE(Table2[[#This Row],[unique_id]], "_", " ")))</f>
        <v>Template Landing Festoons Plug Proxy</v>
      </c>
      <c r="G202" s="30" t="s">
        <v>206</v>
      </c>
      <c r="H202" s="30" t="s">
        <v>139</v>
      </c>
      <c r="I202" s="30" t="s">
        <v>132</v>
      </c>
      <c r="O202" s="31" t="s">
        <v>797</v>
      </c>
      <c r="P202" s="30" t="s">
        <v>165</v>
      </c>
      <c r="Q202" s="30" t="s">
        <v>769</v>
      </c>
      <c r="R202" s="30" t="str">
        <f>Table2[[#This Row],[entity_domain]]</f>
        <v>Lights</v>
      </c>
      <c r="S202" s="30" t="str">
        <f>_xlfn.CONCAT( Table2[[#This Row],[device_suggested_area]], " ",Table2[[#This Row],[powercalc_group_3]])</f>
        <v>Landing Lights</v>
      </c>
      <c r="T202" s="37" t="s">
        <v>1097</v>
      </c>
      <c r="U202" s="30"/>
      <c r="V202" s="31"/>
      <c r="W202" s="31"/>
      <c r="X202" s="31"/>
      <c r="Y202" s="31"/>
      <c r="Z202" s="31"/>
      <c r="AA202" s="31"/>
      <c r="AB202" s="30"/>
      <c r="AC202" s="30"/>
      <c r="AG202" s="31"/>
      <c r="AH202" s="31"/>
      <c r="AT202" s="40"/>
      <c r="AU202" s="30" t="s">
        <v>137</v>
      </c>
      <c r="AV2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2" s="30" t="str">
        <f>IF(ISBLANK(Table2[[#This Row],[device_model]]), "", Table2[[#This Row],[device_suggested_area]])</f>
        <v>Landing</v>
      </c>
      <c r="BB202" s="30" t="s">
        <v>736</v>
      </c>
      <c r="BC202" s="30" t="s">
        <v>1140</v>
      </c>
      <c r="BD202" s="30" t="s">
        <v>1138</v>
      </c>
      <c r="BF202" s="30" t="s">
        <v>897</v>
      </c>
      <c r="BG202" s="30" t="s">
        <v>563</v>
      </c>
      <c r="BN2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3" spans="1:66" ht="16" customHeight="1" x14ac:dyDescent="0.2">
      <c r="A203" s="30">
        <v>1673</v>
      </c>
      <c r="B203" s="30" t="s">
        <v>26</v>
      </c>
      <c r="C203" s="30" t="s">
        <v>702</v>
      </c>
      <c r="D203" s="30" t="s">
        <v>137</v>
      </c>
      <c r="E203" s="30" t="s">
        <v>842</v>
      </c>
      <c r="F203" s="36" t="str">
        <f>IF(ISBLANK(Table2[[#This Row],[unique_id]]), "", PROPER(SUBSTITUTE(Table2[[#This Row],[unique_id]], "_", " ")))</f>
        <v>Landing Festoons Plug</v>
      </c>
      <c r="G203" s="30" t="s">
        <v>562</v>
      </c>
      <c r="H203" s="30" t="s">
        <v>139</v>
      </c>
      <c r="I203" s="30" t="s">
        <v>132</v>
      </c>
      <c r="J203" s="30" t="s">
        <v>736</v>
      </c>
      <c r="M203" s="30" t="s">
        <v>136</v>
      </c>
      <c r="O203" s="31" t="s">
        <v>797</v>
      </c>
      <c r="P203" s="30" t="s">
        <v>165</v>
      </c>
      <c r="Q203" s="30" t="s">
        <v>769</v>
      </c>
      <c r="R203" s="30" t="str">
        <f>Table2[[#This Row],[entity_domain]]</f>
        <v>Lights</v>
      </c>
      <c r="S203" s="30" t="str">
        <f>_xlfn.CONCAT( Table2[[#This Row],[device_suggested_area]], " ",Table2[[#This Row],[powercalc_group_3]])</f>
        <v>Landing Lights</v>
      </c>
      <c r="T203" s="37" t="s">
        <v>1073</v>
      </c>
      <c r="U203" s="30"/>
      <c r="V203" s="31"/>
      <c r="W203" s="31"/>
      <c r="X203" s="31"/>
      <c r="Y203" s="31"/>
      <c r="Z203" s="31"/>
      <c r="AA203" s="42" t="s">
        <v>1131</v>
      </c>
      <c r="AB203" s="30"/>
      <c r="AC203" s="30"/>
      <c r="AE203" s="30" t="s">
        <v>292</v>
      </c>
      <c r="AF203" s="30">
        <v>10</v>
      </c>
      <c r="AG203" s="31" t="s">
        <v>34</v>
      </c>
      <c r="AH203" s="31" t="s">
        <v>907</v>
      </c>
      <c r="AJ203" s="30" t="str">
        <f>_xlfn.CONCAT("homeassistant/", Table2[[#This Row],[entity_namespace]], "/tasmota/",Table2[[#This Row],[unique_id]], "/config")</f>
        <v>homeassistant/light/tasmota/landing_festoons_plug/config</v>
      </c>
      <c r="AK203" s="30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203" s="30" t="str">
        <f>_xlfn.CONCAT("tasmota/device/",Table2[[#This Row],[unique_id]], "/cmnd/POWER")</f>
        <v>tasmota/device/landing_festoons_plug/cmnd/POWER</v>
      </c>
      <c r="AM203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03" s="30" t="s">
        <v>926</v>
      </c>
      <c r="AO203" s="30" t="s">
        <v>927</v>
      </c>
      <c r="AP203" s="30" t="s">
        <v>916</v>
      </c>
      <c r="AQ203" s="30" t="s">
        <v>917</v>
      </c>
      <c r="AR203" s="30" t="s">
        <v>981</v>
      </c>
      <c r="AS203" s="30">
        <v>1</v>
      </c>
      <c r="AT203" s="34" t="str">
        <f>HYPERLINK(_xlfn.CONCAT("http://", Table2[[#This Row],[connection_ip]], "/?"))</f>
        <v>http://10.0.4.108/?</v>
      </c>
      <c r="AU203" s="30"/>
      <c r="AV2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2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3" s="30" t="str">
        <f>IF(ISBLANK(Table2[[#This Row],[device_model]]), "", Table2[[#This Row],[device_suggested_area]])</f>
        <v>Landing</v>
      </c>
      <c r="BB203" s="30" t="s">
        <v>736</v>
      </c>
      <c r="BC203" s="30" t="s">
        <v>1140</v>
      </c>
      <c r="BD203" s="30" t="s">
        <v>1138</v>
      </c>
      <c r="BF203" s="30" t="s">
        <v>897</v>
      </c>
      <c r="BG203" s="30" t="s">
        <v>563</v>
      </c>
      <c r="BK203" s="30" t="s">
        <v>1356</v>
      </c>
      <c r="BL203" s="30" t="s">
        <v>1075</v>
      </c>
      <c r="BM203" s="30" t="s">
        <v>1394</v>
      </c>
      <c r="BN2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204" spans="1:66" ht="16" customHeight="1" x14ac:dyDescent="0.2">
      <c r="A204" s="30">
        <v>1674</v>
      </c>
      <c r="B204" s="30" t="s">
        <v>583</v>
      </c>
      <c r="C204" s="30" t="s">
        <v>378</v>
      </c>
      <c r="D204" s="30" t="s">
        <v>137</v>
      </c>
      <c r="E204" s="30" t="s">
        <v>578</v>
      </c>
      <c r="F204" s="36" t="str">
        <f>IF(ISBLANK(Table2[[#This Row],[unique_id]]), "", PROPER(SUBSTITUTE(Table2[[#This Row],[unique_id]], "_", " ")))</f>
        <v>Garden Pedestals</v>
      </c>
      <c r="G204" s="30" t="s">
        <v>579</v>
      </c>
      <c r="H204" s="30" t="s">
        <v>139</v>
      </c>
      <c r="I204" s="30" t="s">
        <v>132</v>
      </c>
      <c r="J204" s="30" t="s">
        <v>735</v>
      </c>
      <c r="O204" s="31"/>
      <c r="P204" s="30"/>
      <c r="T204" s="37"/>
      <c r="U204" s="30"/>
      <c r="V204" s="31"/>
      <c r="W204" s="31" t="s">
        <v>494</v>
      </c>
      <c r="X204" s="47">
        <v>115</v>
      </c>
      <c r="Y204" s="42" t="s">
        <v>768</v>
      </c>
      <c r="Z204" s="42"/>
      <c r="AA204" s="42"/>
      <c r="AB204" s="30"/>
      <c r="AC204" s="30"/>
      <c r="AE204" s="30" t="s">
        <v>292</v>
      </c>
      <c r="AG204" s="31"/>
      <c r="AH204" s="31"/>
      <c r="AT20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U204" s="30"/>
      <c r="AV2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2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2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4" s="30" t="str">
        <f>Table2[[#This Row],[device_suggested_area]]</f>
        <v>Garden</v>
      </c>
      <c r="BA204" s="30" t="str">
        <f>IF(ISBLANK(Table2[[#This Row],[device_model]]), "", Table2[[#This Row],[device_suggested_area]])</f>
        <v>Garden</v>
      </c>
      <c r="BB204" s="30" t="s">
        <v>735</v>
      </c>
      <c r="BC204" s="30" t="s">
        <v>570</v>
      </c>
      <c r="BD204" s="30" t="s">
        <v>378</v>
      </c>
      <c r="BE204" s="30" t="s">
        <v>1558</v>
      </c>
      <c r="BF204" s="30" t="s">
        <v>568</v>
      </c>
      <c r="BG204" s="30" t="s">
        <v>580</v>
      </c>
      <c r="BN2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6" ht="16" customHeight="1" x14ac:dyDescent="0.2">
      <c r="A205" s="30">
        <v>1675</v>
      </c>
      <c r="B205" s="30" t="s">
        <v>583</v>
      </c>
      <c r="C205" s="30" t="s">
        <v>378</v>
      </c>
      <c r="D205" s="30" t="s">
        <v>137</v>
      </c>
      <c r="E205" s="30" t="s">
        <v>967</v>
      </c>
      <c r="F205" s="36" t="str">
        <f>IF(ISBLANK(Table2[[#This Row],[unique_id]]), "", PROPER(SUBSTITUTE(Table2[[#This Row],[unique_id]], "_", " ")))</f>
        <v>Garden Pedestals Bulb 1</v>
      </c>
      <c r="H205" s="30" t="s">
        <v>139</v>
      </c>
      <c r="O205" s="31"/>
      <c r="P205" s="30" t="s">
        <v>165</v>
      </c>
      <c r="Q205" s="30" t="s">
        <v>769</v>
      </c>
      <c r="R205" s="30" t="str">
        <f>Table2[[#This Row],[entity_domain]]</f>
        <v>Lights</v>
      </c>
      <c r="S205" s="30" t="str">
        <f>_xlfn.CONCAT( Table2[[#This Row],[device_suggested_area]], " ",Table2[[#This Row],[powercalc_group_3]])</f>
        <v>Garden Lights</v>
      </c>
      <c r="T205" s="37"/>
      <c r="U205" s="30"/>
      <c r="V205" s="31"/>
      <c r="W205" s="31" t="s">
        <v>493</v>
      </c>
      <c r="X205" s="47">
        <v>115</v>
      </c>
      <c r="Y205" s="42" t="s">
        <v>765</v>
      </c>
      <c r="Z205" s="42"/>
      <c r="AA205" s="42"/>
      <c r="AB205" s="30"/>
      <c r="AC205" s="30"/>
      <c r="AG205" s="31"/>
      <c r="AH205" s="31"/>
      <c r="AT20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U205" s="30"/>
      <c r="AV2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2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2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5" s="30" t="str">
        <f>Table2[[#This Row],[device_suggested_area]]</f>
        <v>Garden</v>
      </c>
      <c r="BA205" s="30" t="str">
        <f>IF(ISBLANK(Table2[[#This Row],[device_model]]), "", Table2[[#This Row],[device_suggested_area]])</f>
        <v>Garden</v>
      </c>
      <c r="BB205" s="30" t="s">
        <v>1015</v>
      </c>
      <c r="BC205" s="30" t="s">
        <v>570</v>
      </c>
      <c r="BD205" s="30" t="s">
        <v>378</v>
      </c>
      <c r="BE205" s="30" t="s">
        <v>1558</v>
      </c>
      <c r="BF205" s="30" t="s">
        <v>568</v>
      </c>
      <c r="BG205" s="30" t="s">
        <v>580</v>
      </c>
      <c r="BL205" s="30" t="s">
        <v>567</v>
      </c>
      <c r="BN2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206" spans="1:66" ht="16" customHeight="1" x14ac:dyDescent="0.2">
      <c r="A206" s="30">
        <v>1676</v>
      </c>
      <c r="B206" s="30" t="s">
        <v>583</v>
      </c>
      <c r="C206" s="30" t="s">
        <v>378</v>
      </c>
      <c r="D206" s="30" t="s">
        <v>137</v>
      </c>
      <c r="E206" s="30" t="s">
        <v>968</v>
      </c>
      <c r="F206" s="36" t="str">
        <f>IF(ISBLANK(Table2[[#This Row],[unique_id]]), "", PROPER(SUBSTITUTE(Table2[[#This Row],[unique_id]], "_", " ")))</f>
        <v>Garden Pedestals Bulb 2</v>
      </c>
      <c r="H206" s="30" t="s">
        <v>139</v>
      </c>
      <c r="O206" s="31"/>
      <c r="P206" s="30" t="s">
        <v>165</v>
      </c>
      <c r="Q206" s="30" t="s">
        <v>769</v>
      </c>
      <c r="R206" s="30" t="str">
        <f>Table2[[#This Row],[entity_domain]]</f>
        <v>Lights</v>
      </c>
      <c r="S206" s="30" t="str">
        <f>_xlfn.CONCAT( Table2[[#This Row],[device_suggested_area]], " ",Table2[[#This Row],[powercalc_group_3]])</f>
        <v>Garden Lights</v>
      </c>
      <c r="T206" s="37"/>
      <c r="U206" s="30"/>
      <c r="V206" s="31"/>
      <c r="W206" s="31" t="s">
        <v>493</v>
      </c>
      <c r="X206" s="47">
        <v>115</v>
      </c>
      <c r="Y206" s="42" t="s">
        <v>765</v>
      </c>
      <c r="Z206" s="42"/>
      <c r="AA206" s="42"/>
      <c r="AB206" s="30"/>
      <c r="AC206" s="30"/>
      <c r="AG206" s="31"/>
      <c r="AH206" s="31"/>
      <c r="AT20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U206" s="30"/>
      <c r="AV2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2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2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6" s="30" t="str">
        <f>Table2[[#This Row],[device_suggested_area]]</f>
        <v>Garden</v>
      </c>
      <c r="BA206" s="30" t="str">
        <f>IF(ISBLANK(Table2[[#This Row],[device_model]]), "", Table2[[#This Row],[device_suggested_area]])</f>
        <v>Garden</v>
      </c>
      <c r="BB206" s="30" t="s">
        <v>1016</v>
      </c>
      <c r="BC206" s="30" t="s">
        <v>570</v>
      </c>
      <c r="BD206" s="30" t="s">
        <v>378</v>
      </c>
      <c r="BE206" s="30" t="s">
        <v>1558</v>
      </c>
      <c r="BF206" s="30" t="s">
        <v>568</v>
      </c>
      <c r="BG206" s="30" t="s">
        <v>580</v>
      </c>
      <c r="BL206" s="30" t="s">
        <v>571</v>
      </c>
      <c r="BN2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207" spans="1:66" ht="16" customHeight="1" x14ac:dyDescent="0.2">
      <c r="A207" s="30">
        <v>1677</v>
      </c>
      <c r="B207" s="30" t="s">
        <v>583</v>
      </c>
      <c r="C207" s="30" t="s">
        <v>378</v>
      </c>
      <c r="D207" s="30" t="s">
        <v>137</v>
      </c>
      <c r="E207" s="30" t="s">
        <v>969</v>
      </c>
      <c r="F207" s="36" t="str">
        <f>IF(ISBLANK(Table2[[#This Row],[unique_id]]), "", PROPER(SUBSTITUTE(Table2[[#This Row],[unique_id]], "_", " ")))</f>
        <v>Garden Pedestals Bulb 3</v>
      </c>
      <c r="H207" s="30" t="s">
        <v>139</v>
      </c>
      <c r="O207" s="31"/>
      <c r="P207" s="30" t="s">
        <v>165</v>
      </c>
      <c r="Q207" s="30" t="s">
        <v>769</v>
      </c>
      <c r="R207" s="30" t="str">
        <f>Table2[[#This Row],[entity_domain]]</f>
        <v>Lights</v>
      </c>
      <c r="S207" s="30" t="str">
        <f>_xlfn.CONCAT( Table2[[#This Row],[device_suggested_area]], " ",Table2[[#This Row],[powercalc_group_3]])</f>
        <v>Garden Lights</v>
      </c>
      <c r="T207" s="37"/>
      <c r="U207" s="30"/>
      <c r="V207" s="31"/>
      <c r="W207" s="31" t="s">
        <v>493</v>
      </c>
      <c r="X207" s="47">
        <v>115</v>
      </c>
      <c r="Y207" s="42" t="s">
        <v>765</v>
      </c>
      <c r="Z207" s="42"/>
      <c r="AA207" s="42"/>
      <c r="AB207" s="30"/>
      <c r="AC207" s="30"/>
      <c r="AG207" s="31"/>
      <c r="AH207" s="31"/>
      <c r="AT20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U207" s="30"/>
      <c r="AV2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2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2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30" t="str">
        <f>Table2[[#This Row],[device_suggested_area]]</f>
        <v>Garden</v>
      </c>
      <c r="BA207" s="30" t="str">
        <f>IF(ISBLANK(Table2[[#This Row],[device_model]]), "", Table2[[#This Row],[device_suggested_area]])</f>
        <v>Garden</v>
      </c>
      <c r="BB207" s="30" t="s">
        <v>1017</v>
      </c>
      <c r="BC207" s="30" t="s">
        <v>570</v>
      </c>
      <c r="BD207" s="30" t="s">
        <v>378</v>
      </c>
      <c r="BE207" s="30" t="s">
        <v>1558</v>
      </c>
      <c r="BF207" s="30" t="s">
        <v>568</v>
      </c>
      <c r="BG207" s="30" t="s">
        <v>580</v>
      </c>
      <c r="BL207" s="30" t="s">
        <v>572</v>
      </c>
      <c r="BN2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208" spans="1:66" ht="16" customHeight="1" x14ac:dyDescent="0.2">
      <c r="A208" s="30">
        <v>1678</v>
      </c>
      <c r="B208" s="30" t="s">
        <v>583</v>
      </c>
      <c r="C208" s="30" t="s">
        <v>378</v>
      </c>
      <c r="D208" s="30" t="s">
        <v>137</v>
      </c>
      <c r="E208" s="30" t="s">
        <v>970</v>
      </c>
      <c r="F208" s="36" t="str">
        <f>IF(ISBLANK(Table2[[#This Row],[unique_id]]), "", PROPER(SUBSTITUTE(Table2[[#This Row],[unique_id]], "_", " ")))</f>
        <v>Garden Pedestals Bulb 4</v>
      </c>
      <c r="H208" s="30" t="s">
        <v>139</v>
      </c>
      <c r="O208" s="31"/>
      <c r="P208" s="30" t="s">
        <v>165</v>
      </c>
      <c r="Q208" s="30" t="s">
        <v>769</v>
      </c>
      <c r="R208" s="30" t="str">
        <f>Table2[[#This Row],[entity_domain]]</f>
        <v>Lights</v>
      </c>
      <c r="S208" s="30" t="str">
        <f>_xlfn.CONCAT( Table2[[#This Row],[device_suggested_area]], " ",Table2[[#This Row],[powercalc_group_3]])</f>
        <v>Garden Lights</v>
      </c>
      <c r="T208" s="37"/>
      <c r="U208" s="30"/>
      <c r="V208" s="31"/>
      <c r="W208" s="31" t="s">
        <v>493</v>
      </c>
      <c r="X208" s="47">
        <v>115</v>
      </c>
      <c r="Y208" s="42" t="s">
        <v>765</v>
      </c>
      <c r="Z208" s="42"/>
      <c r="AA208" s="42"/>
      <c r="AB208" s="30"/>
      <c r="AC208" s="30"/>
      <c r="AG208" s="31"/>
      <c r="AH208" s="31"/>
      <c r="AT20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U208" s="30"/>
      <c r="AV2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2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2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8" s="30" t="str">
        <f>Table2[[#This Row],[device_suggested_area]]</f>
        <v>Garden</v>
      </c>
      <c r="BA208" s="30" t="str">
        <f>IF(ISBLANK(Table2[[#This Row],[device_model]]), "", Table2[[#This Row],[device_suggested_area]])</f>
        <v>Garden</v>
      </c>
      <c r="BB208" s="30" t="s">
        <v>1018</v>
      </c>
      <c r="BC208" s="30" t="s">
        <v>570</v>
      </c>
      <c r="BD208" s="30" t="s">
        <v>378</v>
      </c>
      <c r="BE208" s="30" t="s">
        <v>1558</v>
      </c>
      <c r="BF208" s="30" t="s">
        <v>568</v>
      </c>
      <c r="BG208" s="30" t="s">
        <v>580</v>
      </c>
      <c r="BL208" s="30" t="s">
        <v>573</v>
      </c>
      <c r="BN2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9" spans="1:66" ht="16" customHeight="1" x14ac:dyDescent="0.2">
      <c r="A209" s="30">
        <v>1679</v>
      </c>
      <c r="B209" s="30" t="s">
        <v>583</v>
      </c>
      <c r="C209" s="30" t="s">
        <v>378</v>
      </c>
      <c r="D209" s="30" t="s">
        <v>137</v>
      </c>
      <c r="F209" s="36" t="str">
        <f>IF(ISBLANK(Table2[[#This Row],[unique_id]]), "", PROPER(SUBSTITUTE(Table2[[#This Row],[unique_id]], "_", " ")))</f>
        <v/>
      </c>
      <c r="O209" s="31"/>
      <c r="P209" s="30"/>
      <c r="T209" s="37"/>
      <c r="U209" s="30"/>
      <c r="V209" s="31"/>
      <c r="W209" s="31" t="s">
        <v>493</v>
      </c>
      <c r="X209" s="47">
        <v>115</v>
      </c>
      <c r="Y209" s="42" t="s">
        <v>765</v>
      </c>
      <c r="Z209" s="42" t="s">
        <v>987</v>
      </c>
      <c r="AA209" s="42"/>
      <c r="AB209" s="30"/>
      <c r="AC209" s="30"/>
      <c r="AG209" s="31"/>
      <c r="AH209" s="31"/>
      <c r="AT20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09" s="30"/>
      <c r="AV2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9" s="30" t="str">
        <f>Table2[[#This Row],[device_suggested_area]]</f>
        <v>Garden</v>
      </c>
      <c r="BA209" s="30" t="str">
        <f>IF(ISBLANK(Table2[[#This Row],[device_model]]), "", Table2[[#This Row],[device_suggested_area]])</f>
        <v>Garden</v>
      </c>
      <c r="BB209" s="30" t="s">
        <v>1019</v>
      </c>
      <c r="BC209" s="30" t="s">
        <v>570</v>
      </c>
      <c r="BD209" s="30" t="s">
        <v>378</v>
      </c>
      <c r="BE209" s="30" t="s">
        <v>1558</v>
      </c>
      <c r="BF209" s="30" t="s">
        <v>568</v>
      </c>
      <c r="BG209" s="30" t="s">
        <v>580</v>
      </c>
      <c r="BL209" s="30" t="s">
        <v>1077</v>
      </c>
      <c r="BN2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0" spans="1:66" ht="16" customHeight="1" x14ac:dyDescent="0.2">
      <c r="A210" s="30">
        <v>1680</v>
      </c>
      <c r="B210" s="30" t="s">
        <v>583</v>
      </c>
      <c r="C210" s="30" t="s">
        <v>378</v>
      </c>
      <c r="D210" s="30" t="s">
        <v>137</v>
      </c>
      <c r="F210" s="36" t="str">
        <f>IF(ISBLANK(Table2[[#This Row],[unique_id]]), "", PROPER(SUBSTITUTE(Table2[[#This Row],[unique_id]], "_", " ")))</f>
        <v/>
      </c>
      <c r="O210" s="31"/>
      <c r="P210" s="30"/>
      <c r="T210" s="37"/>
      <c r="U210" s="30"/>
      <c r="V210" s="31"/>
      <c r="W210" s="31" t="s">
        <v>493</v>
      </c>
      <c r="X210" s="47">
        <v>115</v>
      </c>
      <c r="Y210" s="42" t="s">
        <v>765</v>
      </c>
      <c r="Z210" s="42" t="s">
        <v>987</v>
      </c>
      <c r="AA210" s="42"/>
      <c r="AB210" s="30"/>
      <c r="AC210" s="30"/>
      <c r="AG210" s="31"/>
      <c r="AH210" s="31"/>
      <c r="AT21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0" s="30"/>
      <c r="AV2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0" s="30" t="str">
        <f>Table2[[#This Row],[device_suggested_area]]</f>
        <v>Garden</v>
      </c>
      <c r="BA210" s="30" t="str">
        <f>IF(ISBLANK(Table2[[#This Row],[device_model]]), "", Table2[[#This Row],[device_suggested_area]])</f>
        <v>Garden</v>
      </c>
      <c r="BB210" s="30" t="s">
        <v>1020</v>
      </c>
      <c r="BC210" s="30" t="s">
        <v>570</v>
      </c>
      <c r="BD210" s="30" t="s">
        <v>378</v>
      </c>
      <c r="BE210" s="30" t="s">
        <v>1558</v>
      </c>
      <c r="BF210" s="30" t="s">
        <v>568</v>
      </c>
      <c r="BG210" s="30" t="s">
        <v>580</v>
      </c>
      <c r="BL210" s="30" t="s">
        <v>1077</v>
      </c>
      <c r="BN2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1" spans="1:66" ht="16" customHeight="1" x14ac:dyDescent="0.2">
      <c r="A211" s="30">
        <v>1681</v>
      </c>
      <c r="B211" s="30" t="s">
        <v>583</v>
      </c>
      <c r="C211" s="30" t="s">
        <v>378</v>
      </c>
      <c r="D211" s="30" t="s">
        <v>137</v>
      </c>
      <c r="F211" s="36" t="str">
        <f>IF(ISBLANK(Table2[[#This Row],[unique_id]]), "", PROPER(SUBSTITUTE(Table2[[#This Row],[unique_id]], "_", " ")))</f>
        <v/>
      </c>
      <c r="O211" s="31"/>
      <c r="P211" s="30"/>
      <c r="T211" s="37"/>
      <c r="U211" s="30"/>
      <c r="V211" s="31"/>
      <c r="W211" s="31" t="s">
        <v>493</v>
      </c>
      <c r="X211" s="47">
        <v>115</v>
      </c>
      <c r="Y211" s="42" t="s">
        <v>765</v>
      </c>
      <c r="Z211" s="42" t="s">
        <v>987</v>
      </c>
      <c r="AA211" s="42"/>
      <c r="AB211" s="30"/>
      <c r="AC211" s="30"/>
      <c r="AG211" s="31"/>
      <c r="AH211" s="31"/>
      <c r="AT21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1" s="30"/>
      <c r="AV2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0" t="str">
        <f>Table2[[#This Row],[device_suggested_area]]</f>
        <v>Garden</v>
      </c>
      <c r="BA211" s="30" t="str">
        <f>IF(ISBLANK(Table2[[#This Row],[device_model]]), "", Table2[[#This Row],[device_suggested_area]])</f>
        <v>Garden</v>
      </c>
      <c r="BB211" s="30" t="s">
        <v>1021</v>
      </c>
      <c r="BC211" s="30" t="s">
        <v>570</v>
      </c>
      <c r="BD211" s="30" t="s">
        <v>378</v>
      </c>
      <c r="BE211" s="30" t="s">
        <v>1558</v>
      </c>
      <c r="BF211" s="30" t="s">
        <v>568</v>
      </c>
      <c r="BG211" s="30" t="s">
        <v>580</v>
      </c>
      <c r="BL211" s="30" t="s">
        <v>1077</v>
      </c>
      <c r="BN2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2" spans="1:66" ht="16" customHeight="1" x14ac:dyDescent="0.2">
      <c r="A212" s="30">
        <v>1682</v>
      </c>
      <c r="B212" s="30" t="s">
        <v>583</v>
      </c>
      <c r="C212" s="30" t="s">
        <v>378</v>
      </c>
      <c r="D212" s="30" t="s">
        <v>137</v>
      </c>
      <c r="F212" s="36" t="str">
        <f>IF(ISBLANK(Table2[[#This Row],[unique_id]]), "", PROPER(SUBSTITUTE(Table2[[#This Row],[unique_id]], "_", " ")))</f>
        <v/>
      </c>
      <c r="O212" s="31"/>
      <c r="P212" s="30"/>
      <c r="T212" s="37"/>
      <c r="U212" s="30"/>
      <c r="V212" s="31"/>
      <c r="W212" s="31" t="s">
        <v>493</v>
      </c>
      <c r="X212" s="47">
        <v>115</v>
      </c>
      <c r="Y212" s="42" t="s">
        <v>765</v>
      </c>
      <c r="Z212" s="42" t="s">
        <v>987</v>
      </c>
      <c r="AA212" s="42"/>
      <c r="AB212" s="30"/>
      <c r="AC212" s="30"/>
      <c r="AG212" s="31"/>
      <c r="AH212" s="31"/>
      <c r="AT21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2" s="30"/>
      <c r="AV2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0" t="str">
        <f>Table2[[#This Row],[device_suggested_area]]</f>
        <v>Garden</v>
      </c>
      <c r="BA212" s="30" t="str">
        <f>IF(ISBLANK(Table2[[#This Row],[device_model]]), "", Table2[[#This Row],[device_suggested_area]])</f>
        <v>Garden</v>
      </c>
      <c r="BB212" s="30" t="s">
        <v>1022</v>
      </c>
      <c r="BC212" s="30" t="s">
        <v>570</v>
      </c>
      <c r="BD212" s="30" t="s">
        <v>378</v>
      </c>
      <c r="BE212" s="30" t="s">
        <v>1558</v>
      </c>
      <c r="BF212" s="30" t="s">
        <v>568</v>
      </c>
      <c r="BG212" s="30" t="s">
        <v>580</v>
      </c>
      <c r="BL212" s="30" t="s">
        <v>1077</v>
      </c>
      <c r="BN2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3" spans="1:66" ht="16" customHeight="1" x14ac:dyDescent="0.2">
      <c r="A213" s="30">
        <v>1683</v>
      </c>
      <c r="B213" s="30" t="s">
        <v>26</v>
      </c>
      <c r="C213" s="30" t="s">
        <v>378</v>
      </c>
      <c r="D213" s="30" t="s">
        <v>137</v>
      </c>
      <c r="E213" s="30" t="s">
        <v>581</v>
      </c>
      <c r="F213" s="36" t="str">
        <f>IF(ISBLANK(Table2[[#This Row],[unique_id]]), "", PROPER(SUBSTITUTE(Table2[[#This Row],[unique_id]], "_", " ")))</f>
        <v>Tree Spotlights</v>
      </c>
      <c r="G213" s="30" t="s">
        <v>577</v>
      </c>
      <c r="H213" s="30" t="s">
        <v>139</v>
      </c>
      <c r="I213" s="30" t="s">
        <v>132</v>
      </c>
      <c r="J213" s="30" t="s">
        <v>737</v>
      </c>
      <c r="O213" s="31"/>
      <c r="P213" s="30"/>
      <c r="T213" s="37"/>
      <c r="U213" s="30"/>
      <c r="V213" s="31"/>
      <c r="W213" s="31" t="s">
        <v>494</v>
      </c>
      <c r="X213" s="47">
        <v>116</v>
      </c>
      <c r="Y213" s="42" t="s">
        <v>768</v>
      </c>
      <c r="Z213" s="42"/>
      <c r="AA213" s="42"/>
      <c r="AB213" s="30"/>
      <c r="AC213" s="30"/>
      <c r="AE213" s="30" t="s">
        <v>292</v>
      </c>
      <c r="AG213" s="31"/>
      <c r="AH213" s="31"/>
      <c r="AT21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U213" s="30"/>
      <c r="AV2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30" t="str">
        <f>Table2[[#This Row],[device_suggested_area]]</f>
        <v>Tree</v>
      </c>
      <c r="BA213" s="30" t="str">
        <f>IF(ISBLANK(Table2[[#This Row],[device_model]]), "", Table2[[#This Row],[device_suggested_area]])</f>
        <v>Tree</v>
      </c>
      <c r="BB213" s="30" t="s">
        <v>737</v>
      </c>
      <c r="BC213" s="30" t="s">
        <v>576</v>
      </c>
      <c r="BD213" s="30" t="s">
        <v>378</v>
      </c>
      <c r="BE213" s="30" t="s">
        <v>1558</v>
      </c>
      <c r="BF213" s="30" t="s">
        <v>568</v>
      </c>
      <c r="BG213" s="30" t="s">
        <v>575</v>
      </c>
      <c r="BN2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6" ht="16" customHeight="1" x14ac:dyDescent="0.2">
      <c r="A214" s="30">
        <v>1684</v>
      </c>
      <c r="B214" s="30" t="s">
        <v>583</v>
      </c>
      <c r="C214" s="30" t="s">
        <v>378</v>
      </c>
      <c r="D214" s="30" t="s">
        <v>137</v>
      </c>
      <c r="E214" s="30" t="s">
        <v>971</v>
      </c>
      <c r="F214" s="36" t="str">
        <f>IF(ISBLANK(Table2[[#This Row],[unique_id]]), "", PROPER(SUBSTITUTE(Table2[[#This Row],[unique_id]], "_", " ")))</f>
        <v>Tree Spotlights Bulb 1</v>
      </c>
      <c r="H214" s="30" t="s">
        <v>139</v>
      </c>
      <c r="O214" s="31" t="s">
        <v>797</v>
      </c>
      <c r="P214" s="30" t="s">
        <v>165</v>
      </c>
      <c r="Q214" s="30" t="s">
        <v>769</v>
      </c>
      <c r="R214" s="30" t="str">
        <f>Table2[[#This Row],[entity_domain]]</f>
        <v>Lights</v>
      </c>
      <c r="S214" s="30" t="str">
        <f>_xlfn.CONCAT( Table2[[#This Row],[device_suggested_area]], " ",Table2[[#This Row],[powercalc_group_3]])</f>
        <v>Tree Lights</v>
      </c>
      <c r="T214" s="37"/>
      <c r="U214" s="30"/>
      <c r="V214" s="31"/>
      <c r="W214" s="31" t="s">
        <v>493</v>
      </c>
      <c r="X214" s="47">
        <v>116</v>
      </c>
      <c r="Y214" s="42" t="s">
        <v>765</v>
      </c>
      <c r="Z214" s="42"/>
      <c r="AA214" s="42"/>
      <c r="AB214" s="30"/>
      <c r="AC214" s="30"/>
      <c r="AG214" s="31"/>
      <c r="AH214" s="31"/>
      <c r="AT21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U214" s="30"/>
      <c r="AV2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0" t="str">
        <f>Table2[[#This Row],[device_suggested_area]]</f>
        <v>Tree</v>
      </c>
      <c r="BA214" s="30" t="str">
        <f>IF(ISBLANK(Table2[[#This Row],[device_model]]), "", Table2[[#This Row],[device_suggested_area]])</f>
        <v>Tree</v>
      </c>
      <c r="BB214" s="30" t="s">
        <v>1023</v>
      </c>
      <c r="BC214" s="30" t="s">
        <v>576</v>
      </c>
      <c r="BD214" s="30" t="s">
        <v>378</v>
      </c>
      <c r="BE214" s="30" t="s">
        <v>1558</v>
      </c>
      <c r="BF214" s="30" t="s">
        <v>568</v>
      </c>
      <c r="BG214" s="30" t="s">
        <v>575</v>
      </c>
      <c r="BL214" s="30" t="s">
        <v>574</v>
      </c>
      <c r="BN2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15" spans="1:66" ht="16" customHeight="1" x14ac:dyDescent="0.2">
      <c r="A215" s="30">
        <v>1685</v>
      </c>
      <c r="B215" s="30" t="s">
        <v>583</v>
      </c>
      <c r="C215" s="30" t="s">
        <v>378</v>
      </c>
      <c r="D215" s="30" t="s">
        <v>137</v>
      </c>
      <c r="E215" s="30" t="s">
        <v>972</v>
      </c>
      <c r="F215" s="36" t="str">
        <f>IF(ISBLANK(Table2[[#This Row],[unique_id]]), "", PROPER(SUBSTITUTE(Table2[[#This Row],[unique_id]], "_", " ")))</f>
        <v>Tree Spotlights Bulb 2</v>
      </c>
      <c r="H215" s="30" t="s">
        <v>139</v>
      </c>
      <c r="O215" s="31" t="s">
        <v>797</v>
      </c>
      <c r="P215" s="30" t="s">
        <v>165</v>
      </c>
      <c r="Q215" s="30" t="s">
        <v>769</v>
      </c>
      <c r="R215" s="30" t="str">
        <f>Table2[[#This Row],[entity_domain]]</f>
        <v>Lights</v>
      </c>
      <c r="S215" s="30" t="str">
        <f>_xlfn.CONCAT( Table2[[#This Row],[device_suggested_area]], " ",Table2[[#This Row],[powercalc_group_3]])</f>
        <v>Tree Lights</v>
      </c>
      <c r="T215" s="37"/>
      <c r="U215" s="30"/>
      <c r="V215" s="31"/>
      <c r="W215" s="31" t="s">
        <v>493</v>
      </c>
      <c r="X215" s="47">
        <v>116</v>
      </c>
      <c r="Y215" s="42" t="s">
        <v>765</v>
      </c>
      <c r="Z215" s="42"/>
      <c r="AA215" s="42"/>
      <c r="AB215" s="30"/>
      <c r="AC215" s="30"/>
      <c r="AG215" s="31"/>
      <c r="AH215" s="31"/>
      <c r="AT21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U215" s="30"/>
      <c r="AV2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0" t="str">
        <f>Table2[[#This Row],[device_suggested_area]]</f>
        <v>Tree</v>
      </c>
      <c r="BA215" s="30" t="str">
        <f>IF(ISBLANK(Table2[[#This Row],[device_model]]), "", Table2[[#This Row],[device_suggested_area]])</f>
        <v>Tree</v>
      </c>
      <c r="BB215" s="30" t="s">
        <v>1024</v>
      </c>
      <c r="BC215" s="30" t="s">
        <v>576</v>
      </c>
      <c r="BD215" s="30" t="s">
        <v>378</v>
      </c>
      <c r="BE215" s="30" t="s">
        <v>1558</v>
      </c>
      <c r="BF215" s="30" t="s">
        <v>568</v>
      </c>
      <c r="BG215" s="30" t="s">
        <v>575</v>
      </c>
      <c r="BL215" s="30" t="s">
        <v>582</v>
      </c>
      <c r="BN2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16" spans="1:66" ht="16" customHeight="1" x14ac:dyDescent="0.2">
      <c r="A216" s="30">
        <v>1686</v>
      </c>
      <c r="B216" s="30" t="s">
        <v>583</v>
      </c>
      <c r="C216" s="30" t="s">
        <v>378</v>
      </c>
      <c r="D216" s="30" t="s">
        <v>137</v>
      </c>
      <c r="F216" s="36" t="str">
        <f>IF(ISBLANK(Table2[[#This Row],[unique_id]]), "", PROPER(SUBSTITUTE(Table2[[#This Row],[unique_id]], "_", " ")))</f>
        <v/>
      </c>
      <c r="O216" s="31"/>
      <c r="P216" s="30"/>
      <c r="T216" s="37"/>
      <c r="U216" s="30"/>
      <c r="V216" s="31"/>
      <c r="W216" s="31" t="s">
        <v>493</v>
      </c>
      <c r="X216" s="47">
        <v>116</v>
      </c>
      <c r="Y216" s="42" t="s">
        <v>765</v>
      </c>
      <c r="Z216" s="42" t="s">
        <v>987</v>
      </c>
      <c r="AA216" s="42"/>
      <c r="AB216" s="30"/>
      <c r="AC216" s="30"/>
      <c r="AG216" s="31"/>
      <c r="AH216" s="31"/>
      <c r="AT21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6" s="30"/>
      <c r="AV2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0" t="str">
        <f>Table2[[#This Row],[device_suggested_area]]</f>
        <v>Tree</v>
      </c>
      <c r="BA216" s="30" t="str">
        <f>IF(ISBLANK(Table2[[#This Row],[device_model]]), "", Table2[[#This Row],[device_suggested_area]])</f>
        <v>Tree</v>
      </c>
      <c r="BB216" s="30" t="s">
        <v>1025</v>
      </c>
      <c r="BC216" s="30" t="s">
        <v>576</v>
      </c>
      <c r="BD216" s="30" t="s">
        <v>378</v>
      </c>
      <c r="BE216" s="30" t="s">
        <v>1558</v>
      </c>
      <c r="BF216" s="30" t="s">
        <v>568</v>
      </c>
      <c r="BG216" s="30" t="s">
        <v>575</v>
      </c>
      <c r="BL216" s="30" t="s">
        <v>1077</v>
      </c>
      <c r="BN2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7" spans="1:66" ht="16" customHeight="1" x14ac:dyDescent="0.2">
      <c r="A217" s="30">
        <v>1800</v>
      </c>
      <c r="B217" s="30" t="s">
        <v>26</v>
      </c>
      <c r="C217" s="30" t="s">
        <v>444</v>
      </c>
      <c r="D217" s="30" t="s">
        <v>333</v>
      </c>
      <c r="E217" s="30" t="s">
        <v>332</v>
      </c>
      <c r="F217" s="36" t="str">
        <f>IF(ISBLANK(Table2[[#This Row],[unique_id]]), "", PROPER(SUBSTITUTE(Table2[[#This Row],[unique_id]], "_", " ")))</f>
        <v>Column Break</v>
      </c>
      <c r="G217" s="30" t="s">
        <v>329</v>
      </c>
      <c r="H217" s="30" t="s">
        <v>139</v>
      </c>
      <c r="I217" s="30" t="s">
        <v>132</v>
      </c>
      <c r="M217" s="30" t="s">
        <v>330</v>
      </c>
      <c r="N217" s="30" t="s">
        <v>331</v>
      </c>
      <c r="O217" s="31"/>
      <c r="P217" s="30"/>
      <c r="T217" s="37"/>
      <c r="U217" s="30"/>
      <c r="V217" s="31"/>
      <c r="W217" s="31"/>
      <c r="X217" s="31"/>
      <c r="Y217" s="31"/>
      <c r="Z217" s="31"/>
      <c r="AA217" s="31"/>
      <c r="AB217" s="30"/>
      <c r="AC217" s="30"/>
      <c r="AG217" s="31"/>
      <c r="AH217" s="31"/>
      <c r="AT217" s="40"/>
      <c r="AV2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7" s="30" t="str">
        <f>IF(ISBLANK(Table2[[#This Row],[device_model]]), "", Table2[[#This Row],[device_suggested_area]])</f>
        <v/>
      </c>
      <c r="BF217" s="31"/>
      <c r="BN2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6" ht="16" customHeight="1" x14ac:dyDescent="0.2">
      <c r="A218" s="30">
        <v>1801</v>
      </c>
      <c r="B218" s="30" t="s">
        <v>26</v>
      </c>
      <c r="C218" s="30" t="s">
        <v>817</v>
      </c>
      <c r="D218" s="30" t="s">
        <v>148</v>
      </c>
      <c r="E218" s="37" t="s">
        <v>973</v>
      </c>
      <c r="F218" s="36" t="str">
        <f>IF(ISBLANK(Table2[[#This Row],[unique_id]]), "", PROPER(SUBSTITUTE(Table2[[#This Row],[unique_id]], "_", " ")))</f>
        <v>Template Bathroom Rails Plug Proxy</v>
      </c>
      <c r="G218" s="30" t="s">
        <v>452</v>
      </c>
      <c r="H218" s="30" t="s">
        <v>659</v>
      </c>
      <c r="I218" s="30" t="s">
        <v>132</v>
      </c>
      <c r="O218" s="31" t="s">
        <v>797</v>
      </c>
      <c r="P218" s="30" t="s">
        <v>165</v>
      </c>
      <c r="Q218" s="39" t="s">
        <v>770</v>
      </c>
      <c r="R218" s="30" t="str">
        <f>Table2[[#This Row],[entity_domain]]</f>
        <v>Heating &amp; Cooling</v>
      </c>
      <c r="S218" s="30" t="s">
        <v>452</v>
      </c>
      <c r="T218" s="37" t="s">
        <v>1096</v>
      </c>
      <c r="U218" s="30"/>
      <c r="V218" s="31"/>
      <c r="W218" s="31"/>
      <c r="X218" s="31"/>
      <c r="Y218" s="31"/>
      <c r="Z218" s="31"/>
      <c r="AA218" s="31"/>
      <c r="AB218" s="30"/>
      <c r="AC218" s="30"/>
      <c r="AG218" s="31"/>
      <c r="AH218" s="31"/>
      <c r="AT218" s="40"/>
      <c r="AU218" s="30" t="s">
        <v>134</v>
      </c>
      <c r="AV2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8" s="30" t="str">
        <f>IF(ISBLANK(Table2[[#This Row],[device_model]]), "", Table2[[#This Row],[device_suggested_area]])</f>
        <v>Bathroom</v>
      </c>
      <c r="BB218" s="30" t="s">
        <v>1032</v>
      </c>
      <c r="BC218" s="30" t="s">
        <v>360</v>
      </c>
      <c r="BD218" s="30" t="s">
        <v>233</v>
      </c>
      <c r="BF218" s="30" t="s">
        <v>363</v>
      </c>
      <c r="BG218" s="30" t="s">
        <v>359</v>
      </c>
      <c r="BN2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6" ht="16" customHeight="1" x14ac:dyDescent="0.2">
      <c r="A219" s="30">
        <v>1802</v>
      </c>
      <c r="B219" s="30" t="s">
        <v>26</v>
      </c>
      <c r="C219" s="30" t="s">
        <v>233</v>
      </c>
      <c r="D219" s="30" t="s">
        <v>134</v>
      </c>
      <c r="E219" s="30" t="s">
        <v>843</v>
      </c>
      <c r="F219" s="36" t="str">
        <f>IF(ISBLANK(Table2[[#This Row],[unique_id]]), "", PROPER(SUBSTITUTE(Table2[[#This Row],[unique_id]], "_", " ")))</f>
        <v>Bathroom Rails Plug</v>
      </c>
      <c r="G219" s="30" t="s">
        <v>452</v>
      </c>
      <c r="H219" s="30" t="s">
        <v>659</v>
      </c>
      <c r="I219" s="30" t="s">
        <v>132</v>
      </c>
      <c r="J219" s="30" t="s">
        <v>452</v>
      </c>
      <c r="M219" s="30" t="s">
        <v>257</v>
      </c>
      <c r="O219" s="31" t="s">
        <v>797</v>
      </c>
      <c r="P219" s="30" t="s">
        <v>165</v>
      </c>
      <c r="Q219" s="39" t="s">
        <v>770</v>
      </c>
      <c r="R219" s="30" t="str">
        <f>Table2[[#This Row],[entity_domain]]</f>
        <v>Heating &amp; Cooling</v>
      </c>
      <c r="S219" s="30" t="s">
        <v>452</v>
      </c>
      <c r="T219" s="37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19" s="30"/>
      <c r="V219" s="31"/>
      <c r="W219" s="31"/>
      <c r="X219" s="31"/>
      <c r="Y219" s="31"/>
      <c r="Z219" s="31"/>
      <c r="AA219" s="31"/>
      <c r="AB219" s="30"/>
      <c r="AC219" s="30"/>
      <c r="AE219" s="30" t="s">
        <v>256</v>
      </c>
      <c r="AG219" s="31"/>
      <c r="AH219" s="31"/>
      <c r="AT219" s="40"/>
      <c r="AU219" s="30"/>
      <c r="AV2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9" s="30" t="str">
        <f>IF(ISBLANK(Table2[[#This Row],[device_model]]), "", Table2[[#This Row],[device_suggested_area]])</f>
        <v>Bathroom</v>
      </c>
      <c r="BB219" s="30" t="s">
        <v>1032</v>
      </c>
      <c r="BC219" s="30" t="s">
        <v>360</v>
      </c>
      <c r="BD219" s="30" t="s">
        <v>233</v>
      </c>
      <c r="BF219" s="30" t="s">
        <v>363</v>
      </c>
      <c r="BG219" s="30" t="s">
        <v>359</v>
      </c>
      <c r="BJ219" s="30" t="s">
        <v>989</v>
      </c>
      <c r="BK219" s="30" t="s">
        <v>1356</v>
      </c>
      <c r="BL219" s="30" t="s">
        <v>351</v>
      </c>
      <c r="BM219" s="30" t="s">
        <v>1395</v>
      </c>
      <c r="BN2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20" spans="1:66" ht="16" customHeight="1" x14ac:dyDescent="0.2">
      <c r="A220" s="30">
        <v>1803</v>
      </c>
      <c r="B220" s="30" t="s">
        <v>26</v>
      </c>
      <c r="C220" s="30" t="s">
        <v>817</v>
      </c>
      <c r="D220" s="30" t="s">
        <v>148</v>
      </c>
      <c r="E220" s="37" t="s">
        <v>1118</v>
      </c>
      <c r="F220" s="36" t="str">
        <f>IF(ISBLANK(Table2[[#This Row],[unique_id]]), "", PROPER(SUBSTITUTE(Table2[[#This Row],[unique_id]], "_", " ")))</f>
        <v>Template Ceiling Water Booster Plug Proxy</v>
      </c>
      <c r="G220" s="30" t="s">
        <v>1197</v>
      </c>
      <c r="H220" s="30" t="s">
        <v>659</v>
      </c>
      <c r="I220" s="30" t="s">
        <v>132</v>
      </c>
      <c r="O220" s="31" t="s">
        <v>797</v>
      </c>
      <c r="P220" s="30" t="s">
        <v>165</v>
      </c>
      <c r="Q220" s="39" t="s">
        <v>770</v>
      </c>
      <c r="R220" s="30" t="str">
        <f>Table2[[#This Row],[entity_domain]]</f>
        <v>Heating &amp; Cooling</v>
      </c>
      <c r="S220" s="30" t="s">
        <v>449</v>
      </c>
      <c r="T220" s="37" t="s">
        <v>1096</v>
      </c>
      <c r="U220" s="30"/>
      <c r="V220" s="31"/>
      <c r="W220" s="31"/>
      <c r="X220" s="31"/>
      <c r="Y220" s="31"/>
      <c r="Z220" s="31"/>
      <c r="AA220" s="31"/>
      <c r="AB220" s="30"/>
      <c r="AC220" s="30"/>
      <c r="AG220" s="31"/>
      <c r="AH220" s="31"/>
      <c r="AT220" s="40"/>
      <c r="AU220" s="30" t="s">
        <v>134</v>
      </c>
      <c r="AV2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0" s="30" t="str">
        <f>IF(ISBLANK(Table2[[#This Row],[device_model]]), "", Table2[[#This Row],[device_suggested_area]])</f>
        <v>Ceiling</v>
      </c>
      <c r="BB220" s="30" t="s">
        <v>449</v>
      </c>
      <c r="BC220" s="30" t="s">
        <v>447</v>
      </c>
      <c r="BD220" s="30" t="s">
        <v>1138</v>
      </c>
      <c r="BF220" s="30" t="s">
        <v>897</v>
      </c>
      <c r="BG220" s="30" t="s">
        <v>406</v>
      </c>
      <c r="BN2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1" spans="1:66" ht="16" customHeight="1" x14ac:dyDescent="0.2">
      <c r="A221" s="30">
        <v>1804</v>
      </c>
      <c r="B221" s="30" t="s">
        <v>26</v>
      </c>
      <c r="C221" s="30" t="s">
        <v>702</v>
      </c>
      <c r="D221" s="30" t="s">
        <v>134</v>
      </c>
      <c r="E221" s="30" t="s">
        <v>1119</v>
      </c>
      <c r="F221" s="36" t="str">
        <f>IF(ISBLANK(Table2[[#This Row],[unique_id]]), "", PROPER(SUBSTITUTE(Table2[[#This Row],[unique_id]], "_", " ")))</f>
        <v>Ceiling Water Booster Plug</v>
      </c>
      <c r="G221" s="30" t="s">
        <v>1197</v>
      </c>
      <c r="H221" s="30" t="s">
        <v>659</v>
      </c>
      <c r="I221" s="30" t="s">
        <v>132</v>
      </c>
      <c r="J221" s="30" t="str">
        <f>Table2[[#This Row],[friendly_name]]</f>
        <v>Hot Water Booster</v>
      </c>
      <c r="M221" s="30" t="s">
        <v>257</v>
      </c>
      <c r="O221" s="31" t="s">
        <v>797</v>
      </c>
      <c r="P221" s="30" t="s">
        <v>165</v>
      </c>
      <c r="Q221" s="30" t="s">
        <v>770</v>
      </c>
      <c r="R221" s="30" t="str">
        <f>Table2[[#This Row],[entity_domain]]</f>
        <v>Heating &amp; Cooling</v>
      </c>
      <c r="S221" s="30" t="s">
        <v>449</v>
      </c>
      <c r="T221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21" s="30"/>
      <c r="V221" s="31"/>
      <c r="W221" s="31"/>
      <c r="X221" s="31"/>
      <c r="Y221" s="31"/>
      <c r="Z221" s="31"/>
      <c r="AA221" s="42" t="s">
        <v>1135</v>
      </c>
      <c r="AB221" s="30"/>
      <c r="AC221" s="30"/>
      <c r="AE221" s="30" t="s">
        <v>448</v>
      </c>
      <c r="AF221" s="30">
        <v>10</v>
      </c>
      <c r="AG221" s="31" t="s">
        <v>34</v>
      </c>
      <c r="AH221" s="31" t="s">
        <v>907</v>
      </c>
      <c r="AJ221" s="30" t="str">
        <f>_xlfn.CONCAT("homeassistant/", Table2[[#This Row],[entity_namespace]], "/tasmota/",Table2[[#This Row],[unique_id]], "/config")</f>
        <v>homeassistant/switch/tasmota/ceiling_water_booster_plug/config</v>
      </c>
      <c r="AK221" s="30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21" s="30" t="str">
        <f>_xlfn.CONCAT("tasmota/device/",Table2[[#This Row],[unique_id]], "/cmnd/POWER")</f>
        <v>tasmota/device/ceiling_water_booster_plug/cmnd/POWER</v>
      </c>
      <c r="AM221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1" s="30" t="s">
        <v>926</v>
      </c>
      <c r="AO221" s="30" t="s">
        <v>927</v>
      </c>
      <c r="AP221" s="30" t="s">
        <v>916</v>
      </c>
      <c r="AQ221" s="30" t="s">
        <v>917</v>
      </c>
      <c r="AR221" s="30" t="s">
        <v>981</v>
      </c>
      <c r="AS221" s="30">
        <v>1</v>
      </c>
      <c r="AT221" s="34" t="str">
        <f>HYPERLINK(_xlfn.CONCAT("http://", Table2[[#This Row],[connection_ip]], "/?"))</f>
        <v>http://10.0.4.100/?</v>
      </c>
      <c r="AU221" s="30"/>
      <c r="AV2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1" s="30" t="str">
        <f>IF(ISBLANK(Table2[[#This Row],[device_model]]), "", Table2[[#This Row],[device_suggested_area]])</f>
        <v>Ceiling</v>
      </c>
      <c r="BB221" s="30" t="s">
        <v>449</v>
      </c>
      <c r="BC221" s="30" t="s">
        <v>447</v>
      </c>
      <c r="BD221" s="30" t="s">
        <v>1138</v>
      </c>
      <c r="BF221" s="30" t="s">
        <v>897</v>
      </c>
      <c r="BG221" s="30" t="s">
        <v>406</v>
      </c>
      <c r="BK221" s="30" t="s">
        <v>1356</v>
      </c>
      <c r="BL221" s="30" t="s">
        <v>446</v>
      </c>
      <c r="BM221" s="30" t="s">
        <v>1396</v>
      </c>
      <c r="BN2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22" spans="1:66" ht="16" customHeight="1" x14ac:dyDescent="0.2">
      <c r="A222" s="30">
        <v>1805</v>
      </c>
      <c r="B222" s="30" t="s">
        <v>26</v>
      </c>
      <c r="C222" s="30" t="s">
        <v>702</v>
      </c>
      <c r="D222" s="30" t="s">
        <v>27</v>
      </c>
      <c r="E222" s="30" t="s">
        <v>1120</v>
      </c>
      <c r="F222" s="36" t="str">
        <f>IF(ISBLANK(Table2[[#This Row],[unique_id]]), "", PROPER(SUBSTITUTE(Table2[[#This Row],[unique_id]], "_", " ")))</f>
        <v>Ceiling Water Booster Plug Energy Power</v>
      </c>
      <c r="G222" s="30" t="s">
        <v>910</v>
      </c>
      <c r="H222" s="30" t="s">
        <v>659</v>
      </c>
      <c r="I222" s="30" t="s">
        <v>132</v>
      </c>
      <c r="O222" s="31"/>
      <c r="P222" s="30"/>
      <c r="T222" s="37"/>
      <c r="U222" s="30"/>
      <c r="V222" s="31"/>
      <c r="W222" s="31"/>
      <c r="X222" s="31"/>
      <c r="Y222" s="31"/>
      <c r="Z222" s="31"/>
      <c r="AA222" s="31"/>
      <c r="AB222" s="30" t="s">
        <v>31</v>
      </c>
      <c r="AC222" s="30" t="s">
        <v>327</v>
      </c>
      <c r="AD222" s="30" t="s">
        <v>908</v>
      </c>
      <c r="AF222" s="30">
        <v>10</v>
      </c>
      <c r="AG222" s="31" t="s">
        <v>34</v>
      </c>
      <c r="AH222" s="31" t="s">
        <v>907</v>
      </c>
      <c r="AJ222" s="30" t="str">
        <f>_xlfn.CONCAT("homeassistant/", Table2[[#This Row],[entity_namespace]], "/tasmota/",Table2[[#This Row],[unique_id]], "/config")</f>
        <v>homeassistant/sensor/tasmota/ceiling_water_booster_plug_energy_power/config</v>
      </c>
      <c r="AK222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22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2" s="30" t="s">
        <v>926</v>
      </c>
      <c r="AO222" s="30" t="s">
        <v>927</v>
      </c>
      <c r="AP222" s="30" t="s">
        <v>916</v>
      </c>
      <c r="AQ222" s="30" t="s">
        <v>917</v>
      </c>
      <c r="AR222" s="30" t="s">
        <v>1132</v>
      </c>
      <c r="AS222" s="30">
        <v>1</v>
      </c>
      <c r="AT222" s="34"/>
      <c r="AU222" s="30"/>
      <c r="AV2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2" s="30" t="str">
        <f>IF(ISBLANK(Table2[[#This Row],[device_model]]), "", Table2[[#This Row],[device_suggested_area]])</f>
        <v>Ceiling</v>
      </c>
      <c r="BB222" s="30" t="s">
        <v>449</v>
      </c>
      <c r="BC222" s="30" t="s">
        <v>447</v>
      </c>
      <c r="BD222" s="30" t="s">
        <v>1138</v>
      </c>
      <c r="BF222" s="30" t="s">
        <v>897</v>
      </c>
      <c r="BG222" s="30" t="s">
        <v>406</v>
      </c>
      <c r="BN2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3" spans="1:66" ht="16" customHeight="1" x14ac:dyDescent="0.2">
      <c r="A223" s="30">
        <v>1806</v>
      </c>
      <c r="B223" s="30" t="s">
        <v>26</v>
      </c>
      <c r="C223" s="30" t="s">
        <v>702</v>
      </c>
      <c r="D223" s="30" t="s">
        <v>27</v>
      </c>
      <c r="E223" s="30" t="s">
        <v>1121</v>
      </c>
      <c r="F223" s="36" t="str">
        <f>IF(ISBLANK(Table2[[#This Row],[unique_id]]), "", PROPER(SUBSTITUTE(Table2[[#This Row],[unique_id]], "_", " ")))</f>
        <v>Ceiling Water Booster Plug Energy Total</v>
      </c>
      <c r="G223" s="30" t="s">
        <v>911</v>
      </c>
      <c r="H223" s="30" t="s">
        <v>659</v>
      </c>
      <c r="I223" s="30" t="s">
        <v>132</v>
      </c>
      <c r="O223" s="31"/>
      <c r="P223" s="30"/>
      <c r="T223" s="37"/>
      <c r="U223" s="30"/>
      <c r="V223" s="31"/>
      <c r="W223" s="31"/>
      <c r="X223" s="31"/>
      <c r="Y223" s="31"/>
      <c r="Z223" s="31"/>
      <c r="AA223" s="31"/>
      <c r="AB223" s="30" t="s">
        <v>76</v>
      </c>
      <c r="AC223" s="30" t="s">
        <v>328</v>
      </c>
      <c r="AD223" s="30" t="s">
        <v>909</v>
      </c>
      <c r="AF223" s="30">
        <v>10</v>
      </c>
      <c r="AG223" s="31" t="s">
        <v>34</v>
      </c>
      <c r="AH223" s="31" t="s">
        <v>907</v>
      </c>
      <c r="AJ223" s="30" t="str">
        <f>_xlfn.CONCAT("homeassistant/", Table2[[#This Row],[entity_namespace]], "/tasmota/",Table2[[#This Row],[unique_id]], "/config")</f>
        <v>homeassistant/sensor/tasmota/ceiling_water_booster_plug_energy_total/config</v>
      </c>
      <c r="AK223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23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3" s="30" t="s">
        <v>926</v>
      </c>
      <c r="AO223" s="30" t="s">
        <v>927</v>
      </c>
      <c r="AP223" s="30" t="s">
        <v>916</v>
      </c>
      <c r="AQ223" s="30" t="s">
        <v>917</v>
      </c>
      <c r="AR223" s="30" t="s">
        <v>1133</v>
      </c>
      <c r="AS223" s="30">
        <v>1</v>
      </c>
      <c r="AT223" s="34"/>
      <c r="AU223" s="30"/>
      <c r="AV2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3" s="30" t="str">
        <f>IF(ISBLANK(Table2[[#This Row],[device_model]]), "", Table2[[#This Row],[device_suggested_area]])</f>
        <v>Ceiling</v>
      </c>
      <c r="BB223" s="30" t="s">
        <v>449</v>
      </c>
      <c r="BC223" s="30" t="s">
        <v>447</v>
      </c>
      <c r="BD223" s="30" t="s">
        <v>1138</v>
      </c>
      <c r="BF223" s="30" t="s">
        <v>897</v>
      </c>
      <c r="BG223" s="30" t="s">
        <v>406</v>
      </c>
      <c r="BN2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6" ht="16" customHeight="1" x14ac:dyDescent="0.2">
      <c r="A224" s="30">
        <v>1807</v>
      </c>
      <c r="B224" s="30" t="s">
        <v>26</v>
      </c>
      <c r="C224" s="30" t="s">
        <v>817</v>
      </c>
      <c r="D224" s="30" t="s">
        <v>148</v>
      </c>
      <c r="E224" s="37" t="s">
        <v>1126</v>
      </c>
      <c r="F224" s="36" t="str">
        <f>IF(ISBLANK(Table2[[#This Row],[unique_id]]), "", PROPER(SUBSTITUTE(Table2[[#This Row],[unique_id]], "_", " ")))</f>
        <v>Template Garden Pool Filter Plug Proxy</v>
      </c>
      <c r="G224" s="30" t="s">
        <v>319</v>
      </c>
      <c r="H224" s="30" t="s">
        <v>659</v>
      </c>
      <c r="I224" s="30" t="s">
        <v>132</v>
      </c>
      <c r="O224" s="31" t="s">
        <v>797</v>
      </c>
      <c r="P224" s="30" t="s">
        <v>165</v>
      </c>
      <c r="Q224" s="39" t="s">
        <v>770</v>
      </c>
      <c r="R224" s="30" t="str">
        <f>Table2[[#This Row],[entity_domain]]</f>
        <v>Heating &amp; Cooling</v>
      </c>
      <c r="S224" s="30" t="s">
        <v>319</v>
      </c>
      <c r="T224" s="37" t="s">
        <v>1096</v>
      </c>
      <c r="U224" s="30"/>
      <c r="V224" s="31"/>
      <c r="W224" s="31"/>
      <c r="X224" s="31"/>
      <c r="Y224" s="31"/>
      <c r="Z224" s="31"/>
      <c r="AA224" s="31"/>
      <c r="AB224" s="30"/>
      <c r="AC224" s="30"/>
      <c r="AG224" s="31"/>
      <c r="AH224" s="31"/>
      <c r="AT224" s="40"/>
      <c r="AU224" s="30" t="s">
        <v>134</v>
      </c>
      <c r="AV2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4" s="30" t="str">
        <f>IF(ISBLANK(Table2[[#This Row],[device_model]]), "", Table2[[#This Row],[device_suggested_area]])</f>
        <v>Garden</v>
      </c>
      <c r="BB224" s="30" t="s">
        <v>319</v>
      </c>
      <c r="BC224" s="30" t="s">
        <v>447</v>
      </c>
      <c r="BD224" s="30" t="s">
        <v>1138</v>
      </c>
      <c r="BF224" s="30" t="s">
        <v>897</v>
      </c>
      <c r="BG224" s="30" t="s">
        <v>580</v>
      </c>
      <c r="BN2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66" ht="16" customHeight="1" x14ac:dyDescent="0.2">
      <c r="A225" s="30">
        <v>1808</v>
      </c>
      <c r="B225" s="30" t="s">
        <v>26</v>
      </c>
      <c r="C225" s="30" t="s">
        <v>702</v>
      </c>
      <c r="D225" s="30" t="s">
        <v>134</v>
      </c>
      <c r="E225" s="30" t="s">
        <v>1127</v>
      </c>
      <c r="F225" s="36" t="str">
        <f>IF(ISBLANK(Table2[[#This Row],[unique_id]]), "", PROPER(SUBSTITUTE(Table2[[#This Row],[unique_id]], "_", " ")))</f>
        <v>Garden Pool Filter Plug</v>
      </c>
      <c r="G225" s="30" t="s">
        <v>319</v>
      </c>
      <c r="H225" s="30" t="s">
        <v>659</v>
      </c>
      <c r="I225" s="30" t="s">
        <v>132</v>
      </c>
      <c r="J225" s="30" t="str">
        <f>Table2[[#This Row],[friendly_name]]</f>
        <v>Pool Filter</v>
      </c>
      <c r="M225" s="30" t="s">
        <v>257</v>
      </c>
      <c r="O225" s="31" t="s">
        <v>797</v>
      </c>
      <c r="P225" s="30" t="s">
        <v>165</v>
      </c>
      <c r="Q225" s="30" t="s">
        <v>770</v>
      </c>
      <c r="R225" s="30" t="str">
        <f>Table2[[#This Row],[entity_domain]]</f>
        <v>Heating &amp; Cooling</v>
      </c>
      <c r="S225" s="30" t="s">
        <v>319</v>
      </c>
      <c r="T225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25" s="30"/>
      <c r="V225" s="31"/>
      <c r="W225" s="31"/>
      <c r="X225" s="31"/>
      <c r="Y225" s="31"/>
      <c r="Z225" s="31"/>
      <c r="AA225" s="42" t="s">
        <v>1135</v>
      </c>
      <c r="AB225" s="30"/>
      <c r="AC225" s="30"/>
      <c r="AE225" s="30" t="s">
        <v>1130</v>
      </c>
      <c r="AF225" s="30">
        <v>10</v>
      </c>
      <c r="AG225" s="31" t="s">
        <v>34</v>
      </c>
      <c r="AH225" s="31" t="s">
        <v>907</v>
      </c>
      <c r="AJ225" s="30" t="str">
        <f>_xlfn.CONCAT("homeassistant/", Table2[[#This Row],[entity_namespace]], "/tasmota/",Table2[[#This Row],[unique_id]], "/config")</f>
        <v>homeassistant/switch/tasmota/garden_pool_filter_plug/config</v>
      </c>
      <c r="AK225" s="30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25" s="30" t="str">
        <f>_xlfn.CONCAT("tasmota/device/",Table2[[#This Row],[unique_id]], "/cmnd/POWER")</f>
        <v>tasmota/device/garden_pool_filter_plug/cmnd/POWER</v>
      </c>
      <c r="AM225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5" s="30" t="s">
        <v>926</v>
      </c>
      <c r="AO225" s="30" t="s">
        <v>927</v>
      </c>
      <c r="AP225" s="30" t="s">
        <v>916</v>
      </c>
      <c r="AQ225" s="30" t="s">
        <v>917</v>
      </c>
      <c r="AR225" s="30" t="s">
        <v>981</v>
      </c>
      <c r="AS225" s="30">
        <v>1</v>
      </c>
      <c r="AT225" s="34" t="str">
        <f>HYPERLINK(_xlfn.CONCAT("http://", Table2[[#This Row],[connection_ip]], "/?"))</f>
        <v>http://10.0.4.106/?</v>
      </c>
      <c r="AU225" s="30"/>
      <c r="AV2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5" s="30" t="str">
        <f>IF(ISBLANK(Table2[[#This Row],[device_model]]), "", Table2[[#This Row],[device_suggested_area]])</f>
        <v>Garden</v>
      </c>
      <c r="BB225" s="30" t="s">
        <v>319</v>
      </c>
      <c r="BC225" s="30" t="s">
        <v>447</v>
      </c>
      <c r="BD225" s="30" t="s">
        <v>1138</v>
      </c>
      <c r="BF225" s="30" t="s">
        <v>897</v>
      </c>
      <c r="BG225" s="30" t="s">
        <v>580</v>
      </c>
      <c r="BK225" s="30" t="s">
        <v>1356</v>
      </c>
      <c r="BL225" s="30" t="s">
        <v>1069</v>
      </c>
      <c r="BM225" s="30" t="s">
        <v>1397</v>
      </c>
      <c r="BN2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26" spans="1:66" ht="16" customHeight="1" x14ac:dyDescent="0.2">
      <c r="A226" s="30">
        <v>1809</v>
      </c>
      <c r="B226" s="30" t="s">
        <v>26</v>
      </c>
      <c r="C226" s="30" t="s">
        <v>702</v>
      </c>
      <c r="D226" s="30" t="s">
        <v>27</v>
      </c>
      <c r="E226" s="30" t="s">
        <v>1128</v>
      </c>
      <c r="F226" s="36" t="str">
        <f>IF(ISBLANK(Table2[[#This Row],[unique_id]]), "", PROPER(SUBSTITUTE(Table2[[#This Row],[unique_id]], "_", " ")))</f>
        <v>Garden Pool Filter Plug Energy Power</v>
      </c>
      <c r="G226" s="30" t="s">
        <v>910</v>
      </c>
      <c r="H226" s="30" t="s">
        <v>659</v>
      </c>
      <c r="I226" s="30" t="s">
        <v>132</v>
      </c>
      <c r="O226" s="31"/>
      <c r="P226" s="30"/>
      <c r="T226" s="37"/>
      <c r="U226" s="30"/>
      <c r="V226" s="31"/>
      <c r="W226" s="31"/>
      <c r="X226" s="31"/>
      <c r="Y226" s="31"/>
      <c r="Z226" s="31"/>
      <c r="AA226" s="31"/>
      <c r="AB226" s="30" t="s">
        <v>31</v>
      </c>
      <c r="AC226" s="30" t="s">
        <v>327</v>
      </c>
      <c r="AD226" s="30" t="s">
        <v>908</v>
      </c>
      <c r="AF226" s="30">
        <v>10</v>
      </c>
      <c r="AG226" s="31" t="s">
        <v>34</v>
      </c>
      <c r="AH226" s="31" t="s">
        <v>907</v>
      </c>
      <c r="AJ226" s="30" t="str">
        <f>_xlfn.CONCAT("homeassistant/", Table2[[#This Row],[entity_namespace]], "/tasmota/",Table2[[#This Row],[unique_id]], "/config")</f>
        <v>homeassistant/sensor/tasmota/garden_pool_filter_plug_energy_power/config</v>
      </c>
      <c r="AK226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6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6" s="30" t="s">
        <v>926</v>
      </c>
      <c r="AO226" s="30" t="s">
        <v>927</v>
      </c>
      <c r="AP226" s="30" t="s">
        <v>916</v>
      </c>
      <c r="AQ226" s="30" t="s">
        <v>917</v>
      </c>
      <c r="AR226" s="30" t="s">
        <v>1132</v>
      </c>
      <c r="AS226" s="30">
        <v>1</v>
      </c>
      <c r="AT226" s="34"/>
      <c r="AU226" s="30"/>
      <c r="AV2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6" s="30" t="str">
        <f>IF(ISBLANK(Table2[[#This Row],[device_model]]), "", Table2[[#This Row],[device_suggested_area]])</f>
        <v>Garden</v>
      </c>
      <c r="BB226" s="30" t="s">
        <v>319</v>
      </c>
      <c r="BC226" s="30" t="s">
        <v>447</v>
      </c>
      <c r="BD226" s="30" t="s">
        <v>1138</v>
      </c>
      <c r="BF226" s="30" t="s">
        <v>897</v>
      </c>
      <c r="BG226" s="30" t="s">
        <v>580</v>
      </c>
      <c r="BN2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6" ht="16" customHeight="1" x14ac:dyDescent="0.2">
      <c r="A227" s="30">
        <v>1810</v>
      </c>
      <c r="B227" s="30" t="s">
        <v>26</v>
      </c>
      <c r="C227" s="30" t="s">
        <v>702</v>
      </c>
      <c r="D227" s="30" t="s">
        <v>27</v>
      </c>
      <c r="E227" s="30" t="s">
        <v>1129</v>
      </c>
      <c r="F227" s="36" t="str">
        <f>IF(ISBLANK(Table2[[#This Row],[unique_id]]), "", PROPER(SUBSTITUTE(Table2[[#This Row],[unique_id]], "_", " ")))</f>
        <v>Garden Pool Filter Plug Energy Total</v>
      </c>
      <c r="G227" s="30" t="s">
        <v>911</v>
      </c>
      <c r="H227" s="30" t="s">
        <v>659</v>
      </c>
      <c r="I227" s="30" t="s">
        <v>132</v>
      </c>
      <c r="O227" s="31"/>
      <c r="P227" s="30"/>
      <c r="T227" s="37"/>
      <c r="U227" s="30"/>
      <c r="V227" s="31"/>
      <c r="W227" s="31"/>
      <c r="X227" s="31"/>
      <c r="Y227" s="31"/>
      <c r="Z227" s="31"/>
      <c r="AA227" s="31"/>
      <c r="AB227" s="30" t="s">
        <v>76</v>
      </c>
      <c r="AC227" s="30" t="s">
        <v>328</v>
      </c>
      <c r="AD227" s="30" t="s">
        <v>909</v>
      </c>
      <c r="AF227" s="30">
        <v>10</v>
      </c>
      <c r="AG227" s="31" t="s">
        <v>34</v>
      </c>
      <c r="AH227" s="31" t="s">
        <v>907</v>
      </c>
      <c r="AJ227" s="30" t="str">
        <f>_xlfn.CONCAT("homeassistant/", Table2[[#This Row],[entity_namespace]], "/tasmota/",Table2[[#This Row],[unique_id]], "/config")</f>
        <v>homeassistant/sensor/tasmota/garden_pool_filter_plug_energy_total/config</v>
      </c>
      <c r="AK227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7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7" s="30" t="s">
        <v>926</v>
      </c>
      <c r="AO227" s="30" t="s">
        <v>927</v>
      </c>
      <c r="AP227" s="30" t="s">
        <v>916</v>
      </c>
      <c r="AQ227" s="30" t="s">
        <v>917</v>
      </c>
      <c r="AR227" s="30" t="s">
        <v>1133</v>
      </c>
      <c r="AS227" s="30">
        <v>1</v>
      </c>
      <c r="AT227" s="34"/>
      <c r="AU227" s="30"/>
      <c r="AV2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30" t="str">
        <f>IF(ISBLANK(Table2[[#This Row],[device_model]]), "", Table2[[#This Row],[device_suggested_area]])</f>
        <v>Garden</v>
      </c>
      <c r="BB227" s="30" t="s">
        <v>319</v>
      </c>
      <c r="BC227" s="30" t="s">
        <v>447</v>
      </c>
      <c r="BD227" s="30" t="s">
        <v>1138</v>
      </c>
      <c r="BF227" s="30" t="s">
        <v>897</v>
      </c>
      <c r="BG227" s="30" t="s">
        <v>580</v>
      </c>
      <c r="BN2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6" ht="16" customHeight="1" x14ac:dyDescent="0.2">
      <c r="A228" s="30">
        <v>1811</v>
      </c>
      <c r="B228" s="30" t="s">
        <v>26</v>
      </c>
      <c r="C228" s="30" t="s">
        <v>702</v>
      </c>
      <c r="D228" s="30" t="s">
        <v>27</v>
      </c>
      <c r="E228" s="30" t="s">
        <v>1072</v>
      </c>
      <c r="F228" s="36" t="str">
        <f>IF(ISBLANK(Table2[[#This Row],[unique_id]]), "", PROPER(SUBSTITUTE(Table2[[#This Row],[unique_id]], "_", " ")))</f>
        <v>Landing Festoons Plug Temperature</v>
      </c>
      <c r="G228" s="30" t="s">
        <v>1188</v>
      </c>
      <c r="H228" s="30" t="s">
        <v>1463</v>
      </c>
      <c r="I228" s="30" t="s">
        <v>132</v>
      </c>
      <c r="K228" s="30" t="s">
        <v>1196</v>
      </c>
      <c r="O228" s="31"/>
      <c r="P228" s="30"/>
      <c r="T228" s="37"/>
      <c r="U228" s="30" t="s">
        <v>440</v>
      </c>
      <c r="V228" s="31" t="s">
        <v>1211</v>
      </c>
      <c r="W228" s="31"/>
      <c r="X228" s="31"/>
      <c r="Y228" s="31"/>
      <c r="Z228" s="31"/>
      <c r="AA228" s="31"/>
      <c r="AB228" s="30" t="s">
        <v>31</v>
      </c>
      <c r="AC228" s="30" t="s">
        <v>88</v>
      </c>
      <c r="AD228" s="30" t="s">
        <v>89</v>
      </c>
      <c r="AE228" s="30" t="s">
        <v>448</v>
      </c>
      <c r="AF228" s="30">
        <v>10</v>
      </c>
      <c r="AG228" s="31" t="s">
        <v>34</v>
      </c>
      <c r="AH228" s="31" t="s">
        <v>907</v>
      </c>
      <c r="AJ228" s="30" t="str">
        <f>_xlfn.CONCAT("homeassistant/", Table2[[#This Row],[entity_namespace]], "/tasmota/",Table2[[#This Row],[unique_id]], "/config")</f>
        <v>homeassistant/sensor/tasmota/landing_festoons_plug_temperature/config</v>
      </c>
      <c r="AK228" s="30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228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28" s="30" t="s">
        <v>926</v>
      </c>
      <c r="AO228" s="30" t="s">
        <v>927</v>
      </c>
      <c r="AP228" s="30" t="s">
        <v>916</v>
      </c>
      <c r="AQ228" s="30" t="s">
        <v>917</v>
      </c>
      <c r="AR228" s="30" t="s">
        <v>1141</v>
      </c>
      <c r="AS228" s="30">
        <v>1</v>
      </c>
      <c r="AT228" s="34"/>
      <c r="AU228" s="30"/>
      <c r="AV2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2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30" t="str">
        <f>IF(ISBLANK(Table2[[#This Row],[device_model]]), "", Table2[[#This Row],[device_suggested_area]])</f>
        <v>Landing</v>
      </c>
      <c r="BB228" s="30" t="s">
        <v>736</v>
      </c>
      <c r="BC228" s="30" t="s">
        <v>1140</v>
      </c>
      <c r="BD228" s="30" t="s">
        <v>1138</v>
      </c>
      <c r="BF228" s="30" t="s">
        <v>897</v>
      </c>
      <c r="BG228" s="30" t="s">
        <v>563</v>
      </c>
      <c r="BH228" s="30" t="s">
        <v>406</v>
      </c>
      <c r="BI228" s="30" t="s">
        <v>406</v>
      </c>
      <c r="BN2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6" ht="16" customHeight="1" x14ac:dyDescent="0.2">
      <c r="A229" s="30">
        <v>1812</v>
      </c>
      <c r="B229" s="30" t="s">
        <v>26</v>
      </c>
      <c r="C229" s="30" t="s">
        <v>702</v>
      </c>
      <c r="D229" s="30" t="s">
        <v>27</v>
      </c>
      <c r="E229" s="30" t="s">
        <v>1196</v>
      </c>
      <c r="F229" s="30" t="str">
        <f>IF(ISBLANK(Table2[[#This Row],[unique_id]]), "", PROPER(SUBSTITUTE(Table2[[#This Row],[unique_id]], "_", " ")))</f>
        <v>Compensation Sensor Landing Festoons Plug Temperature</v>
      </c>
      <c r="G229" s="30" t="s">
        <v>1188</v>
      </c>
      <c r="H229" s="30" t="s">
        <v>1463</v>
      </c>
      <c r="I229" s="30" t="s">
        <v>132</v>
      </c>
      <c r="J229" s="30" t="s">
        <v>87</v>
      </c>
      <c r="M229" s="30" t="s">
        <v>90</v>
      </c>
      <c r="O229" s="31"/>
      <c r="P229" s="30"/>
      <c r="T229" s="37"/>
      <c r="U229" s="30" t="s">
        <v>440</v>
      </c>
      <c r="V229" s="31"/>
      <c r="W229" s="31"/>
      <c r="X229" s="31"/>
      <c r="Y229" s="31"/>
      <c r="Z229" s="31"/>
      <c r="AA229" s="31"/>
      <c r="AB229" s="30" t="s">
        <v>31</v>
      </c>
      <c r="AC229" s="30" t="s">
        <v>88</v>
      </c>
      <c r="AD229" s="30" t="s">
        <v>89</v>
      </c>
      <c r="AE229" s="30" t="s">
        <v>448</v>
      </c>
      <c r="AG229" s="31"/>
      <c r="AH229" s="31"/>
      <c r="AJ229" s="30" t="str">
        <f>IF(ISBLANK(AI229),  "", _xlfn.CONCAT("haas/entity/sensor/", LOWER(C229), "/", E229, "/config"))</f>
        <v/>
      </c>
      <c r="AK229" s="30" t="str">
        <f>IF(ISBLANK(AI229),  "", _xlfn.CONCAT(LOWER(C229), "/", E229))</f>
        <v/>
      </c>
      <c r="AT229" s="32"/>
      <c r="AU229" s="40"/>
      <c r="AX2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30" t="str">
        <f>IF(ISBLANK(Table2[[#This Row],[device_model]]), "", Table2[[#This Row],[device_suggested_area]])</f>
        <v/>
      </c>
      <c r="BF229" s="31"/>
      <c r="BG229" s="30" t="s">
        <v>563</v>
      </c>
      <c r="BH229" s="30" t="s">
        <v>406</v>
      </c>
      <c r="BI229" s="30" t="s">
        <v>406</v>
      </c>
      <c r="BN2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6" ht="16" customHeight="1" x14ac:dyDescent="0.2">
      <c r="A230" s="30">
        <v>2100</v>
      </c>
      <c r="B230" s="30" t="s">
        <v>26</v>
      </c>
      <c r="C230" s="30" t="s">
        <v>786</v>
      </c>
      <c r="D230" s="30" t="s">
        <v>27</v>
      </c>
      <c r="E230" s="30" t="s">
        <v>232</v>
      </c>
      <c r="F230" s="36" t="str">
        <f>IF(ISBLANK(Table2[[#This Row],[unique_id]]), "", PROPER(SUBSTITUTE(Table2[[#This Row],[unique_id]], "_", " ")))</f>
        <v>Home Power</v>
      </c>
      <c r="G230" s="30" t="s">
        <v>324</v>
      </c>
      <c r="H230" s="30" t="s">
        <v>240</v>
      </c>
      <c r="I230" s="30" t="s">
        <v>141</v>
      </c>
      <c r="M230" s="30" t="s">
        <v>90</v>
      </c>
      <c r="O230" s="31"/>
      <c r="P230" s="30"/>
      <c r="T230" s="37"/>
      <c r="U230" s="30" t="s">
        <v>441</v>
      </c>
      <c r="V230" s="31"/>
      <c r="W230" s="31"/>
      <c r="X230" s="31"/>
      <c r="Y230" s="31"/>
      <c r="Z230" s="31"/>
      <c r="AA230" s="31"/>
      <c r="AB230" s="30"/>
      <c r="AC230" s="30" t="s">
        <v>327</v>
      </c>
      <c r="AE230" s="30" t="s">
        <v>241</v>
      </c>
      <c r="AG230" s="31"/>
      <c r="AH230" s="31"/>
      <c r="AT230" s="40"/>
      <c r="AV2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30" t="str">
        <f>IF(ISBLANK(Table2[[#This Row],[device_model]]), "", Table2[[#This Row],[device_suggested_area]])</f>
        <v/>
      </c>
      <c r="BF230" s="31"/>
      <c r="BN2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6" ht="16" customHeight="1" x14ac:dyDescent="0.2">
      <c r="A231" s="30">
        <v>2101</v>
      </c>
      <c r="B231" s="30" t="s">
        <v>26</v>
      </c>
      <c r="C231" s="30" t="s">
        <v>786</v>
      </c>
      <c r="D231" s="30" t="s">
        <v>27</v>
      </c>
      <c r="E231" s="30" t="s">
        <v>321</v>
      </c>
      <c r="F231" s="36" t="str">
        <f>IF(ISBLANK(Table2[[#This Row],[unique_id]]), "", PROPER(SUBSTITUTE(Table2[[#This Row],[unique_id]], "_", " ")))</f>
        <v>Home Base Power</v>
      </c>
      <c r="G231" s="30" t="s">
        <v>322</v>
      </c>
      <c r="H231" s="30" t="s">
        <v>240</v>
      </c>
      <c r="I231" s="30" t="s">
        <v>141</v>
      </c>
      <c r="M231" s="30" t="s">
        <v>90</v>
      </c>
      <c r="O231" s="31"/>
      <c r="P231" s="30"/>
      <c r="T231" s="37"/>
      <c r="U231" s="30" t="s">
        <v>441</v>
      </c>
      <c r="V231" s="31"/>
      <c r="W231" s="31"/>
      <c r="X231" s="31"/>
      <c r="Y231" s="31"/>
      <c r="Z231" s="31"/>
      <c r="AA231" s="31"/>
      <c r="AB231" s="30"/>
      <c r="AC231" s="30" t="s">
        <v>327</v>
      </c>
      <c r="AE231" s="30" t="s">
        <v>241</v>
      </c>
      <c r="AG231" s="31"/>
      <c r="AH231" s="31"/>
      <c r="AT231" s="40"/>
      <c r="AV2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30" t="str">
        <f>IF(ISBLANK(Table2[[#This Row],[device_model]]), "", Table2[[#This Row],[device_suggested_area]])</f>
        <v/>
      </c>
      <c r="BF231" s="31"/>
      <c r="BN2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6" ht="16" customHeight="1" x14ac:dyDescent="0.2">
      <c r="A232" s="30">
        <v>2102</v>
      </c>
      <c r="B232" s="30" t="s">
        <v>26</v>
      </c>
      <c r="C232" s="30" t="s">
        <v>786</v>
      </c>
      <c r="D232" s="30" t="s">
        <v>27</v>
      </c>
      <c r="E232" s="30" t="s">
        <v>320</v>
      </c>
      <c r="F232" s="36" t="str">
        <f>IF(ISBLANK(Table2[[#This Row],[unique_id]]), "", PROPER(SUBSTITUTE(Table2[[#This Row],[unique_id]], "_", " ")))</f>
        <v>Home Peak Power</v>
      </c>
      <c r="G232" s="30" t="s">
        <v>323</v>
      </c>
      <c r="H232" s="30" t="s">
        <v>240</v>
      </c>
      <c r="I232" s="30" t="s">
        <v>141</v>
      </c>
      <c r="M232" s="30" t="s">
        <v>90</v>
      </c>
      <c r="O232" s="31"/>
      <c r="P232" s="30"/>
      <c r="T232" s="37"/>
      <c r="U232" s="30" t="s">
        <v>441</v>
      </c>
      <c r="V232" s="31"/>
      <c r="W232" s="31"/>
      <c r="X232" s="31"/>
      <c r="Y232" s="31"/>
      <c r="Z232" s="31"/>
      <c r="AA232" s="31"/>
      <c r="AB232" s="30"/>
      <c r="AC232" s="30" t="s">
        <v>327</v>
      </c>
      <c r="AE232" s="30" t="s">
        <v>241</v>
      </c>
      <c r="AG232" s="31"/>
      <c r="AH232" s="31"/>
      <c r="AT232" s="40"/>
      <c r="AV2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30" t="str">
        <f>IF(ISBLANK(Table2[[#This Row],[device_model]]), "", Table2[[#This Row],[device_suggested_area]])</f>
        <v/>
      </c>
      <c r="BF232" s="31"/>
      <c r="BN2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6" ht="16" customHeight="1" x14ac:dyDescent="0.2">
      <c r="A233" s="30">
        <v>2103</v>
      </c>
      <c r="B233" s="30" t="s">
        <v>26</v>
      </c>
      <c r="C233" s="30" t="s">
        <v>444</v>
      </c>
      <c r="D233" s="30" t="s">
        <v>333</v>
      </c>
      <c r="E233" s="30" t="s">
        <v>442</v>
      </c>
      <c r="F233" s="36" t="str">
        <f>IF(ISBLANK(Table2[[#This Row],[unique_id]]), "", PROPER(SUBSTITUTE(Table2[[#This Row],[unique_id]], "_", " ")))</f>
        <v>Graph Break</v>
      </c>
      <c r="G233" s="30" t="s">
        <v>443</v>
      </c>
      <c r="H233" s="30" t="s">
        <v>240</v>
      </c>
      <c r="I233" s="30" t="s">
        <v>141</v>
      </c>
      <c r="O233" s="31"/>
      <c r="P233" s="30"/>
      <c r="T233" s="37"/>
      <c r="U233" s="30" t="s">
        <v>441</v>
      </c>
      <c r="V233" s="31"/>
      <c r="W233" s="31"/>
      <c r="X233" s="31"/>
      <c r="Y233" s="31"/>
      <c r="Z233" s="31"/>
      <c r="AA233" s="31"/>
      <c r="AB233" s="30"/>
      <c r="AC233" s="30"/>
      <c r="AG233" s="31"/>
      <c r="AH233" s="31"/>
      <c r="AT233" s="40"/>
      <c r="AV2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30" t="str">
        <f>IF(ISBLANK(Table2[[#This Row],[device_model]]), "", Table2[[#This Row],[device_suggested_area]])</f>
        <v/>
      </c>
      <c r="BF233" s="31"/>
      <c r="BN2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6" ht="16" customHeight="1" x14ac:dyDescent="0.2">
      <c r="A234" s="30">
        <v>2104</v>
      </c>
      <c r="B234" s="30" t="s">
        <v>26</v>
      </c>
      <c r="C234" s="30" t="s">
        <v>786</v>
      </c>
      <c r="D234" s="30" t="s">
        <v>27</v>
      </c>
      <c r="E234" s="30" t="s">
        <v>772</v>
      </c>
      <c r="F234" s="36" t="str">
        <f>IF(ISBLANK(Table2[[#This Row],[unique_id]]), "", PROPER(SUBSTITUTE(Table2[[#This Row],[unique_id]], "_", " ")))</f>
        <v>Lights Power</v>
      </c>
      <c r="G234" s="30" t="s">
        <v>799</v>
      </c>
      <c r="H234" s="30" t="s">
        <v>240</v>
      </c>
      <c r="I234" s="30" t="s">
        <v>141</v>
      </c>
      <c r="M234" s="30" t="s">
        <v>136</v>
      </c>
      <c r="O234" s="31"/>
      <c r="P234" s="30"/>
      <c r="T234" s="37"/>
      <c r="U234" s="30" t="s">
        <v>441</v>
      </c>
      <c r="V234" s="31"/>
      <c r="W234" s="31"/>
      <c r="X234" s="31"/>
      <c r="Y234" s="31"/>
      <c r="Z234" s="31"/>
      <c r="AA234" s="31"/>
      <c r="AB234" s="30"/>
      <c r="AC234" s="30" t="s">
        <v>327</v>
      </c>
      <c r="AE234" s="30" t="s">
        <v>241</v>
      </c>
      <c r="AG234" s="31"/>
      <c r="AH234" s="31"/>
      <c r="AT234" s="40"/>
      <c r="AV2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30" t="str">
        <f>IF(ISBLANK(Table2[[#This Row],[device_model]]), "", Table2[[#This Row],[device_suggested_area]])</f>
        <v/>
      </c>
      <c r="BF234" s="31"/>
      <c r="BN2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6" ht="16" customHeight="1" x14ac:dyDescent="0.2">
      <c r="A235" s="30">
        <v>2105</v>
      </c>
      <c r="B235" s="30" t="s">
        <v>26</v>
      </c>
      <c r="C235" s="30" t="s">
        <v>786</v>
      </c>
      <c r="D235" s="30" t="s">
        <v>27</v>
      </c>
      <c r="E235" s="30" t="s">
        <v>773</v>
      </c>
      <c r="F235" s="36" t="str">
        <f>IF(ISBLANK(Table2[[#This Row],[unique_id]]), "", PROPER(SUBSTITUTE(Table2[[#This Row],[unique_id]], "_", " ")))</f>
        <v>Fans Power</v>
      </c>
      <c r="G235" s="30" t="s">
        <v>798</v>
      </c>
      <c r="H235" s="30" t="s">
        <v>240</v>
      </c>
      <c r="I235" s="30" t="s">
        <v>141</v>
      </c>
      <c r="M235" s="30" t="s">
        <v>136</v>
      </c>
      <c r="O235" s="31"/>
      <c r="P235" s="30"/>
      <c r="T235" s="37"/>
      <c r="U235" s="30" t="s">
        <v>441</v>
      </c>
      <c r="V235" s="31"/>
      <c r="W235" s="31"/>
      <c r="X235" s="31"/>
      <c r="Y235" s="31"/>
      <c r="Z235" s="31"/>
      <c r="AA235" s="31"/>
      <c r="AB235" s="30"/>
      <c r="AC235" s="30" t="s">
        <v>327</v>
      </c>
      <c r="AE235" s="30" t="s">
        <v>241</v>
      </c>
      <c r="AG235" s="31"/>
      <c r="AH235" s="31"/>
      <c r="AT235" s="40"/>
      <c r="AV2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30" t="str">
        <f>IF(ISBLANK(Table2[[#This Row],[device_model]]), "", Table2[[#This Row],[device_suggested_area]])</f>
        <v/>
      </c>
      <c r="BF235" s="31"/>
      <c r="BN2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6" ht="16" customHeight="1" x14ac:dyDescent="0.2">
      <c r="A236" s="30">
        <v>2106</v>
      </c>
      <c r="B236" s="30" t="s">
        <v>26</v>
      </c>
      <c r="C236" s="30" t="s">
        <v>786</v>
      </c>
      <c r="D236" s="30" t="s">
        <v>27</v>
      </c>
      <c r="E236" s="30" t="s">
        <v>835</v>
      </c>
      <c r="F236" s="36" t="str">
        <f>IF(ISBLANK(Table2[[#This Row],[unique_id]]), "", PROPER(SUBSTITUTE(Table2[[#This Row],[unique_id]], "_", " ")))</f>
        <v>All Standby Power</v>
      </c>
      <c r="G236" s="30" t="s">
        <v>849</v>
      </c>
      <c r="H236" s="30" t="s">
        <v>240</v>
      </c>
      <c r="I236" s="30" t="s">
        <v>141</v>
      </c>
      <c r="M236" s="30" t="s">
        <v>136</v>
      </c>
      <c r="O236" s="31"/>
      <c r="P236" s="30"/>
      <c r="T236" s="37"/>
      <c r="U236" s="30" t="s">
        <v>441</v>
      </c>
      <c r="V236" s="31"/>
      <c r="W236" s="31"/>
      <c r="X236" s="31"/>
      <c r="Y236" s="31"/>
      <c r="Z236" s="31"/>
      <c r="AA236" s="31"/>
      <c r="AB236" s="30"/>
      <c r="AC236" s="30" t="s">
        <v>327</v>
      </c>
      <c r="AE236" s="30" t="s">
        <v>241</v>
      </c>
      <c r="AG236" s="31"/>
      <c r="AH236" s="31"/>
      <c r="AT236" s="40"/>
      <c r="AV2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30" t="str">
        <f>IF(ISBLANK(Table2[[#This Row],[device_model]]), "", Table2[[#This Row],[device_suggested_area]])</f>
        <v/>
      </c>
      <c r="BF236" s="31"/>
      <c r="BN2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6" ht="16" customHeight="1" x14ac:dyDescent="0.2">
      <c r="A237" s="30">
        <v>2107</v>
      </c>
      <c r="B237" s="30" t="s">
        <v>26</v>
      </c>
      <c r="C237" s="30" t="s">
        <v>786</v>
      </c>
      <c r="D237" s="30" t="s">
        <v>27</v>
      </c>
      <c r="E237" s="30" t="s">
        <v>1100</v>
      </c>
      <c r="F237" s="36" t="str">
        <f>IF(ISBLANK(Table2[[#This Row],[unique_id]]), "", PROPER(SUBSTITUTE(Table2[[#This Row],[unique_id]], "_", " ")))</f>
        <v>Coffee Machine Power</v>
      </c>
      <c r="G237" s="30" t="s">
        <v>135</v>
      </c>
      <c r="H237" s="30" t="s">
        <v>240</v>
      </c>
      <c r="I237" s="30" t="s">
        <v>141</v>
      </c>
      <c r="M237" s="30" t="s">
        <v>136</v>
      </c>
      <c r="O237" s="31"/>
      <c r="P237" s="30"/>
      <c r="T237" s="37"/>
      <c r="U237" s="30" t="s">
        <v>441</v>
      </c>
      <c r="V237" s="31"/>
      <c r="W237" s="31"/>
      <c r="X237" s="31"/>
      <c r="Y237" s="31"/>
      <c r="Z237" s="31"/>
      <c r="AA237" s="31"/>
      <c r="AB237" s="30"/>
      <c r="AC237" s="30" t="s">
        <v>327</v>
      </c>
      <c r="AE237" s="30" t="s">
        <v>241</v>
      </c>
      <c r="AG237" s="31"/>
      <c r="AH237" s="31"/>
      <c r="AT237" s="40"/>
      <c r="AV2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30" t="str">
        <f>IF(ISBLANK(Table2[[#This Row],[device_model]]), "", Table2[[#This Row],[device_suggested_area]])</f>
        <v/>
      </c>
      <c r="BF237" s="31"/>
      <c r="BN2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6" ht="16" customHeight="1" x14ac:dyDescent="0.2">
      <c r="A238" s="30">
        <v>2108</v>
      </c>
      <c r="B238" s="30" t="s">
        <v>583</v>
      </c>
      <c r="C238" s="30" t="s">
        <v>786</v>
      </c>
      <c r="D238" s="30" t="s">
        <v>27</v>
      </c>
      <c r="E238" s="30" t="s">
        <v>1101</v>
      </c>
      <c r="F238" s="36" t="str">
        <f>IF(ISBLANK(Table2[[#This Row],[unique_id]]), "", PROPER(SUBSTITUTE(Table2[[#This Row],[unique_id]], "_", " ")))</f>
        <v>Battery Charger Power</v>
      </c>
      <c r="G238" s="30" t="s">
        <v>231</v>
      </c>
      <c r="H238" s="30" t="s">
        <v>240</v>
      </c>
      <c r="I238" s="30" t="s">
        <v>141</v>
      </c>
      <c r="M238" s="30" t="s">
        <v>136</v>
      </c>
      <c r="O238" s="31"/>
      <c r="P238" s="30"/>
      <c r="T238" s="37"/>
      <c r="U238" s="30" t="s">
        <v>441</v>
      </c>
      <c r="V238" s="31"/>
      <c r="W238" s="31"/>
      <c r="X238" s="31"/>
      <c r="Y238" s="31"/>
      <c r="Z238" s="31"/>
      <c r="AA238" s="31"/>
      <c r="AB238" s="30"/>
      <c r="AC238" s="30" t="s">
        <v>327</v>
      </c>
      <c r="AE238" s="30" t="s">
        <v>241</v>
      </c>
      <c r="AG238" s="31"/>
      <c r="AH238" s="31"/>
      <c r="AT238" s="40"/>
      <c r="AV2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30" t="str">
        <f>IF(ISBLANK(Table2[[#This Row],[device_model]]), "", Table2[[#This Row],[device_suggested_area]])</f>
        <v/>
      </c>
      <c r="BF238" s="31"/>
      <c r="BN2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6" ht="16" customHeight="1" x14ac:dyDescent="0.2">
      <c r="A239" s="30">
        <v>2109</v>
      </c>
      <c r="B239" s="30" t="s">
        <v>583</v>
      </c>
      <c r="C239" s="30" t="s">
        <v>786</v>
      </c>
      <c r="D239" s="30" t="s">
        <v>27</v>
      </c>
      <c r="E239" s="30" t="s">
        <v>1102</v>
      </c>
      <c r="F239" s="36" t="str">
        <f>IF(ISBLANK(Table2[[#This Row],[unique_id]]), "", PROPER(SUBSTITUTE(Table2[[#This Row],[unique_id]], "_", " ")))</f>
        <v>Vacuum Charger Power</v>
      </c>
      <c r="G239" s="30" t="s">
        <v>230</v>
      </c>
      <c r="H239" s="30" t="s">
        <v>240</v>
      </c>
      <c r="I239" s="30" t="s">
        <v>141</v>
      </c>
      <c r="M239" s="30" t="s">
        <v>136</v>
      </c>
      <c r="O239" s="31"/>
      <c r="P239" s="30"/>
      <c r="T239" s="37"/>
      <c r="U239" s="30" t="s">
        <v>441</v>
      </c>
      <c r="V239" s="31"/>
      <c r="W239" s="31"/>
      <c r="X239" s="31"/>
      <c r="Y239" s="31"/>
      <c r="Z239" s="31"/>
      <c r="AA239" s="31"/>
      <c r="AB239" s="30"/>
      <c r="AC239" s="30" t="s">
        <v>327</v>
      </c>
      <c r="AE239" s="30" t="s">
        <v>241</v>
      </c>
      <c r="AG239" s="31"/>
      <c r="AH239" s="31"/>
      <c r="AT239" s="40"/>
      <c r="AV2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30" t="str">
        <f>IF(ISBLANK(Table2[[#This Row],[device_model]]), "", Table2[[#This Row],[device_suggested_area]])</f>
        <v/>
      </c>
      <c r="BF239" s="31"/>
      <c r="BN2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6" ht="16" customHeight="1" x14ac:dyDescent="0.2">
      <c r="A240" s="30">
        <v>2110</v>
      </c>
      <c r="B240" s="30" t="s">
        <v>26</v>
      </c>
      <c r="C240" s="30" t="s">
        <v>786</v>
      </c>
      <c r="D240" s="30" t="s">
        <v>27</v>
      </c>
      <c r="E240" s="30" t="s">
        <v>1103</v>
      </c>
      <c r="F240" s="36" t="str">
        <f>IF(ISBLANK(Table2[[#This Row],[unique_id]]), "", PROPER(SUBSTITUTE(Table2[[#This Row],[unique_id]], "_", " ")))</f>
        <v>Pool Filter Power</v>
      </c>
      <c r="G240" s="30" t="s">
        <v>319</v>
      </c>
      <c r="H240" s="30" t="s">
        <v>240</v>
      </c>
      <c r="I240" s="30" t="s">
        <v>141</v>
      </c>
      <c r="M240" s="30" t="s">
        <v>136</v>
      </c>
      <c r="O240" s="31"/>
      <c r="P240" s="30"/>
      <c r="T240" s="37"/>
      <c r="U240" s="30" t="s">
        <v>441</v>
      </c>
      <c r="V240" s="31"/>
      <c r="W240" s="31"/>
      <c r="X240" s="31"/>
      <c r="Y240" s="31"/>
      <c r="Z240" s="31"/>
      <c r="AA240" s="31"/>
      <c r="AB240" s="30"/>
      <c r="AC240" s="30" t="s">
        <v>327</v>
      </c>
      <c r="AE240" s="30" t="s">
        <v>241</v>
      </c>
      <c r="AG240" s="31"/>
      <c r="AH240" s="31"/>
      <c r="AT240" s="40"/>
      <c r="AV2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30" t="str">
        <f>IF(ISBLANK(Table2[[#This Row],[device_model]]), "", Table2[[#This Row],[device_suggested_area]])</f>
        <v/>
      </c>
      <c r="BF240" s="31"/>
      <c r="BN2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6" ht="16" customHeight="1" x14ac:dyDescent="0.2">
      <c r="A241" s="30">
        <v>2111</v>
      </c>
      <c r="B241" s="30" t="s">
        <v>26</v>
      </c>
      <c r="C241" s="30" t="s">
        <v>786</v>
      </c>
      <c r="D241" s="30" t="s">
        <v>27</v>
      </c>
      <c r="E241" s="30" t="s">
        <v>1104</v>
      </c>
      <c r="F241" s="36" t="str">
        <f>IF(ISBLANK(Table2[[#This Row],[unique_id]]), "", PROPER(SUBSTITUTE(Table2[[#This Row],[unique_id]], "_", " ")))</f>
        <v>Water Booster Power</v>
      </c>
      <c r="G241" s="30" t="s">
        <v>1197</v>
      </c>
      <c r="H241" s="30" t="s">
        <v>240</v>
      </c>
      <c r="I241" s="30" t="s">
        <v>141</v>
      </c>
      <c r="M241" s="30" t="s">
        <v>136</v>
      </c>
      <c r="O241" s="31"/>
      <c r="P241" s="30"/>
      <c r="T241" s="37"/>
      <c r="U241" s="30" t="s">
        <v>441</v>
      </c>
      <c r="V241" s="31"/>
      <c r="W241" s="31"/>
      <c r="X241" s="31"/>
      <c r="Y241" s="31"/>
      <c r="Z241" s="31"/>
      <c r="AA241" s="31"/>
      <c r="AB241" s="30"/>
      <c r="AC241" s="30" t="s">
        <v>327</v>
      </c>
      <c r="AE241" s="30" t="s">
        <v>241</v>
      </c>
      <c r="AG241" s="31"/>
      <c r="AH241" s="31"/>
      <c r="AT241" s="40"/>
      <c r="AV2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30" t="str">
        <f>IF(ISBLANK(Table2[[#This Row],[device_model]]), "", Table2[[#This Row],[device_suggested_area]])</f>
        <v/>
      </c>
      <c r="BF241" s="31"/>
      <c r="BN2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6" ht="16" customHeight="1" x14ac:dyDescent="0.2">
      <c r="A242" s="30">
        <v>2112</v>
      </c>
      <c r="B242" s="30" t="s">
        <v>26</v>
      </c>
      <c r="C242" s="30" t="s">
        <v>786</v>
      </c>
      <c r="D242" s="30" t="s">
        <v>27</v>
      </c>
      <c r="E242" s="30" t="s">
        <v>1105</v>
      </c>
      <c r="F242" s="36" t="str">
        <f>IF(ISBLANK(Table2[[#This Row],[unique_id]]), "", PROPER(SUBSTITUTE(Table2[[#This Row],[unique_id]], "_", " ")))</f>
        <v>Dish Washer Power</v>
      </c>
      <c r="G242" s="30" t="s">
        <v>228</v>
      </c>
      <c r="H242" s="30" t="s">
        <v>240</v>
      </c>
      <c r="I242" s="30" t="s">
        <v>141</v>
      </c>
      <c r="M242" s="30" t="s">
        <v>136</v>
      </c>
      <c r="O242" s="31"/>
      <c r="P242" s="30"/>
      <c r="T242" s="37"/>
      <c r="U242" s="30" t="s">
        <v>441</v>
      </c>
      <c r="V242" s="31"/>
      <c r="W242" s="31"/>
      <c r="X242" s="31"/>
      <c r="Y242" s="31"/>
      <c r="Z242" s="31"/>
      <c r="AA242" s="31"/>
      <c r="AB242" s="30"/>
      <c r="AC242" s="30" t="s">
        <v>327</v>
      </c>
      <c r="AE242" s="30" t="s">
        <v>241</v>
      </c>
      <c r="AG242" s="31"/>
      <c r="AH242" s="31"/>
      <c r="AT242" s="40"/>
      <c r="AV2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30" t="str">
        <f>IF(ISBLANK(Table2[[#This Row],[device_model]]), "", Table2[[#This Row],[device_suggested_area]])</f>
        <v/>
      </c>
      <c r="BF242" s="31"/>
      <c r="BN2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6" ht="16" customHeight="1" x14ac:dyDescent="0.2">
      <c r="A243" s="30">
        <v>2113</v>
      </c>
      <c r="B243" s="30" t="s">
        <v>583</v>
      </c>
      <c r="C243" s="30" t="s">
        <v>786</v>
      </c>
      <c r="D243" s="30" t="s">
        <v>27</v>
      </c>
      <c r="E243" s="30" t="s">
        <v>1106</v>
      </c>
      <c r="F243" s="36" t="str">
        <f>IF(ISBLANK(Table2[[#This Row],[unique_id]]), "", PROPER(SUBSTITUTE(Table2[[#This Row],[unique_id]], "_", " ")))</f>
        <v>Clothes Dryer Power</v>
      </c>
      <c r="G243" s="30" t="s">
        <v>229</v>
      </c>
      <c r="H243" s="30" t="s">
        <v>240</v>
      </c>
      <c r="I243" s="30" t="s">
        <v>141</v>
      </c>
      <c r="M243" s="30" t="s">
        <v>136</v>
      </c>
      <c r="O243" s="31"/>
      <c r="P243" s="30"/>
      <c r="T243" s="37"/>
      <c r="U243" s="30" t="s">
        <v>441</v>
      </c>
      <c r="V243" s="31"/>
      <c r="W243" s="31"/>
      <c r="X243" s="31"/>
      <c r="Y243" s="31"/>
      <c r="Z243" s="31"/>
      <c r="AA243" s="31"/>
      <c r="AB243" s="30"/>
      <c r="AC243" s="30" t="s">
        <v>327</v>
      </c>
      <c r="AE243" s="30" t="s">
        <v>241</v>
      </c>
      <c r="AG243" s="31"/>
      <c r="AH243" s="31"/>
      <c r="AT243" s="40"/>
      <c r="AV2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30" t="str">
        <f>IF(ISBLANK(Table2[[#This Row],[device_model]]), "", Table2[[#This Row],[device_suggested_area]])</f>
        <v/>
      </c>
      <c r="BF243" s="31"/>
      <c r="BN2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6" ht="16" customHeight="1" x14ac:dyDescent="0.2">
      <c r="A244" s="30">
        <v>2114</v>
      </c>
      <c r="B244" s="30" t="s">
        <v>583</v>
      </c>
      <c r="C244" s="30" t="s">
        <v>786</v>
      </c>
      <c r="D244" s="30" t="s">
        <v>27</v>
      </c>
      <c r="E244" s="30" t="s">
        <v>1107</v>
      </c>
      <c r="F244" s="36" t="str">
        <f>IF(ISBLANK(Table2[[#This Row],[unique_id]]), "", PROPER(SUBSTITUTE(Table2[[#This Row],[unique_id]], "_", " ")))</f>
        <v>Washing Machine Power</v>
      </c>
      <c r="G244" s="30" t="s">
        <v>227</v>
      </c>
      <c r="H244" s="30" t="s">
        <v>240</v>
      </c>
      <c r="I244" s="30" t="s">
        <v>141</v>
      </c>
      <c r="M244" s="30" t="s">
        <v>136</v>
      </c>
      <c r="O244" s="31"/>
      <c r="P244" s="30"/>
      <c r="T244" s="37"/>
      <c r="U244" s="30" t="s">
        <v>441</v>
      </c>
      <c r="V244" s="31"/>
      <c r="W244" s="31"/>
      <c r="X244" s="31"/>
      <c r="Y244" s="31"/>
      <c r="Z244" s="31"/>
      <c r="AA244" s="31"/>
      <c r="AB244" s="30"/>
      <c r="AC244" s="30" t="s">
        <v>327</v>
      </c>
      <c r="AE244" s="30" t="s">
        <v>241</v>
      </c>
      <c r="AG244" s="31"/>
      <c r="AH244" s="31"/>
      <c r="AT244" s="40"/>
      <c r="AV2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30" t="str">
        <f>IF(ISBLANK(Table2[[#This Row],[device_model]]), "", Table2[[#This Row],[device_suggested_area]])</f>
        <v/>
      </c>
      <c r="BF244" s="31"/>
      <c r="BN2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6" ht="16" customHeight="1" x14ac:dyDescent="0.2">
      <c r="A245" s="30">
        <v>2115</v>
      </c>
      <c r="B245" s="30" t="s">
        <v>26</v>
      </c>
      <c r="C245" s="30" t="s">
        <v>786</v>
      </c>
      <c r="D245" s="30" t="s">
        <v>27</v>
      </c>
      <c r="E245" s="30" t="s">
        <v>787</v>
      </c>
      <c r="F245" s="36" t="str">
        <f>IF(ISBLANK(Table2[[#This Row],[unique_id]]), "", PROPER(SUBSTITUTE(Table2[[#This Row],[unique_id]], "_", " ")))</f>
        <v>Kitchen Fridge Power</v>
      </c>
      <c r="G245" s="30" t="s">
        <v>223</v>
      </c>
      <c r="H245" s="30" t="s">
        <v>240</v>
      </c>
      <c r="I245" s="30" t="s">
        <v>141</v>
      </c>
      <c r="M245" s="30" t="s">
        <v>136</v>
      </c>
      <c r="O245" s="31"/>
      <c r="P245" s="30"/>
      <c r="T245" s="37"/>
      <c r="U245" s="30" t="s">
        <v>441</v>
      </c>
      <c r="V245" s="31"/>
      <c r="W245" s="31"/>
      <c r="X245" s="31"/>
      <c r="Y245" s="31"/>
      <c r="Z245" s="31"/>
      <c r="AA245" s="31"/>
      <c r="AB245" s="30"/>
      <c r="AC245" s="30" t="s">
        <v>327</v>
      </c>
      <c r="AE245" s="30" t="s">
        <v>241</v>
      </c>
      <c r="AG245" s="31"/>
      <c r="AH245" s="31"/>
      <c r="AT245" s="40"/>
      <c r="AV2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30" t="str">
        <f>IF(ISBLANK(Table2[[#This Row],[device_model]]), "", Table2[[#This Row],[device_suggested_area]])</f>
        <v/>
      </c>
      <c r="BF245" s="31"/>
      <c r="BN2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6" ht="16" customHeight="1" x14ac:dyDescent="0.2">
      <c r="A246" s="30">
        <v>2116</v>
      </c>
      <c r="B246" s="30" t="s">
        <v>26</v>
      </c>
      <c r="C246" s="30" t="s">
        <v>786</v>
      </c>
      <c r="D246" s="30" t="s">
        <v>27</v>
      </c>
      <c r="E246" s="30" t="s">
        <v>788</v>
      </c>
      <c r="F246" s="36" t="str">
        <f>IF(ISBLANK(Table2[[#This Row],[unique_id]]), "", PROPER(SUBSTITUTE(Table2[[#This Row],[unique_id]], "_", " ")))</f>
        <v>Deck Freezer Power</v>
      </c>
      <c r="G246" s="30" t="s">
        <v>224</v>
      </c>
      <c r="H246" s="30" t="s">
        <v>240</v>
      </c>
      <c r="I246" s="30" t="s">
        <v>141</v>
      </c>
      <c r="M246" s="30" t="s">
        <v>136</v>
      </c>
      <c r="O246" s="31"/>
      <c r="P246" s="30"/>
      <c r="T246" s="37"/>
      <c r="U246" s="30" t="s">
        <v>441</v>
      </c>
      <c r="V246" s="31"/>
      <c r="W246" s="31"/>
      <c r="X246" s="31"/>
      <c r="Y246" s="31"/>
      <c r="Z246" s="31"/>
      <c r="AA246" s="31"/>
      <c r="AB246" s="30"/>
      <c r="AC246" s="30" t="s">
        <v>327</v>
      </c>
      <c r="AE246" s="30" t="s">
        <v>241</v>
      </c>
      <c r="AG246" s="31"/>
      <c r="AH246" s="31"/>
      <c r="AT246" s="40"/>
      <c r="AV2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30" t="str">
        <f>IF(ISBLANK(Table2[[#This Row],[device_model]]), "", Table2[[#This Row],[device_suggested_area]])</f>
        <v/>
      </c>
      <c r="BF246" s="31"/>
      <c r="BN2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6" ht="16" customHeight="1" x14ac:dyDescent="0.2">
      <c r="A247" s="30">
        <v>2117</v>
      </c>
      <c r="B247" s="30" t="s">
        <v>26</v>
      </c>
      <c r="C247" s="30" t="s">
        <v>786</v>
      </c>
      <c r="D247" s="30" t="s">
        <v>27</v>
      </c>
      <c r="E247" s="30" t="s">
        <v>1108</v>
      </c>
      <c r="F247" s="36" t="str">
        <f>IF(ISBLANK(Table2[[#This Row],[unique_id]]), "", PROPER(SUBSTITUTE(Table2[[#This Row],[unique_id]], "_", " ")))</f>
        <v>Towel Rails Power</v>
      </c>
      <c r="G247" s="30" t="s">
        <v>452</v>
      </c>
      <c r="H247" s="30" t="s">
        <v>240</v>
      </c>
      <c r="I247" s="30" t="s">
        <v>141</v>
      </c>
      <c r="M247" s="30" t="s">
        <v>136</v>
      </c>
      <c r="O247" s="31"/>
      <c r="P247" s="30"/>
      <c r="T247" s="37"/>
      <c r="U247" s="30" t="s">
        <v>441</v>
      </c>
      <c r="V247" s="31"/>
      <c r="W247" s="31"/>
      <c r="X247" s="31"/>
      <c r="Y247" s="31"/>
      <c r="Z247" s="31"/>
      <c r="AA247" s="31"/>
      <c r="AB247" s="30"/>
      <c r="AC247" s="30" t="s">
        <v>327</v>
      </c>
      <c r="AE247" s="30" t="s">
        <v>241</v>
      </c>
      <c r="AG247" s="31"/>
      <c r="AH247" s="31"/>
      <c r="AT247" s="40"/>
      <c r="AV2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30" t="str">
        <f>IF(ISBLANK(Table2[[#This Row],[device_model]]), "", Table2[[#This Row],[device_suggested_area]])</f>
        <v/>
      </c>
      <c r="BF247" s="31"/>
      <c r="BN2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6" ht="16" customHeight="1" x14ac:dyDescent="0.2">
      <c r="A248" s="30">
        <v>2118</v>
      </c>
      <c r="B248" s="30" t="s">
        <v>583</v>
      </c>
      <c r="C248" s="30" t="s">
        <v>786</v>
      </c>
      <c r="D248" s="30" t="s">
        <v>27</v>
      </c>
      <c r="E248" s="30" t="s">
        <v>789</v>
      </c>
      <c r="F248" s="36" t="str">
        <f>IF(ISBLANK(Table2[[#This Row],[unique_id]]), "", PROPER(SUBSTITUTE(Table2[[#This Row],[unique_id]], "_", " ")))</f>
        <v>Study Outlet Power</v>
      </c>
      <c r="G248" s="30" t="s">
        <v>226</v>
      </c>
      <c r="H248" s="30" t="s">
        <v>240</v>
      </c>
      <c r="I248" s="30" t="s">
        <v>141</v>
      </c>
      <c r="M248" s="30" t="s">
        <v>136</v>
      </c>
      <c r="O248" s="31"/>
      <c r="P248" s="30"/>
      <c r="T248" s="37"/>
      <c r="U248" s="30" t="s">
        <v>441</v>
      </c>
      <c r="V248" s="31"/>
      <c r="W248" s="31"/>
      <c r="X248" s="31"/>
      <c r="Y248" s="31"/>
      <c r="Z248" s="31"/>
      <c r="AA248" s="31"/>
      <c r="AB248" s="30"/>
      <c r="AC248" s="30" t="s">
        <v>327</v>
      </c>
      <c r="AE248" s="30" t="s">
        <v>241</v>
      </c>
      <c r="AG248" s="31"/>
      <c r="AH248" s="31"/>
      <c r="AT248" s="40"/>
      <c r="AV2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30" t="str">
        <f>IF(ISBLANK(Table2[[#This Row],[device_model]]), "", Table2[[#This Row],[device_suggested_area]])</f>
        <v/>
      </c>
      <c r="BF248" s="31"/>
      <c r="BN2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6" ht="16" customHeight="1" x14ac:dyDescent="0.2">
      <c r="A249" s="30">
        <v>2119</v>
      </c>
      <c r="B249" s="30" t="s">
        <v>583</v>
      </c>
      <c r="C249" s="30" t="s">
        <v>786</v>
      </c>
      <c r="D249" s="30" t="s">
        <v>27</v>
      </c>
      <c r="E249" s="30" t="s">
        <v>790</v>
      </c>
      <c r="F249" s="36" t="str">
        <f>IF(ISBLANK(Table2[[#This Row],[unique_id]]), "", PROPER(SUBSTITUTE(Table2[[#This Row],[unique_id]], "_", " ")))</f>
        <v>Office Outlet Power</v>
      </c>
      <c r="G249" s="30" t="s">
        <v>225</v>
      </c>
      <c r="H249" s="30" t="s">
        <v>240</v>
      </c>
      <c r="I249" s="30" t="s">
        <v>141</v>
      </c>
      <c r="M249" s="30" t="s">
        <v>136</v>
      </c>
      <c r="O249" s="31"/>
      <c r="P249" s="30"/>
      <c r="T249" s="37"/>
      <c r="U249" s="30" t="s">
        <v>441</v>
      </c>
      <c r="V249" s="31"/>
      <c r="W249" s="31"/>
      <c r="X249" s="31"/>
      <c r="Y249" s="31"/>
      <c r="Z249" s="31"/>
      <c r="AA249" s="31"/>
      <c r="AB249" s="30"/>
      <c r="AC249" s="30" t="s">
        <v>327</v>
      </c>
      <c r="AE249" s="30" t="s">
        <v>241</v>
      </c>
      <c r="AG249" s="31"/>
      <c r="AH249" s="31"/>
      <c r="AT249" s="40"/>
      <c r="AV2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30" t="str">
        <f>IF(ISBLANK(Table2[[#This Row],[device_model]]), "", Table2[[#This Row],[device_suggested_area]])</f>
        <v/>
      </c>
      <c r="BF249" s="31"/>
      <c r="BN2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6" ht="16" customHeight="1" x14ac:dyDescent="0.2">
      <c r="A250" s="30">
        <v>2120</v>
      </c>
      <c r="B250" s="30" t="s">
        <v>26</v>
      </c>
      <c r="C250" s="30" t="s">
        <v>786</v>
      </c>
      <c r="D250" s="30" t="s">
        <v>27</v>
      </c>
      <c r="E250" s="30" t="s">
        <v>803</v>
      </c>
      <c r="F250" s="36" t="str">
        <f>IF(ISBLANK(Table2[[#This Row],[unique_id]]), "", PROPER(SUBSTITUTE(Table2[[#This Row],[unique_id]], "_", " ")))</f>
        <v>Audio Visual Devices Power</v>
      </c>
      <c r="G250" s="30" t="s">
        <v>804</v>
      </c>
      <c r="H250" s="30" t="s">
        <v>240</v>
      </c>
      <c r="I250" s="30" t="s">
        <v>141</v>
      </c>
      <c r="M250" s="30" t="s">
        <v>136</v>
      </c>
      <c r="O250" s="31"/>
      <c r="P250" s="30"/>
      <c r="T250" s="37"/>
      <c r="U250" s="30" t="s">
        <v>441</v>
      </c>
      <c r="V250" s="31"/>
      <c r="W250" s="31"/>
      <c r="X250" s="31"/>
      <c r="Y250" s="31"/>
      <c r="Z250" s="31"/>
      <c r="AA250" s="31"/>
      <c r="AB250" s="30"/>
      <c r="AC250" s="30" t="s">
        <v>327</v>
      </c>
      <c r="AE250" s="30" t="s">
        <v>241</v>
      </c>
      <c r="AG250" s="31"/>
      <c r="AH250" s="31"/>
      <c r="AT250" s="40"/>
      <c r="AV2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30" t="str">
        <f>IF(ISBLANK(Table2[[#This Row],[device_model]]), "", Table2[[#This Row],[device_suggested_area]])</f>
        <v/>
      </c>
      <c r="BF250" s="31"/>
      <c r="BN2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6" ht="16" customHeight="1" x14ac:dyDescent="0.2">
      <c r="A251" s="30">
        <v>2121</v>
      </c>
      <c r="B251" s="30" t="s">
        <v>26</v>
      </c>
      <c r="C251" s="30" t="s">
        <v>786</v>
      </c>
      <c r="D251" s="30" t="s">
        <v>27</v>
      </c>
      <c r="E251" s="30" t="s">
        <v>777</v>
      </c>
      <c r="F251" s="36" t="str">
        <f>IF(ISBLANK(Table2[[#This Row],[unique_id]]), "", PROPER(SUBSTITUTE(Table2[[#This Row],[unique_id]], "_", " ")))</f>
        <v>Servers Network Power</v>
      </c>
      <c r="G251" s="30" t="s">
        <v>771</v>
      </c>
      <c r="H251" s="30" t="s">
        <v>240</v>
      </c>
      <c r="I251" s="30" t="s">
        <v>141</v>
      </c>
      <c r="M251" s="30" t="s">
        <v>136</v>
      </c>
      <c r="O251" s="31"/>
      <c r="P251" s="30"/>
      <c r="T251" s="37"/>
      <c r="U251" s="30" t="s">
        <v>441</v>
      </c>
      <c r="V251" s="31"/>
      <c r="W251" s="31"/>
      <c r="X251" s="31"/>
      <c r="Y251" s="31"/>
      <c r="Z251" s="31"/>
      <c r="AA251" s="31"/>
      <c r="AB251" s="30"/>
      <c r="AC251" s="30" t="s">
        <v>327</v>
      </c>
      <c r="AE251" s="30" t="s">
        <v>241</v>
      </c>
      <c r="AG251" s="31"/>
      <c r="AH251" s="31"/>
      <c r="AT251" s="40"/>
      <c r="AV2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30" t="str">
        <f>IF(ISBLANK(Table2[[#This Row],[device_model]]), "", Table2[[#This Row],[device_suggested_area]])</f>
        <v/>
      </c>
      <c r="BF251" s="31"/>
      <c r="BN2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6" ht="16" customHeight="1" x14ac:dyDescent="0.2">
      <c r="A252" s="30">
        <v>2122</v>
      </c>
      <c r="B252" s="30" t="s">
        <v>26</v>
      </c>
      <c r="C252" s="30" t="s">
        <v>444</v>
      </c>
      <c r="D252" s="30" t="s">
        <v>333</v>
      </c>
      <c r="E252" s="30" t="s">
        <v>332</v>
      </c>
      <c r="F252" s="36" t="str">
        <f>IF(ISBLANK(Table2[[#This Row],[unique_id]]), "", PROPER(SUBSTITUTE(Table2[[#This Row],[unique_id]], "_", " ")))</f>
        <v>Column Break</v>
      </c>
      <c r="G252" s="30" t="s">
        <v>329</v>
      </c>
      <c r="H252" s="30" t="s">
        <v>240</v>
      </c>
      <c r="I252" s="30" t="s">
        <v>141</v>
      </c>
      <c r="M252" s="30" t="s">
        <v>330</v>
      </c>
      <c r="N252" s="30" t="s">
        <v>331</v>
      </c>
      <c r="O252" s="31"/>
      <c r="P252" s="30"/>
      <c r="T252" s="37"/>
      <c r="U252" s="30"/>
      <c r="V252" s="31"/>
      <c r="W252" s="31"/>
      <c r="X252" s="31"/>
      <c r="Y252" s="31"/>
      <c r="Z252" s="31"/>
      <c r="AA252" s="31"/>
      <c r="AB252" s="30"/>
      <c r="AC252" s="30"/>
      <c r="AG252" s="31"/>
      <c r="AH252" s="31"/>
      <c r="AT252" s="40"/>
      <c r="AV2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30" t="str">
        <f>IF(ISBLANK(Table2[[#This Row],[device_model]]), "", Table2[[#This Row],[device_suggested_area]])</f>
        <v/>
      </c>
      <c r="BF252" s="31"/>
      <c r="BN2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6" ht="16" customHeight="1" x14ac:dyDescent="0.2">
      <c r="A253" s="30">
        <v>2123</v>
      </c>
      <c r="B253" s="30" t="s">
        <v>26</v>
      </c>
      <c r="C253" s="30" t="s">
        <v>786</v>
      </c>
      <c r="D253" s="30" t="s">
        <v>27</v>
      </c>
      <c r="E253" s="30" t="s">
        <v>239</v>
      </c>
      <c r="F253" s="36" t="str">
        <f>IF(ISBLANK(Table2[[#This Row],[unique_id]]), "", PROPER(SUBSTITUTE(Table2[[#This Row],[unique_id]], "_", " ")))</f>
        <v>Home Energy Daily</v>
      </c>
      <c r="G253" s="30" t="s">
        <v>324</v>
      </c>
      <c r="H253" s="30" t="s">
        <v>219</v>
      </c>
      <c r="I253" s="30" t="s">
        <v>141</v>
      </c>
      <c r="M253" s="30" t="s">
        <v>90</v>
      </c>
      <c r="O253" s="31"/>
      <c r="P253" s="30"/>
      <c r="T253" s="37"/>
      <c r="U253" s="30" t="s">
        <v>440</v>
      </c>
      <c r="V253" s="31"/>
      <c r="W253" s="31"/>
      <c r="X253" s="31"/>
      <c r="Y253" s="31"/>
      <c r="Z253" s="31"/>
      <c r="AA253" s="31"/>
      <c r="AB253" s="30"/>
      <c r="AC253" s="30" t="s">
        <v>328</v>
      </c>
      <c r="AE253" s="30" t="s">
        <v>242</v>
      </c>
      <c r="AG253" s="31"/>
      <c r="AH253" s="31"/>
      <c r="AT253" s="40"/>
      <c r="AV2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30" t="str">
        <f>IF(ISBLANK(Table2[[#This Row],[device_model]]), "", Table2[[#This Row],[device_suggested_area]])</f>
        <v/>
      </c>
      <c r="BF253" s="31"/>
      <c r="BN2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6" ht="16" customHeight="1" x14ac:dyDescent="0.2">
      <c r="A254" s="30">
        <v>2124</v>
      </c>
      <c r="B254" s="30" t="s">
        <v>26</v>
      </c>
      <c r="C254" s="30" t="s">
        <v>786</v>
      </c>
      <c r="D254" s="30" t="s">
        <v>27</v>
      </c>
      <c r="E254" s="30" t="s">
        <v>326</v>
      </c>
      <c r="F254" s="36" t="str">
        <f>IF(ISBLANK(Table2[[#This Row],[unique_id]]), "", PROPER(SUBSTITUTE(Table2[[#This Row],[unique_id]], "_", " ")))</f>
        <v>Home Base Energy Daily</v>
      </c>
      <c r="G254" s="30" t="s">
        <v>322</v>
      </c>
      <c r="H254" s="30" t="s">
        <v>219</v>
      </c>
      <c r="I254" s="30" t="s">
        <v>141</v>
      </c>
      <c r="M254" s="30" t="s">
        <v>90</v>
      </c>
      <c r="O254" s="31"/>
      <c r="P254" s="30"/>
      <c r="T254" s="37"/>
      <c r="U254" s="30" t="s">
        <v>440</v>
      </c>
      <c r="V254" s="31"/>
      <c r="W254" s="31"/>
      <c r="X254" s="31"/>
      <c r="Y254" s="31"/>
      <c r="Z254" s="31"/>
      <c r="AA254" s="31"/>
      <c r="AB254" s="30"/>
      <c r="AC254" s="30" t="s">
        <v>328</v>
      </c>
      <c r="AE254" s="30" t="s">
        <v>242</v>
      </c>
      <c r="AG254" s="31"/>
      <c r="AH254" s="31"/>
      <c r="AT254" s="40"/>
      <c r="AV2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30" t="str">
        <f>IF(ISBLANK(Table2[[#This Row],[device_model]]), "", Table2[[#This Row],[device_suggested_area]])</f>
        <v/>
      </c>
      <c r="BF254" s="31"/>
      <c r="BN2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6" ht="16" customHeight="1" x14ac:dyDescent="0.2">
      <c r="A255" s="30">
        <v>2125</v>
      </c>
      <c r="B255" s="30" t="s">
        <v>26</v>
      </c>
      <c r="C255" s="30" t="s">
        <v>786</v>
      </c>
      <c r="D255" s="30" t="s">
        <v>27</v>
      </c>
      <c r="E255" s="30" t="s">
        <v>325</v>
      </c>
      <c r="F255" s="36" t="str">
        <f>IF(ISBLANK(Table2[[#This Row],[unique_id]]), "", PROPER(SUBSTITUTE(Table2[[#This Row],[unique_id]], "_", " ")))</f>
        <v>Home Peak Energy Daily</v>
      </c>
      <c r="G255" s="30" t="s">
        <v>323</v>
      </c>
      <c r="H255" s="30" t="s">
        <v>219</v>
      </c>
      <c r="I255" s="30" t="s">
        <v>141</v>
      </c>
      <c r="M255" s="30" t="s">
        <v>90</v>
      </c>
      <c r="O255" s="31"/>
      <c r="P255" s="30"/>
      <c r="T255" s="37"/>
      <c r="U255" s="30" t="s">
        <v>440</v>
      </c>
      <c r="V255" s="31"/>
      <c r="W255" s="31"/>
      <c r="X255" s="31"/>
      <c r="Y255" s="31"/>
      <c r="Z255" s="31"/>
      <c r="AA255" s="31"/>
      <c r="AB255" s="30"/>
      <c r="AC255" s="30" t="s">
        <v>328</v>
      </c>
      <c r="AE255" s="30" t="s">
        <v>242</v>
      </c>
      <c r="AG255" s="31"/>
      <c r="AH255" s="31"/>
      <c r="AT255" s="40"/>
      <c r="AV2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30" t="str">
        <f>IF(ISBLANK(Table2[[#This Row],[device_model]]), "", Table2[[#This Row],[device_suggested_area]])</f>
        <v/>
      </c>
      <c r="BF255" s="31"/>
      <c r="BN2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6" ht="16" customHeight="1" x14ac:dyDescent="0.2">
      <c r="A256" s="30">
        <v>2126</v>
      </c>
      <c r="B256" s="30" t="s">
        <v>26</v>
      </c>
      <c r="C256" s="30" t="s">
        <v>444</v>
      </c>
      <c r="D256" s="30" t="s">
        <v>333</v>
      </c>
      <c r="E256" s="30" t="s">
        <v>442</v>
      </c>
      <c r="F256" s="36" t="str">
        <f>IF(ISBLANK(Table2[[#This Row],[unique_id]]), "", PROPER(SUBSTITUTE(Table2[[#This Row],[unique_id]], "_", " ")))</f>
        <v>Graph Break</v>
      </c>
      <c r="G256" s="30" t="s">
        <v>443</v>
      </c>
      <c r="H256" s="30" t="s">
        <v>219</v>
      </c>
      <c r="I256" s="30" t="s">
        <v>141</v>
      </c>
      <c r="O256" s="31"/>
      <c r="P256" s="30"/>
      <c r="T256" s="37"/>
      <c r="U256" s="30" t="s">
        <v>440</v>
      </c>
      <c r="V256" s="31"/>
      <c r="W256" s="31"/>
      <c r="X256" s="31"/>
      <c r="Y256" s="31"/>
      <c r="Z256" s="31"/>
      <c r="AA256" s="31"/>
      <c r="AB256" s="30"/>
      <c r="AC256" s="30"/>
      <c r="AG256" s="31"/>
      <c r="AH256" s="31"/>
      <c r="AT256" s="40"/>
      <c r="AV2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30" t="str">
        <f>IF(ISBLANK(Table2[[#This Row],[device_model]]), "", Table2[[#This Row],[device_suggested_area]])</f>
        <v/>
      </c>
      <c r="BF256" s="31"/>
      <c r="BN2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6" ht="16" customHeight="1" x14ac:dyDescent="0.2">
      <c r="A257" s="30">
        <v>2127</v>
      </c>
      <c r="B257" s="30" t="s">
        <v>26</v>
      </c>
      <c r="C257" s="30" t="s">
        <v>786</v>
      </c>
      <c r="D257" s="30" t="s">
        <v>27</v>
      </c>
      <c r="E257" s="30" t="s">
        <v>774</v>
      </c>
      <c r="F257" s="36" t="str">
        <f>IF(ISBLANK(Table2[[#This Row],[unique_id]]), "", PROPER(SUBSTITUTE(Table2[[#This Row],[unique_id]], "_", " ")))</f>
        <v>Lights Energy Daily</v>
      </c>
      <c r="G257" s="30" t="s">
        <v>799</v>
      </c>
      <c r="H257" s="30" t="s">
        <v>219</v>
      </c>
      <c r="I257" s="30" t="s">
        <v>141</v>
      </c>
      <c r="M257" s="30" t="s">
        <v>136</v>
      </c>
      <c r="O257" s="31"/>
      <c r="P257" s="30"/>
      <c r="T257" s="37"/>
      <c r="U257" s="30" t="s">
        <v>440</v>
      </c>
      <c r="V257" s="31"/>
      <c r="W257" s="31"/>
      <c r="X257" s="31"/>
      <c r="Y257" s="31"/>
      <c r="Z257" s="31"/>
      <c r="AA257" s="31"/>
      <c r="AB257" s="30"/>
      <c r="AC257" s="30" t="s">
        <v>328</v>
      </c>
      <c r="AE257" s="30" t="s">
        <v>242</v>
      </c>
      <c r="AG257" s="31"/>
      <c r="AH257" s="31"/>
      <c r="AT257" s="40"/>
      <c r="AV2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30" t="str">
        <f>IF(ISBLANK(Table2[[#This Row],[device_model]]), "", Table2[[#This Row],[device_suggested_area]])</f>
        <v/>
      </c>
      <c r="BF257" s="31"/>
      <c r="BN2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6" ht="16" customHeight="1" x14ac:dyDescent="0.2">
      <c r="A258" s="30">
        <v>2128</v>
      </c>
      <c r="B258" s="30" t="s">
        <v>26</v>
      </c>
      <c r="C258" s="30" t="s">
        <v>786</v>
      </c>
      <c r="D258" s="30" t="s">
        <v>27</v>
      </c>
      <c r="E258" s="30" t="s">
        <v>775</v>
      </c>
      <c r="F258" s="36" t="str">
        <f>IF(ISBLANK(Table2[[#This Row],[unique_id]]), "", PROPER(SUBSTITUTE(Table2[[#This Row],[unique_id]], "_", " ")))</f>
        <v>Fans Energy Daily</v>
      </c>
      <c r="G258" s="30" t="s">
        <v>798</v>
      </c>
      <c r="H258" s="30" t="s">
        <v>219</v>
      </c>
      <c r="I258" s="30" t="s">
        <v>141</v>
      </c>
      <c r="M258" s="30" t="s">
        <v>136</v>
      </c>
      <c r="O258" s="31"/>
      <c r="P258" s="30"/>
      <c r="T258" s="37"/>
      <c r="U258" s="30" t="s">
        <v>440</v>
      </c>
      <c r="V258" s="31"/>
      <c r="W258" s="31"/>
      <c r="X258" s="31"/>
      <c r="Y258" s="31"/>
      <c r="Z258" s="31"/>
      <c r="AA258" s="31"/>
      <c r="AB258" s="30"/>
      <c r="AC258" s="30" t="s">
        <v>328</v>
      </c>
      <c r="AE258" s="30" t="s">
        <v>242</v>
      </c>
      <c r="AG258" s="31"/>
      <c r="AH258" s="31"/>
      <c r="AT258" s="40"/>
      <c r="AV2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30" t="str">
        <f>IF(ISBLANK(Table2[[#This Row],[device_model]]), "", Table2[[#This Row],[device_suggested_area]])</f>
        <v/>
      </c>
      <c r="BF258" s="31"/>
      <c r="BN2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6" ht="16" customHeight="1" x14ac:dyDescent="0.2">
      <c r="A259" s="30">
        <v>2129</v>
      </c>
      <c r="B259" s="30" t="s">
        <v>26</v>
      </c>
      <c r="C259" s="30" t="s">
        <v>786</v>
      </c>
      <c r="D259" s="30" t="s">
        <v>27</v>
      </c>
      <c r="E259" s="30" t="s">
        <v>839</v>
      </c>
      <c r="F259" s="36" t="str">
        <f>IF(ISBLANK(Table2[[#This Row],[unique_id]]), "", PROPER(SUBSTITUTE(Table2[[#This Row],[unique_id]], "_", " ")))</f>
        <v>All Standby Energy Daily</v>
      </c>
      <c r="G259" s="30" t="s">
        <v>849</v>
      </c>
      <c r="H259" s="30" t="s">
        <v>219</v>
      </c>
      <c r="I259" s="30" t="s">
        <v>141</v>
      </c>
      <c r="M259" s="30" t="s">
        <v>136</v>
      </c>
      <c r="O259" s="31"/>
      <c r="P259" s="30"/>
      <c r="T259" s="37"/>
      <c r="U259" s="30" t="s">
        <v>440</v>
      </c>
      <c r="V259" s="31"/>
      <c r="W259" s="31"/>
      <c r="X259" s="31"/>
      <c r="Y259" s="31"/>
      <c r="Z259" s="31"/>
      <c r="AA259" s="31"/>
      <c r="AB259" s="30"/>
      <c r="AC259" s="30" t="s">
        <v>328</v>
      </c>
      <c r="AE259" s="30" t="s">
        <v>242</v>
      </c>
      <c r="AG259" s="31"/>
      <c r="AH259" s="31"/>
      <c r="AT259" s="40"/>
      <c r="AV2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30" t="str">
        <f>IF(ISBLANK(Table2[[#This Row],[device_model]]), "", Table2[[#This Row],[device_suggested_area]])</f>
        <v/>
      </c>
      <c r="BF259" s="31"/>
      <c r="BN2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6" ht="16" customHeight="1" x14ac:dyDescent="0.2">
      <c r="A260" s="30">
        <v>2130</v>
      </c>
      <c r="B260" s="30" t="s">
        <v>26</v>
      </c>
      <c r="C260" s="30" t="s">
        <v>786</v>
      </c>
      <c r="D260" s="30" t="s">
        <v>27</v>
      </c>
      <c r="E260" s="30" t="s">
        <v>1109</v>
      </c>
      <c r="F260" s="36" t="str">
        <f>IF(ISBLANK(Table2[[#This Row],[unique_id]]), "", PROPER(SUBSTITUTE(Table2[[#This Row],[unique_id]], "_", " ")))</f>
        <v>Coffee Machine Energy Daily</v>
      </c>
      <c r="G260" s="30" t="s">
        <v>135</v>
      </c>
      <c r="H260" s="30" t="s">
        <v>219</v>
      </c>
      <c r="I260" s="30" t="s">
        <v>141</v>
      </c>
      <c r="M260" s="30" t="s">
        <v>136</v>
      </c>
      <c r="O260" s="31"/>
      <c r="P260" s="30"/>
      <c r="T260" s="37"/>
      <c r="U260" s="30" t="s">
        <v>440</v>
      </c>
      <c r="V260" s="31"/>
      <c r="W260" s="31"/>
      <c r="X260" s="31"/>
      <c r="Y260" s="31"/>
      <c r="Z260" s="31"/>
      <c r="AA260" s="31"/>
      <c r="AB260" s="30"/>
      <c r="AC260" s="30" t="s">
        <v>328</v>
      </c>
      <c r="AE260" s="30" t="s">
        <v>242</v>
      </c>
      <c r="AG260" s="31"/>
      <c r="AH260" s="31"/>
      <c r="AT260" s="40"/>
      <c r="AV2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30" t="str">
        <f>IF(ISBLANK(Table2[[#This Row],[device_model]]), "", Table2[[#This Row],[device_suggested_area]])</f>
        <v/>
      </c>
      <c r="BF260" s="31"/>
      <c r="BN2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6" ht="16" customHeight="1" x14ac:dyDescent="0.2">
      <c r="A261" s="30">
        <v>2131</v>
      </c>
      <c r="B261" s="30" t="s">
        <v>583</v>
      </c>
      <c r="C261" s="30" t="s">
        <v>786</v>
      </c>
      <c r="D261" s="30" t="s">
        <v>27</v>
      </c>
      <c r="E261" s="30" t="s">
        <v>1110</v>
      </c>
      <c r="F261" s="36" t="str">
        <f>IF(ISBLANK(Table2[[#This Row],[unique_id]]), "", PROPER(SUBSTITUTE(Table2[[#This Row],[unique_id]], "_", " ")))</f>
        <v>Battery Charger Energy Daily</v>
      </c>
      <c r="G261" s="30" t="s">
        <v>231</v>
      </c>
      <c r="H261" s="30" t="s">
        <v>219</v>
      </c>
      <c r="I261" s="30" t="s">
        <v>141</v>
      </c>
      <c r="M261" s="30" t="s">
        <v>136</v>
      </c>
      <c r="O261" s="31"/>
      <c r="P261" s="30"/>
      <c r="T261" s="37"/>
      <c r="U261" s="30" t="s">
        <v>440</v>
      </c>
      <c r="V261" s="31"/>
      <c r="W261" s="31"/>
      <c r="X261" s="31"/>
      <c r="Y261" s="31"/>
      <c r="Z261" s="31"/>
      <c r="AA261" s="31"/>
      <c r="AB261" s="30"/>
      <c r="AC261" s="30" t="s">
        <v>328</v>
      </c>
      <c r="AE261" s="30" t="s">
        <v>242</v>
      </c>
      <c r="AG261" s="31"/>
      <c r="AH261" s="31"/>
      <c r="AT261" s="40"/>
      <c r="AV2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30" t="str">
        <f>IF(ISBLANK(Table2[[#This Row],[device_model]]), "", Table2[[#This Row],[device_suggested_area]])</f>
        <v/>
      </c>
      <c r="BF261" s="31"/>
      <c r="BN2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6" ht="16" customHeight="1" x14ac:dyDescent="0.2">
      <c r="A262" s="30">
        <v>2132</v>
      </c>
      <c r="B262" s="30" t="s">
        <v>583</v>
      </c>
      <c r="C262" s="30" t="s">
        <v>786</v>
      </c>
      <c r="D262" s="30" t="s">
        <v>27</v>
      </c>
      <c r="E262" s="30" t="s">
        <v>1111</v>
      </c>
      <c r="F262" s="36" t="str">
        <f>IF(ISBLANK(Table2[[#This Row],[unique_id]]), "", PROPER(SUBSTITUTE(Table2[[#This Row],[unique_id]], "_", " ")))</f>
        <v>Vacuum Charger Energy Daily</v>
      </c>
      <c r="G262" s="30" t="s">
        <v>230</v>
      </c>
      <c r="H262" s="30" t="s">
        <v>219</v>
      </c>
      <c r="I262" s="30" t="s">
        <v>141</v>
      </c>
      <c r="M262" s="30" t="s">
        <v>136</v>
      </c>
      <c r="O262" s="31"/>
      <c r="P262" s="30"/>
      <c r="T262" s="37"/>
      <c r="U262" s="30" t="s">
        <v>440</v>
      </c>
      <c r="V262" s="31"/>
      <c r="W262" s="31"/>
      <c r="X262" s="31"/>
      <c r="Y262" s="31"/>
      <c r="Z262" s="31"/>
      <c r="AA262" s="31"/>
      <c r="AB262" s="30"/>
      <c r="AC262" s="30" t="s">
        <v>328</v>
      </c>
      <c r="AE262" s="30" t="s">
        <v>242</v>
      </c>
      <c r="AG262" s="31"/>
      <c r="AH262" s="31"/>
      <c r="AT262" s="40"/>
      <c r="AV2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30" t="str">
        <f>IF(ISBLANK(Table2[[#This Row],[device_model]]), "", Table2[[#This Row],[device_suggested_area]])</f>
        <v/>
      </c>
      <c r="BF262" s="31"/>
      <c r="BN2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6" ht="16" customHeight="1" x14ac:dyDescent="0.2">
      <c r="A263" s="30">
        <v>2133</v>
      </c>
      <c r="B263" s="30" t="s">
        <v>26</v>
      </c>
      <c r="C263" s="30" t="s">
        <v>786</v>
      </c>
      <c r="D263" s="30" t="s">
        <v>27</v>
      </c>
      <c r="E263" s="30" t="s">
        <v>1112</v>
      </c>
      <c r="F263" s="36" t="str">
        <f>IF(ISBLANK(Table2[[#This Row],[unique_id]]), "", PROPER(SUBSTITUTE(Table2[[#This Row],[unique_id]], "_", " ")))</f>
        <v>Pool Filter Energy Daily</v>
      </c>
      <c r="G263" s="30" t="s">
        <v>319</v>
      </c>
      <c r="H263" s="30" t="s">
        <v>219</v>
      </c>
      <c r="I263" s="30" t="s">
        <v>141</v>
      </c>
      <c r="M263" s="30" t="s">
        <v>136</v>
      </c>
      <c r="O263" s="31"/>
      <c r="P263" s="30"/>
      <c r="T263" s="37"/>
      <c r="U263" s="30" t="s">
        <v>440</v>
      </c>
      <c r="V263" s="31"/>
      <c r="W263" s="31"/>
      <c r="X263" s="31"/>
      <c r="Y263" s="31"/>
      <c r="Z263" s="31"/>
      <c r="AA263" s="31"/>
      <c r="AB263" s="30"/>
      <c r="AC263" s="30" t="s">
        <v>328</v>
      </c>
      <c r="AE263" s="30" t="s">
        <v>242</v>
      </c>
      <c r="AG263" s="31"/>
      <c r="AH263" s="31"/>
      <c r="AT263" s="40"/>
      <c r="AV2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30" t="str">
        <f>IF(ISBLANK(Table2[[#This Row],[device_model]]), "", Table2[[#This Row],[device_suggested_area]])</f>
        <v/>
      </c>
      <c r="BF263" s="31"/>
      <c r="BN2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6" ht="16" customHeight="1" x14ac:dyDescent="0.2">
      <c r="A264" s="30">
        <v>2134</v>
      </c>
      <c r="B264" s="30" t="s">
        <v>26</v>
      </c>
      <c r="C264" s="30" t="s">
        <v>786</v>
      </c>
      <c r="D264" s="30" t="s">
        <v>27</v>
      </c>
      <c r="E264" s="30" t="s">
        <v>1113</v>
      </c>
      <c r="F264" s="36" t="str">
        <f>IF(ISBLANK(Table2[[#This Row],[unique_id]]), "", PROPER(SUBSTITUTE(Table2[[#This Row],[unique_id]], "_", " ")))</f>
        <v>Water Booster Energy Daily</v>
      </c>
      <c r="G264" s="30" t="s">
        <v>1197</v>
      </c>
      <c r="H264" s="30" t="s">
        <v>219</v>
      </c>
      <c r="I264" s="30" t="s">
        <v>141</v>
      </c>
      <c r="M264" s="30" t="s">
        <v>136</v>
      </c>
      <c r="O264" s="31"/>
      <c r="P264" s="30"/>
      <c r="T264" s="37"/>
      <c r="U264" s="30" t="s">
        <v>440</v>
      </c>
      <c r="V264" s="31"/>
      <c r="W264" s="31"/>
      <c r="X264" s="31"/>
      <c r="Y264" s="31"/>
      <c r="Z264" s="31"/>
      <c r="AA264" s="31"/>
      <c r="AB264" s="30"/>
      <c r="AC264" s="30" t="s">
        <v>328</v>
      </c>
      <c r="AE264" s="30" t="s">
        <v>242</v>
      </c>
      <c r="AG264" s="31"/>
      <c r="AH264" s="31"/>
      <c r="AT264" s="40"/>
      <c r="AV2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30" t="str">
        <f>IF(ISBLANK(Table2[[#This Row],[device_model]]), "", Table2[[#This Row],[device_suggested_area]])</f>
        <v/>
      </c>
      <c r="BF264" s="31"/>
      <c r="BN2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6" ht="16" customHeight="1" x14ac:dyDescent="0.2">
      <c r="A265" s="30">
        <v>2135</v>
      </c>
      <c r="B265" s="30" t="s">
        <v>26</v>
      </c>
      <c r="C265" s="30" t="s">
        <v>786</v>
      </c>
      <c r="D265" s="30" t="s">
        <v>27</v>
      </c>
      <c r="E265" s="30" t="s">
        <v>1114</v>
      </c>
      <c r="F265" s="36" t="str">
        <f>IF(ISBLANK(Table2[[#This Row],[unique_id]]), "", PROPER(SUBSTITUTE(Table2[[#This Row],[unique_id]], "_", " ")))</f>
        <v>Dish Washer Energy Daily</v>
      </c>
      <c r="G265" s="30" t="s">
        <v>228</v>
      </c>
      <c r="H265" s="30" t="s">
        <v>219</v>
      </c>
      <c r="I265" s="30" t="s">
        <v>141</v>
      </c>
      <c r="M265" s="30" t="s">
        <v>136</v>
      </c>
      <c r="O265" s="31"/>
      <c r="P265" s="30"/>
      <c r="T265" s="37"/>
      <c r="U265" s="30" t="s">
        <v>440</v>
      </c>
      <c r="V265" s="31"/>
      <c r="W265" s="31"/>
      <c r="X265" s="31"/>
      <c r="Y265" s="31"/>
      <c r="Z265" s="31"/>
      <c r="AA265" s="31"/>
      <c r="AB265" s="30"/>
      <c r="AC265" s="30" t="s">
        <v>328</v>
      </c>
      <c r="AE265" s="30" t="s">
        <v>242</v>
      </c>
      <c r="AG265" s="31"/>
      <c r="AH265" s="31"/>
      <c r="AT265" s="40"/>
      <c r="AV2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30" t="str">
        <f>IF(ISBLANK(Table2[[#This Row],[device_model]]), "", Table2[[#This Row],[device_suggested_area]])</f>
        <v/>
      </c>
      <c r="BF265" s="31"/>
      <c r="BN2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6" ht="16" customHeight="1" x14ac:dyDescent="0.2">
      <c r="A266" s="30">
        <v>2136</v>
      </c>
      <c r="B266" s="30" t="s">
        <v>583</v>
      </c>
      <c r="C266" s="30" t="s">
        <v>786</v>
      </c>
      <c r="D266" s="30" t="s">
        <v>27</v>
      </c>
      <c r="E266" s="30" t="s">
        <v>1115</v>
      </c>
      <c r="F266" s="36" t="str">
        <f>IF(ISBLANK(Table2[[#This Row],[unique_id]]), "", PROPER(SUBSTITUTE(Table2[[#This Row],[unique_id]], "_", " ")))</f>
        <v>Clothes Dryer Energy Daily</v>
      </c>
      <c r="G266" s="30" t="s">
        <v>229</v>
      </c>
      <c r="H266" s="30" t="s">
        <v>219</v>
      </c>
      <c r="I266" s="30" t="s">
        <v>141</v>
      </c>
      <c r="M266" s="30" t="s">
        <v>136</v>
      </c>
      <c r="O266" s="31"/>
      <c r="P266" s="30"/>
      <c r="T266" s="37"/>
      <c r="U266" s="30" t="s">
        <v>440</v>
      </c>
      <c r="V266" s="31"/>
      <c r="W266" s="31"/>
      <c r="X266" s="31"/>
      <c r="Y266" s="31"/>
      <c r="Z266" s="31"/>
      <c r="AA266" s="31"/>
      <c r="AB266" s="30"/>
      <c r="AC266" s="30" t="s">
        <v>328</v>
      </c>
      <c r="AE266" s="30" t="s">
        <v>242</v>
      </c>
      <c r="AG266" s="31"/>
      <c r="AH266" s="31"/>
      <c r="AT266" s="40"/>
      <c r="AV2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30" t="str">
        <f>IF(ISBLANK(Table2[[#This Row],[device_model]]), "", Table2[[#This Row],[device_suggested_area]])</f>
        <v/>
      </c>
      <c r="BF266" s="31"/>
      <c r="BN2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6" ht="16" customHeight="1" x14ac:dyDescent="0.2">
      <c r="A267" s="30">
        <v>2137</v>
      </c>
      <c r="B267" s="30" t="s">
        <v>583</v>
      </c>
      <c r="C267" s="30" t="s">
        <v>786</v>
      </c>
      <c r="D267" s="30" t="s">
        <v>27</v>
      </c>
      <c r="E267" s="30" t="s">
        <v>1116</v>
      </c>
      <c r="F267" s="36" t="str">
        <f>IF(ISBLANK(Table2[[#This Row],[unique_id]]), "", PROPER(SUBSTITUTE(Table2[[#This Row],[unique_id]], "_", " ")))</f>
        <v>Washing Machine Energy Daily</v>
      </c>
      <c r="G267" s="30" t="s">
        <v>227</v>
      </c>
      <c r="H267" s="30" t="s">
        <v>219</v>
      </c>
      <c r="I267" s="30" t="s">
        <v>141</v>
      </c>
      <c r="M267" s="30" t="s">
        <v>136</v>
      </c>
      <c r="O267" s="31"/>
      <c r="P267" s="30"/>
      <c r="T267" s="37"/>
      <c r="U267" s="30" t="s">
        <v>440</v>
      </c>
      <c r="V267" s="31"/>
      <c r="W267" s="31"/>
      <c r="X267" s="31"/>
      <c r="Y267" s="31"/>
      <c r="Z267" s="31"/>
      <c r="AA267" s="31"/>
      <c r="AB267" s="30"/>
      <c r="AC267" s="30" t="s">
        <v>328</v>
      </c>
      <c r="AE267" s="30" t="s">
        <v>242</v>
      </c>
      <c r="AG267" s="31"/>
      <c r="AH267" s="31"/>
      <c r="AT267" s="40"/>
      <c r="AV2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30" t="str">
        <f>IF(ISBLANK(Table2[[#This Row],[device_model]]), "", Table2[[#This Row],[device_suggested_area]])</f>
        <v/>
      </c>
      <c r="BF267" s="31"/>
      <c r="BN2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6" ht="16" customHeight="1" x14ac:dyDescent="0.2">
      <c r="A268" s="30">
        <v>2138</v>
      </c>
      <c r="B268" s="30" t="s">
        <v>26</v>
      </c>
      <c r="C268" s="30" t="s">
        <v>786</v>
      </c>
      <c r="D268" s="30" t="s">
        <v>27</v>
      </c>
      <c r="E268" s="30" t="s">
        <v>791</v>
      </c>
      <c r="F268" s="36" t="str">
        <f>IF(ISBLANK(Table2[[#This Row],[unique_id]]), "", PROPER(SUBSTITUTE(Table2[[#This Row],[unique_id]], "_", " ")))</f>
        <v>Kitchen Fridge Energy Daily</v>
      </c>
      <c r="G268" s="30" t="s">
        <v>223</v>
      </c>
      <c r="H268" s="30" t="s">
        <v>219</v>
      </c>
      <c r="I268" s="30" t="s">
        <v>141</v>
      </c>
      <c r="M268" s="30" t="s">
        <v>136</v>
      </c>
      <c r="O268" s="31"/>
      <c r="P268" s="30"/>
      <c r="T268" s="37"/>
      <c r="U268" s="30" t="s">
        <v>440</v>
      </c>
      <c r="V268" s="31"/>
      <c r="W268" s="31"/>
      <c r="X268" s="31"/>
      <c r="Y268" s="31"/>
      <c r="Z268" s="31"/>
      <c r="AA268" s="31"/>
      <c r="AB268" s="30"/>
      <c r="AC268" s="30" t="s">
        <v>328</v>
      </c>
      <c r="AE268" s="30" t="s">
        <v>242</v>
      </c>
      <c r="AG268" s="31"/>
      <c r="AH268" s="31"/>
      <c r="AT268" s="40"/>
      <c r="AV2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30" t="str">
        <f>IF(ISBLANK(Table2[[#This Row],[device_model]]), "", Table2[[#This Row],[device_suggested_area]])</f>
        <v/>
      </c>
      <c r="BF268" s="31"/>
      <c r="BN2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6" ht="16" customHeight="1" x14ac:dyDescent="0.2">
      <c r="A269" s="30">
        <v>2139</v>
      </c>
      <c r="B269" s="30" t="s">
        <v>26</v>
      </c>
      <c r="C269" s="30" t="s">
        <v>786</v>
      </c>
      <c r="D269" s="30" t="s">
        <v>27</v>
      </c>
      <c r="E269" s="30" t="s">
        <v>792</v>
      </c>
      <c r="F269" s="36" t="str">
        <f>IF(ISBLANK(Table2[[#This Row],[unique_id]]), "", PROPER(SUBSTITUTE(Table2[[#This Row],[unique_id]], "_", " ")))</f>
        <v>Deck Freezer Energy Daily</v>
      </c>
      <c r="G269" s="30" t="s">
        <v>224</v>
      </c>
      <c r="H269" s="30" t="s">
        <v>219</v>
      </c>
      <c r="I269" s="30" t="s">
        <v>141</v>
      </c>
      <c r="M269" s="30" t="s">
        <v>136</v>
      </c>
      <c r="O269" s="31"/>
      <c r="P269" s="30"/>
      <c r="T269" s="37"/>
      <c r="U269" s="30" t="s">
        <v>440</v>
      </c>
      <c r="V269" s="31"/>
      <c r="W269" s="31"/>
      <c r="X269" s="31"/>
      <c r="Y269" s="31"/>
      <c r="Z269" s="31"/>
      <c r="AA269" s="31"/>
      <c r="AB269" s="30"/>
      <c r="AC269" s="30" t="s">
        <v>328</v>
      </c>
      <c r="AE269" s="30" t="s">
        <v>242</v>
      </c>
      <c r="AG269" s="31"/>
      <c r="AH269" s="31"/>
      <c r="AT269" s="40"/>
      <c r="AV2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30" t="str">
        <f>IF(ISBLANK(Table2[[#This Row],[device_model]]), "", Table2[[#This Row],[device_suggested_area]])</f>
        <v/>
      </c>
      <c r="BF269" s="31"/>
      <c r="BN2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6" ht="16" customHeight="1" x14ac:dyDescent="0.2">
      <c r="A270" s="30">
        <v>2140</v>
      </c>
      <c r="B270" s="30" t="s">
        <v>26</v>
      </c>
      <c r="C270" s="30" t="s">
        <v>786</v>
      </c>
      <c r="D270" s="30" t="s">
        <v>27</v>
      </c>
      <c r="E270" s="30" t="s">
        <v>1117</v>
      </c>
      <c r="F270" s="36" t="str">
        <f>IF(ISBLANK(Table2[[#This Row],[unique_id]]), "", PROPER(SUBSTITUTE(Table2[[#This Row],[unique_id]], "_", " ")))</f>
        <v>Towel Rails Energy Daily</v>
      </c>
      <c r="G270" s="30" t="s">
        <v>452</v>
      </c>
      <c r="H270" s="30" t="s">
        <v>219</v>
      </c>
      <c r="I270" s="30" t="s">
        <v>141</v>
      </c>
      <c r="M270" s="30" t="s">
        <v>136</v>
      </c>
      <c r="O270" s="31"/>
      <c r="P270" s="30"/>
      <c r="T270" s="37"/>
      <c r="U270" s="30" t="s">
        <v>440</v>
      </c>
      <c r="V270" s="31"/>
      <c r="W270" s="31"/>
      <c r="X270" s="31"/>
      <c r="Y270" s="31"/>
      <c r="Z270" s="31"/>
      <c r="AA270" s="31"/>
      <c r="AB270" s="30"/>
      <c r="AC270" s="30" t="s">
        <v>328</v>
      </c>
      <c r="AE270" s="30" t="s">
        <v>242</v>
      </c>
      <c r="AG270" s="31"/>
      <c r="AH270" s="31"/>
      <c r="AT270" s="40"/>
      <c r="AV2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30" t="str">
        <f>IF(ISBLANK(Table2[[#This Row],[device_model]]), "", Table2[[#This Row],[device_suggested_area]])</f>
        <v/>
      </c>
      <c r="BF270" s="31"/>
      <c r="BN2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6" ht="16" customHeight="1" x14ac:dyDescent="0.2">
      <c r="A271" s="30">
        <v>2141</v>
      </c>
      <c r="B271" s="30" t="s">
        <v>583</v>
      </c>
      <c r="C271" s="30" t="s">
        <v>786</v>
      </c>
      <c r="D271" s="30" t="s">
        <v>27</v>
      </c>
      <c r="E271" s="30" t="s">
        <v>793</v>
      </c>
      <c r="F271" s="36" t="str">
        <f>IF(ISBLANK(Table2[[#This Row],[unique_id]]), "", PROPER(SUBSTITUTE(Table2[[#This Row],[unique_id]], "_", " ")))</f>
        <v>Study Outlet Energy Daily</v>
      </c>
      <c r="G271" s="30" t="s">
        <v>226</v>
      </c>
      <c r="H271" s="30" t="s">
        <v>219</v>
      </c>
      <c r="I271" s="30" t="s">
        <v>141</v>
      </c>
      <c r="M271" s="30" t="s">
        <v>136</v>
      </c>
      <c r="O271" s="31"/>
      <c r="P271" s="30"/>
      <c r="T271" s="37"/>
      <c r="U271" s="30" t="s">
        <v>440</v>
      </c>
      <c r="V271" s="31"/>
      <c r="W271" s="31"/>
      <c r="X271" s="31"/>
      <c r="Y271" s="31"/>
      <c r="Z271" s="31"/>
      <c r="AA271" s="31"/>
      <c r="AB271" s="30"/>
      <c r="AC271" s="30" t="s">
        <v>328</v>
      </c>
      <c r="AE271" s="30" t="s">
        <v>242</v>
      </c>
      <c r="AG271" s="31"/>
      <c r="AH271" s="31"/>
      <c r="AT271" s="40"/>
      <c r="AV2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30" t="str">
        <f>IF(ISBLANK(Table2[[#This Row],[device_model]]), "", Table2[[#This Row],[device_suggested_area]])</f>
        <v/>
      </c>
      <c r="BF271" s="31"/>
      <c r="BN2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6" ht="16" customHeight="1" x14ac:dyDescent="0.2">
      <c r="A272" s="30">
        <v>2142</v>
      </c>
      <c r="B272" s="30" t="s">
        <v>583</v>
      </c>
      <c r="C272" s="30" t="s">
        <v>786</v>
      </c>
      <c r="D272" s="30" t="s">
        <v>27</v>
      </c>
      <c r="E272" s="30" t="s">
        <v>794</v>
      </c>
      <c r="F272" s="36" t="str">
        <f>IF(ISBLANK(Table2[[#This Row],[unique_id]]), "", PROPER(SUBSTITUTE(Table2[[#This Row],[unique_id]], "_", " ")))</f>
        <v>Office Outlet Energy Daily</v>
      </c>
      <c r="G272" s="30" t="s">
        <v>225</v>
      </c>
      <c r="H272" s="30" t="s">
        <v>219</v>
      </c>
      <c r="I272" s="30" t="s">
        <v>141</v>
      </c>
      <c r="M272" s="30" t="s">
        <v>136</v>
      </c>
      <c r="O272" s="31"/>
      <c r="P272" s="30"/>
      <c r="T272" s="37"/>
      <c r="U272" s="30" t="s">
        <v>440</v>
      </c>
      <c r="V272" s="31"/>
      <c r="W272" s="31"/>
      <c r="X272" s="31"/>
      <c r="Y272" s="31"/>
      <c r="Z272" s="31"/>
      <c r="AA272" s="31"/>
      <c r="AB272" s="30"/>
      <c r="AC272" s="30" t="s">
        <v>328</v>
      </c>
      <c r="AE272" s="30" t="s">
        <v>242</v>
      </c>
      <c r="AG272" s="31"/>
      <c r="AH272" s="31"/>
      <c r="AT272" s="40"/>
      <c r="AV2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30" t="str">
        <f>IF(ISBLANK(Table2[[#This Row],[device_model]]), "", Table2[[#This Row],[device_suggested_area]])</f>
        <v/>
      </c>
      <c r="BF272" s="31"/>
      <c r="BN2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6" ht="16" customHeight="1" x14ac:dyDescent="0.2">
      <c r="A273" s="30">
        <v>2143</v>
      </c>
      <c r="B273" s="30" t="s">
        <v>26</v>
      </c>
      <c r="C273" s="30" t="s">
        <v>786</v>
      </c>
      <c r="D273" s="30" t="s">
        <v>27</v>
      </c>
      <c r="E273" s="30" t="s">
        <v>805</v>
      </c>
      <c r="F273" s="36" t="str">
        <f>IF(ISBLANK(Table2[[#This Row],[unique_id]]), "", PROPER(SUBSTITUTE(Table2[[#This Row],[unique_id]], "_", " ")))</f>
        <v>Audio Visual Devices Energy Daily</v>
      </c>
      <c r="G273" s="30" t="s">
        <v>804</v>
      </c>
      <c r="H273" s="30" t="s">
        <v>219</v>
      </c>
      <c r="I273" s="30" t="s">
        <v>141</v>
      </c>
      <c r="M273" s="30" t="s">
        <v>136</v>
      </c>
      <c r="O273" s="31"/>
      <c r="P273" s="30"/>
      <c r="T273" s="37"/>
      <c r="U273" s="30" t="s">
        <v>440</v>
      </c>
      <c r="V273" s="31"/>
      <c r="W273" s="31"/>
      <c r="X273" s="31"/>
      <c r="Y273" s="31"/>
      <c r="Z273" s="31"/>
      <c r="AA273" s="31"/>
      <c r="AB273" s="30"/>
      <c r="AC273" s="30" t="s">
        <v>328</v>
      </c>
      <c r="AE273" s="30" t="s">
        <v>242</v>
      </c>
      <c r="AG273" s="31"/>
      <c r="AH273" s="31"/>
      <c r="AT273" s="40"/>
      <c r="AV2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30" t="str">
        <f>IF(ISBLANK(Table2[[#This Row],[device_model]]), "", Table2[[#This Row],[device_suggested_area]])</f>
        <v/>
      </c>
      <c r="BF273" s="31"/>
      <c r="BN2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6" ht="16" customHeight="1" x14ac:dyDescent="0.2">
      <c r="A274" s="30">
        <v>2144</v>
      </c>
      <c r="B274" s="30" t="s">
        <v>26</v>
      </c>
      <c r="C274" s="30" t="s">
        <v>786</v>
      </c>
      <c r="D274" s="30" t="s">
        <v>27</v>
      </c>
      <c r="E274" s="30" t="s">
        <v>778</v>
      </c>
      <c r="F274" s="36" t="str">
        <f>IF(ISBLANK(Table2[[#This Row],[unique_id]]), "", PROPER(SUBSTITUTE(Table2[[#This Row],[unique_id]], "_", " ")))</f>
        <v>Servers Network Energy Daily</v>
      </c>
      <c r="G274" s="30" t="s">
        <v>771</v>
      </c>
      <c r="H274" s="30" t="s">
        <v>219</v>
      </c>
      <c r="I274" s="30" t="s">
        <v>141</v>
      </c>
      <c r="M274" s="30" t="s">
        <v>136</v>
      </c>
      <c r="O274" s="31"/>
      <c r="P274" s="30"/>
      <c r="T274" s="37"/>
      <c r="U274" s="30" t="s">
        <v>440</v>
      </c>
      <c r="V274" s="31"/>
      <c r="W274" s="31"/>
      <c r="X274" s="31"/>
      <c r="Y274" s="31"/>
      <c r="Z274" s="31"/>
      <c r="AA274" s="31"/>
      <c r="AB274" s="30"/>
      <c r="AC274" s="30" t="s">
        <v>328</v>
      </c>
      <c r="AE274" s="30" t="s">
        <v>242</v>
      </c>
      <c r="AG274" s="31"/>
      <c r="AH274" s="31"/>
      <c r="AT274" s="40"/>
      <c r="AV2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30" t="str">
        <f>IF(ISBLANK(Table2[[#This Row],[device_model]]), "", Table2[[#This Row],[device_suggested_area]])</f>
        <v/>
      </c>
      <c r="BF274" s="31"/>
      <c r="BN2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6" ht="16" customHeight="1" x14ac:dyDescent="0.2">
      <c r="A275" s="30">
        <v>2145</v>
      </c>
      <c r="B275" s="30" t="s">
        <v>26</v>
      </c>
      <c r="C275" s="30" t="s">
        <v>444</v>
      </c>
      <c r="D275" s="30" t="s">
        <v>333</v>
      </c>
      <c r="E275" s="30" t="s">
        <v>332</v>
      </c>
      <c r="F275" s="36" t="str">
        <f>IF(ISBLANK(Table2[[#This Row],[unique_id]]), "", PROPER(SUBSTITUTE(Table2[[#This Row],[unique_id]], "_", " ")))</f>
        <v>Column Break</v>
      </c>
      <c r="G275" s="30" t="s">
        <v>329</v>
      </c>
      <c r="H275" s="30" t="s">
        <v>219</v>
      </c>
      <c r="I275" s="30" t="s">
        <v>141</v>
      </c>
      <c r="M275" s="30" t="s">
        <v>330</v>
      </c>
      <c r="N275" s="30" t="s">
        <v>331</v>
      </c>
      <c r="O275" s="31"/>
      <c r="P275" s="30"/>
      <c r="T275" s="37"/>
      <c r="U275" s="30"/>
      <c r="V275" s="31"/>
      <c r="W275" s="31"/>
      <c r="X275" s="31"/>
      <c r="Y275" s="31"/>
      <c r="Z275" s="31"/>
      <c r="AA275" s="31"/>
      <c r="AB275" s="30"/>
      <c r="AC275" s="30"/>
      <c r="AG275" s="31"/>
      <c r="AH275" s="31"/>
      <c r="AT275" s="40"/>
      <c r="AV2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30" t="str">
        <f>IF(ISBLANK(Table2[[#This Row],[device_model]]), "", Table2[[#This Row],[device_suggested_area]])</f>
        <v/>
      </c>
      <c r="BF275" s="31"/>
      <c r="BN2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6" ht="16" customHeight="1" x14ac:dyDescent="0.2">
      <c r="A276" s="30">
        <v>2400</v>
      </c>
      <c r="B276" s="30" t="s">
        <v>26</v>
      </c>
      <c r="C276" s="30" t="s">
        <v>181</v>
      </c>
      <c r="D276" s="30" t="s">
        <v>27</v>
      </c>
      <c r="E276" s="30" t="s">
        <v>142</v>
      </c>
      <c r="F276" s="36" t="str">
        <f>IF(ISBLANK(Table2[[#This Row],[unique_id]]), "", PROPER(SUBSTITUTE(Table2[[#This Row],[unique_id]], "_", " ")))</f>
        <v>Withings Weight Kg Graham</v>
      </c>
      <c r="G276" s="30" t="s">
        <v>293</v>
      </c>
      <c r="H276" s="30" t="s">
        <v>294</v>
      </c>
      <c r="I276" s="30" t="s">
        <v>143</v>
      </c>
      <c r="O276" s="31"/>
      <c r="P276" s="30"/>
      <c r="T276" s="37"/>
      <c r="U276" s="30"/>
      <c r="V276" s="31"/>
      <c r="W276" s="31"/>
      <c r="X276" s="31"/>
      <c r="Y276" s="31"/>
      <c r="Z276" s="31"/>
      <c r="AA276" s="31"/>
      <c r="AB276" s="30"/>
      <c r="AC276" s="30"/>
      <c r="AG276" s="31"/>
      <c r="AH276" s="31"/>
      <c r="AT276" s="40"/>
      <c r="AU276" s="30"/>
      <c r="AV2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30" t="str">
        <f>IF(ISBLANK(Table2[[#This Row],[device_model]]), "", Table2[[#This Row],[device_suggested_area]])</f>
        <v>Ensuite</v>
      </c>
      <c r="BB276" s="30" t="s">
        <v>1044</v>
      </c>
      <c r="BC276" s="30" t="s">
        <v>398</v>
      </c>
      <c r="BD276" s="30" t="s">
        <v>181</v>
      </c>
      <c r="BF276" s="30" t="s">
        <v>399</v>
      </c>
      <c r="BG276" s="30" t="s">
        <v>397</v>
      </c>
      <c r="BK276" s="30" t="s">
        <v>1355</v>
      </c>
      <c r="BL276" s="41" t="s">
        <v>434</v>
      </c>
      <c r="BN2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7" spans="1:66" ht="16" customHeight="1" x14ac:dyDescent="0.2">
      <c r="A277" s="30">
        <v>2500</v>
      </c>
      <c r="B277" s="30" t="s">
        <v>583</v>
      </c>
      <c r="C277" s="30" t="s">
        <v>283</v>
      </c>
      <c r="D277" s="30" t="s">
        <v>27</v>
      </c>
      <c r="E277" s="30" t="s">
        <v>279</v>
      </c>
      <c r="F277" s="36" t="str">
        <f>IF(ISBLANK(Table2[[#This Row],[unique_id]]), "", PROPER(SUBSTITUTE(Table2[[#This Row],[unique_id]], "_", " ")))</f>
        <v>Network Internet Uptime</v>
      </c>
      <c r="G277" s="30" t="s">
        <v>286</v>
      </c>
      <c r="H277" s="30" t="s">
        <v>728</v>
      </c>
      <c r="I277" s="30" t="s">
        <v>291</v>
      </c>
      <c r="M277" s="30" t="s">
        <v>136</v>
      </c>
      <c r="O277" s="31"/>
      <c r="P277" s="30"/>
      <c r="T277" s="37"/>
      <c r="U277" s="30"/>
      <c r="V277" s="31"/>
      <c r="W277" s="31"/>
      <c r="X277" s="31"/>
      <c r="Y277" s="31"/>
      <c r="Z277" s="31"/>
      <c r="AA277" s="31"/>
      <c r="AB277" s="30" t="s">
        <v>31</v>
      </c>
      <c r="AC277" s="30" t="s">
        <v>280</v>
      </c>
      <c r="AE277" s="30" t="s">
        <v>288</v>
      </c>
      <c r="AF277" s="30">
        <v>200</v>
      </c>
      <c r="AG277" s="31" t="s">
        <v>34</v>
      </c>
      <c r="AH277" s="31"/>
      <c r="AI277" s="30" t="s">
        <v>1170</v>
      </c>
      <c r="AJ277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77" s="30" t="str">
        <f>IF(ISBLANK(Table2[[#This Row],[index]]),  "", _xlfn.CONCAT("telegraf/macmini-meg/", LOWER(Table2[[#This Row],[device_via_device]])))</f>
        <v>telegraf/macmini-meg/internet</v>
      </c>
      <c r="AS277" s="30">
        <v>1</v>
      </c>
      <c r="AT277" s="32"/>
      <c r="AU277" s="30"/>
      <c r="AV2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30" t="str">
        <f>IF(ISBLANK(Table2[[#This Row],[device_model]]), "", Table2[[#This Row],[device_suggested_area]])</f>
        <v>Rack</v>
      </c>
      <c r="BB277" s="30" t="s">
        <v>1149</v>
      </c>
      <c r="BC277" s="30" t="s">
        <v>1151</v>
      </c>
      <c r="BD277" s="30" t="s">
        <v>1150</v>
      </c>
      <c r="BF277" s="30" t="s">
        <v>1001</v>
      </c>
      <c r="BG277" s="30" t="s">
        <v>28</v>
      </c>
      <c r="BN2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6" ht="16" customHeight="1" x14ac:dyDescent="0.2">
      <c r="A278" s="30">
        <v>2501</v>
      </c>
      <c r="B278" s="30" t="s">
        <v>26</v>
      </c>
      <c r="C278" s="30" t="s">
        <v>283</v>
      </c>
      <c r="D278" s="30" t="s">
        <v>27</v>
      </c>
      <c r="E278" s="30" t="s">
        <v>275</v>
      </c>
      <c r="F278" s="36" t="str">
        <f>IF(ISBLANK(Table2[[#This Row],[unique_id]]), "", PROPER(SUBSTITUTE(Table2[[#This Row],[unique_id]], "_", " ")))</f>
        <v>Network Internet Ping</v>
      </c>
      <c r="G278" s="30" t="s">
        <v>276</v>
      </c>
      <c r="H278" s="30" t="s">
        <v>728</v>
      </c>
      <c r="I278" s="30" t="s">
        <v>291</v>
      </c>
      <c r="M278" s="30" t="s">
        <v>136</v>
      </c>
      <c r="O278" s="31"/>
      <c r="P278" s="30"/>
      <c r="T278" s="37"/>
      <c r="U278" s="30"/>
      <c r="V278" s="31"/>
      <c r="W278" s="31"/>
      <c r="X278" s="31"/>
      <c r="Y278" s="31"/>
      <c r="Z278" s="31"/>
      <c r="AA278" s="31"/>
      <c r="AB278" s="30" t="s">
        <v>31</v>
      </c>
      <c r="AC278" s="30" t="s">
        <v>281</v>
      </c>
      <c r="AE278" s="30" t="s">
        <v>287</v>
      </c>
      <c r="AF278" s="30">
        <v>200</v>
      </c>
      <c r="AG278" s="31" t="s">
        <v>34</v>
      </c>
      <c r="AH278" s="31"/>
      <c r="AI278" s="30" t="s">
        <v>1170</v>
      </c>
      <c r="AJ278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78" s="30" t="str">
        <f>IF(ISBLANK(Table2[[#This Row],[index]]),  "", _xlfn.CONCAT("telegraf/macmini-meg/", LOWER(Table2[[#This Row],[device_via_device]])))</f>
        <v>telegraf/macmini-meg/internet</v>
      </c>
      <c r="AR278" s="48" t="s">
        <v>1299</v>
      </c>
      <c r="AS278" s="30">
        <v>1</v>
      </c>
      <c r="AT278" s="32"/>
      <c r="AU278" s="30"/>
      <c r="AV2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30" t="str">
        <f>IF(ISBLANK(Table2[[#This Row],[device_model]]), "", Table2[[#This Row],[device_suggested_area]])</f>
        <v>Rack</v>
      </c>
      <c r="BB278" s="30" t="s">
        <v>1149</v>
      </c>
      <c r="BC278" s="30" t="s">
        <v>1151</v>
      </c>
      <c r="BD278" s="30" t="s">
        <v>1150</v>
      </c>
      <c r="BF278" s="30" t="s">
        <v>1001</v>
      </c>
      <c r="BG278" s="30" t="s">
        <v>28</v>
      </c>
      <c r="BN2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6" ht="16" customHeight="1" x14ac:dyDescent="0.2">
      <c r="A279" s="30">
        <v>2502</v>
      </c>
      <c r="B279" s="30" t="s">
        <v>26</v>
      </c>
      <c r="C279" s="30" t="s">
        <v>283</v>
      </c>
      <c r="D279" s="30" t="s">
        <v>27</v>
      </c>
      <c r="E279" s="30" t="s">
        <v>273</v>
      </c>
      <c r="F279" s="36" t="str">
        <f>IF(ISBLANK(Table2[[#This Row],[unique_id]]), "", PROPER(SUBSTITUTE(Table2[[#This Row],[unique_id]], "_", " ")))</f>
        <v>Network Internet Upload</v>
      </c>
      <c r="G279" s="30" t="s">
        <v>277</v>
      </c>
      <c r="H279" s="30" t="s">
        <v>728</v>
      </c>
      <c r="I279" s="30" t="s">
        <v>291</v>
      </c>
      <c r="M279" s="30" t="s">
        <v>136</v>
      </c>
      <c r="O279" s="31"/>
      <c r="P279" s="30"/>
      <c r="T279" s="37"/>
      <c r="U279" s="30"/>
      <c r="V279" s="31"/>
      <c r="W279" s="31"/>
      <c r="X279" s="31"/>
      <c r="Y279" s="31"/>
      <c r="Z279" s="31"/>
      <c r="AA279" s="31"/>
      <c r="AB279" s="30" t="s">
        <v>31</v>
      </c>
      <c r="AC279" s="30" t="s">
        <v>282</v>
      </c>
      <c r="AD279" s="30" t="s">
        <v>727</v>
      </c>
      <c r="AE279" s="30" t="s">
        <v>289</v>
      </c>
      <c r="AF279" s="30">
        <v>200</v>
      </c>
      <c r="AG279" s="31" t="s">
        <v>34</v>
      </c>
      <c r="AH279" s="31"/>
      <c r="AI279" s="30" t="s">
        <v>1170</v>
      </c>
      <c r="AJ279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79" s="30" t="str">
        <f>IF(ISBLANK(Table2[[#This Row],[index]]),  "", _xlfn.CONCAT("telegraf/macmini-meg/", LOWER(Table2[[#This Row],[device_via_device]])))</f>
        <v>telegraf/macmini-meg/internet</v>
      </c>
      <c r="AR279" s="48" t="s">
        <v>1300</v>
      </c>
      <c r="AS279" s="30">
        <v>1</v>
      </c>
      <c r="AT279" s="32"/>
      <c r="AU279" s="30"/>
      <c r="AV2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30" t="str">
        <f>IF(ISBLANK(Table2[[#This Row],[device_model]]), "", Table2[[#This Row],[device_suggested_area]])</f>
        <v>Rack</v>
      </c>
      <c r="BB279" s="30" t="s">
        <v>1149</v>
      </c>
      <c r="BC279" s="30" t="s">
        <v>1151</v>
      </c>
      <c r="BD279" s="30" t="s">
        <v>1150</v>
      </c>
      <c r="BF279" s="30" t="s">
        <v>1001</v>
      </c>
      <c r="BG279" s="30" t="s">
        <v>28</v>
      </c>
      <c r="BN2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6" ht="16" customHeight="1" x14ac:dyDescent="0.2">
      <c r="A280" s="30">
        <v>2503</v>
      </c>
      <c r="B280" s="30" t="s">
        <v>26</v>
      </c>
      <c r="C280" s="30" t="s">
        <v>283</v>
      </c>
      <c r="D280" s="30" t="s">
        <v>27</v>
      </c>
      <c r="E280" s="30" t="s">
        <v>274</v>
      </c>
      <c r="F280" s="36" t="str">
        <f>IF(ISBLANK(Table2[[#This Row],[unique_id]]), "", PROPER(SUBSTITUTE(Table2[[#This Row],[unique_id]], "_", " ")))</f>
        <v>Network Internet Download</v>
      </c>
      <c r="G280" s="30" t="s">
        <v>278</v>
      </c>
      <c r="H280" s="30" t="s">
        <v>728</v>
      </c>
      <c r="I280" s="30" t="s">
        <v>291</v>
      </c>
      <c r="M280" s="30" t="s">
        <v>136</v>
      </c>
      <c r="O280" s="31"/>
      <c r="P280" s="30"/>
      <c r="T280" s="37"/>
      <c r="U280" s="30"/>
      <c r="V280" s="31"/>
      <c r="W280" s="31"/>
      <c r="X280" s="31"/>
      <c r="Y280" s="31"/>
      <c r="Z280" s="31"/>
      <c r="AA280" s="31"/>
      <c r="AB280" s="30" t="s">
        <v>31</v>
      </c>
      <c r="AC280" s="30" t="s">
        <v>282</v>
      </c>
      <c r="AD280" s="30" t="s">
        <v>727</v>
      </c>
      <c r="AE280" s="30" t="s">
        <v>290</v>
      </c>
      <c r="AF280" s="30">
        <v>200</v>
      </c>
      <c r="AG280" s="31" t="s">
        <v>34</v>
      </c>
      <c r="AH280" s="31"/>
      <c r="AI280" s="30" t="s">
        <v>1170</v>
      </c>
      <c r="AJ28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80" s="30" t="str">
        <f>IF(ISBLANK(Table2[[#This Row],[index]]),  "", _xlfn.CONCAT("telegraf/macmini-meg/", LOWER(Table2[[#This Row],[device_via_device]])))</f>
        <v>telegraf/macmini-meg/internet</v>
      </c>
      <c r="AR280" s="48" t="s">
        <v>1301</v>
      </c>
      <c r="AS280" s="30">
        <v>1</v>
      </c>
      <c r="AT280" s="32"/>
      <c r="AU280" s="30"/>
      <c r="AV2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30" t="str">
        <f>IF(ISBLANK(Table2[[#This Row],[device_model]]), "", Table2[[#This Row],[device_suggested_area]])</f>
        <v>Rack</v>
      </c>
      <c r="BB280" s="30" t="s">
        <v>1149</v>
      </c>
      <c r="BC280" s="30" t="s">
        <v>1151</v>
      </c>
      <c r="BD280" s="30" t="s">
        <v>1150</v>
      </c>
      <c r="BF280" s="30" t="s">
        <v>1001</v>
      </c>
      <c r="BG280" s="30" t="s">
        <v>28</v>
      </c>
      <c r="BN2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6" ht="16" customHeight="1" x14ac:dyDescent="0.2">
      <c r="A281" s="30">
        <v>2504</v>
      </c>
      <c r="B281" s="30" t="s">
        <v>26</v>
      </c>
      <c r="C281" s="30" t="s">
        <v>283</v>
      </c>
      <c r="D281" s="30" t="s">
        <v>27</v>
      </c>
      <c r="E281" s="30" t="s">
        <v>1297</v>
      </c>
      <c r="F281" s="36" t="str">
        <f>IF(ISBLANK(Table2[[#This Row],[unique_id]]), "", PROPER(SUBSTITUTE(Table2[[#This Row],[unique_id]], "_", " ")))</f>
        <v>Network Certificate Expiry</v>
      </c>
      <c r="G281" s="30" t="s">
        <v>725</v>
      </c>
      <c r="H281" s="30" t="s">
        <v>728</v>
      </c>
      <c r="I281" s="30" t="s">
        <v>291</v>
      </c>
      <c r="M281" s="30" t="s">
        <v>136</v>
      </c>
      <c r="O281" s="31"/>
      <c r="P281" s="30"/>
      <c r="T281" s="37"/>
      <c r="U281" s="30"/>
      <c r="V281" s="31"/>
      <c r="W281" s="31"/>
      <c r="X281" s="31"/>
      <c r="Y281" s="31"/>
      <c r="Z281" s="31"/>
      <c r="AA281" s="31"/>
      <c r="AB281" s="30" t="s">
        <v>31</v>
      </c>
      <c r="AC281" s="30" t="s">
        <v>280</v>
      </c>
      <c r="AE281" s="30" t="s">
        <v>726</v>
      </c>
      <c r="AF281" s="30">
        <v>200</v>
      </c>
      <c r="AG281" s="31" t="s">
        <v>34</v>
      </c>
      <c r="AH281" s="31"/>
      <c r="AI281" s="30" t="s">
        <v>1170</v>
      </c>
      <c r="AJ281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81" s="30" t="str">
        <f>IF(ISBLANK(Table2[[#This Row],[index]]),  "", _xlfn.CONCAT("telegraf/macmini-meg/", LOWER(Table2[[#This Row],[device_via_device]])))</f>
        <v>telegraf/macmini-meg/internet</v>
      </c>
      <c r="AR281" s="48" t="s">
        <v>1302</v>
      </c>
      <c r="AS281" s="30">
        <v>1</v>
      </c>
      <c r="AT281" s="32"/>
      <c r="AU281" s="30"/>
      <c r="AV2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30" t="str">
        <f>IF(ISBLANK(Table2[[#This Row],[device_model]]), "", Table2[[#This Row],[device_suggested_area]])</f>
        <v>Rack</v>
      </c>
      <c r="BB281" s="30" t="s">
        <v>1149</v>
      </c>
      <c r="BC281" s="30" t="s">
        <v>1151</v>
      </c>
      <c r="BD281" s="30" t="s">
        <v>1150</v>
      </c>
      <c r="BF281" s="30" t="s">
        <v>1001</v>
      </c>
      <c r="BG281" s="30" t="s">
        <v>28</v>
      </c>
      <c r="BN2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6" ht="16" customHeight="1" x14ac:dyDescent="0.2">
      <c r="A282" s="30">
        <v>2505</v>
      </c>
      <c r="B282" s="30" t="s">
        <v>26</v>
      </c>
      <c r="C282" s="30" t="s">
        <v>283</v>
      </c>
      <c r="D282" s="30" t="s">
        <v>27</v>
      </c>
      <c r="E282" s="30" t="s">
        <v>1260</v>
      </c>
      <c r="F282" s="30" t="str">
        <f>IF(ISBLANK(Table2[[#This Row],[unique_id]]), "", PROPER(SUBSTITUTE(Table2[[#This Row],[unique_id]], "_", " ")))</f>
        <v>Deck Wifi Access Point Experience</v>
      </c>
      <c r="G282" s="30" t="s">
        <v>1263</v>
      </c>
      <c r="H282" s="30" t="s">
        <v>1259</v>
      </c>
      <c r="I282" s="30" t="s">
        <v>291</v>
      </c>
      <c r="M282" s="30" t="s">
        <v>136</v>
      </c>
      <c r="O282" s="31"/>
      <c r="P282" s="30"/>
      <c r="T282" s="37"/>
      <c r="U282" s="30"/>
      <c r="V282" s="31"/>
      <c r="W282" s="31"/>
      <c r="X282" s="31"/>
      <c r="Y282" s="31"/>
      <c r="Z282" s="31"/>
      <c r="AA282" s="31"/>
      <c r="AB282" s="30" t="s">
        <v>31</v>
      </c>
      <c r="AC282" s="30" t="s">
        <v>32</v>
      </c>
      <c r="AD282" s="30" t="s">
        <v>1262</v>
      </c>
      <c r="AF282" s="30">
        <v>200</v>
      </c>
      <c r="AG282" s="31" t="s">
        <v>34</v>
      </c>
      <c r="AH282" s="31"/>
      <c r="AI282" s="30" t="s">
        <v>1170</v>
      </c>
      <c r="AJ282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82" s="30" t="str">
        <f>IF(ISBLANK(Table2[[#This Row],[index]]),  "", _xlfn.CONCAT("telegraf/macmini-meg/", LOWER(Table2[[#This Row],[device_via_device]])))</f>
        <v>telegraf/macmini-meg/internet</v>
      </c>
      <c r="AR282" s="48" t="s">
        <v>1216</v>
      </c>
      <c r="AS282" s="30">
        <v>1</v>
      </c>
      <c r="AT282" s="32"/>
      <c r="AU282" s="30"/>
      <c r="AV2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30" t="str">
        <f>IF(ISBLANK(Table2[[#This Row],[device_model]]), "", Table2[[#This Row],[device_suggested_area]])</f>
        <v>Rack</v>
      </c>
      <c r="BB282" s="30" t="s">
        <v>1149</v>
      </c>
      <c r="BC282" s="30" t="s">
        <v>1151</v>
      </c>
      <c r="BD282" s="30" t="s">
        <v>1150</v>
      </c>
      <c r="BF282" s="30" t="s">
        <v>1001</v>
      </c>
      <c r="BG282" s="30" t="s">
        <v>28</v>
      </c>
      <c r="BN2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6" ht="16" customHeight="1" x14ac:dyDescent="0.2">
      <c r="A283" s="30">
        <v>2506</v>
      </c>
      <c r="B283" s="30" t="s">
        <v>26</v>
      </c>
      <c r="C283" s="30" t="s">
        <v>283</v>
      </c>
      <c r="D283" s="30" t="s">
        <v>27</v>
      </c>
      <c r="E283" s="30" t="s">
        <v>1261</v>
      </c>
      <c r="F283" s="30" t="str">
        <f>IF(ISBLANK(Table2[[#This Row],[unique_id]]), "", PROPER(SUBSTITUTE(Table2[[#This Row],[unique_id]], "_", " ")))</f>
        <v>Hallway Wifi Access Point Experience</v>
      </c>
      <c r="G283" s="30" t="s">
        <v>1264</v>
      </c>
      <c r="H283" s="30" t="s">
        <v>1259</v>
      </c>
      <c r="I283" s="30" t="s">
        <v>291</v>
      </c>
      <c r="M283" s="30" t="s">
        <v>136</v>
      </c>
      <c r="O283" s="31"/>
      <c r="P283" s="30"/>
      <c r="T283" s="37"/>
      <c r="U283" s="30"/>
      <c r="V283" s="31"/>
      <c r="W283" s="31"/>
      <c r="X283" s="31"/>
      <c r="Y283" s="31"/>
      <c r="Z283" s="31"/>
      <c r="AA283" s="31"/>
      <c r="AB283" s="30" t="s">
        <v>31</v>
      </c>
      <c r="AC283" s="30" t="s">
        <v>32</v>
      </c>
      <c r="AD283" s="30" t="s">
        <v>1262</v>
      </c>
      <c r="AF283" s="30">
        <v>200</v>
      </c>
      <c r="AG283" s="31" t="s">
        <v>34</v>
      </c>
      <c r="AH283" s="31"/>
      <c r="AI283" s="30" t="s">
        <v>1170</v>
      </c>
      <c r="AJ283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83" s="30" t="str">
        <f>IF(ISBLANK(Table2[[#This Row],[index]]),  "", _xlfn.CONCAT("telegraf/macmini-meg/", LOWER(Table2[[#This Row],[device_via_device]])))</f>
        <v>telegraf/macmini-meg/internet</v>
      </c>
      <c r="AR283" s="48" t="s">
        <v>1216</v>
      </c>
      <c r="AS283" s="30">
        <v>1</v>
      </c>
      <c r="AT283" s="32"/>
      <c r="AU283" s="30"/>
      <c r="AV2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30" t="str">
        <f>IF(ISBLANK(Table2[[#This Row],[device_model]]), "", Table2[[#This Row],[device_suggested_area]])</f>
        <v>Rack</v>
      </c>
      <c r="BB283" s="30" t="s">
        <v>1149</v>
      </c>
      <c r="BC283" s="30" t="s">
        <v>1151</v>
      </c>
      <c r="BD283" s="30" t="s">
        <v>1150</v>
      </c>
      <c r="BF283" s="30" t="s">
        <v>1001</v>
      </c>
      <c r="BG283" s="30" t="s">
        <v>28</v>
      </c>
      <c r="BN2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6" ht="16" customHeight="1" x14ac:dyDescent="0.2">
      <c r="A284" s="30">
        <v>2507</v>
      </c>
      <c r="B284" s="30" t="s">
        <v>583</v>
      </c>
      <c r="C284" s="30" t="s">
        <v>150</v>
      </c>
      <c r="D284" s="30" t="s">
        <v>310</v>
      </c>
      <c r="E284" s="30" t="s">
        <v>722</v>
      </c>
      <c r="F284" s="36" t="str">
        <f>IF(ISBLANK(Table2[[#This Row],[unique_id]]), "", PROPER(SUBSTITUTE(Table2[[#This Row],[unique_id]], "_", " ")))</f>
        <v>Network Refresh Zigbee Router Lqi</v>
      </c>
      <c r="G284" s="30" t="s">
        <v>723</v>
      </c>
      <c r="H284" s="30" t="s">
        <v>720</v>
      </c>
      <c r="I284" s="30" t="s">
        <v>291</v>
      </c>
      <c r="M284" s="30" t="s">
        <v>136</v>
      </c>
      <c r="O284" s="31"/>
      <c r="P284" s="30"/>
      <c r="T284" s="37"/>
      <c r="U284" s="30"/>
      <c r="V284" s="31"/>
      <c r="W284" s="31"/>
      <c r="X284" s="31"/>
      <c r="Y284" s="31"/>
      <c r="Z284" s="31"/>
      <c r="AA284" s="31"/>
      <c r="AB284" s="30"/>
      <c r="AC284" s="30"/>
      <c r="AE284" s="30" t="s">
        <v>724</v>
      </c>
      <c r="AG284" s="31"/>
      <c r="AH284" s="31"/>
      <c r="AR284" s="39"/>
      <c r="AT284" s="32"/>
      <c r="AV2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30" t="str">
        <f>IF(ISBLANK(Table2[[#This Row],[device_model]]), "", Table2[[#This Row],[device_suggested_area]])</f>
        <v/>
      </c>
      <c r="BF284" s="31"/>
      <c r="BN2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6" ht="16" customHeight="1" x14ac:dyDescent="0.2">
      <c r="A285" s="30">
        <v>2508</v>
      </c>
      <c r="B285" s="30" t="s">
        <v>26</v>
      </c>
      <c r="C285" s="30" t="s">
        <v>454</v>
      </c>
      <c r="D285" s="30" t="s">
        <v>27</v>
      </c>
      <c r="E285" s="30" t="s">
        <v>714</v>
      </c>
      <c r="F285" s="36" t="str">
        <f>IF(ISBLANK(Table2[[#This Row],[unique_id]]), "", PROPER(SUBSTITUTE(Table2[[#This Row],[unique_id]], "_", " ")))</f>
        <v>Template Driveway Repeater Linkquality Percentage</v>
      </c>
      <c r="G285" s="30" t="s">
        <v>707</v>
      </c>
      <c r="H285" s="30" t="s">
        <v>720</v>
      </c>
      <c r="I285" s="30" t="s">
        <v>291</v>
      </c>
      <c r="M285" s="30" t="s">
        <v>136</v>
      </c>
      <c r="O285" s="31"/>
      <c r="P285" s="30"/>
      <c r="T285" s="37"/>
      <c r="U285" s="30"/>
      <c r="V285" s="31"/>
      <c r="W285" s="31"/>
      <c r="X285" s="31"/>
      <c r="Y285" s="31"/>
      <c r="Z285" s="31"/>
      <c r="AA285" s="31"/>
      <c r="AB285" s="30"/>
      <c r="AC285" s="30"/>
      <c r="AG285" s="31"/>
      <c r="AH285" s="31"/>
      <c r="AR285" s="39"/>
      <c r="AT285" s="32"/>
      <c r="AV2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30" t="str">
        <f>IF(ISBLANK(Table2[[#This Row],[device_model]]), "", Table2[[#This Row],[device_suggested_area]])</f>
        <v/>
      </c>
      <c r="BF285" s="31"/>
      <c r="BN2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6" ht="16" customHeight="1" x14ac:dyDescent="0.2">
      <c r="A286" s="30">
        <v>2509</v>
      </c>
      <c r="B286" s="30" t="s">
        <v>26</v>
      </c>
      <c r="C286" s="30" t="s">
        <v>454</v>
      </c>
      <c r="D286" s="30" t="s">
        <v>27</v>
      </c>
      <c r="E286" s="30" t="s">
        <v>715</v>
      </c>
      <c r="F286" s="36" t="str">
        <f>IF(ISBLANK(Table2[[#This Row],[unique_id]]), "", PROPER(SUBSTITUTE(Table2[[#This Row],[unique_id]], "_", " ")))</f>
        <v>Template Landing Repeater Linkquality Percentage</v>
      </c>
      <c r="G286" s="30" t="s">
        <v>708</v>
      </c>
      <c r="H286" s="30" t="s">
        <v>720</v>
      </c>
      <c r="I286" s="30" t="s">
        <v>291</v>
      </c>
      <c r="M286" s="30" t="s">
        <v>136</v>
      </c>
      <c r="O286" s="31"/>
      <c r="P286" s="30"/>
      <c r="T286" s="37"/>
      <c r="U286" s="30"/>
      <c r="V286" s="31"/>
      <c r="W286" s="31"/>
      <c r="X286" s="31"/>
      <c r="Y286" s="31"/>
      <c r="Z286" s="31"/>
      <c r="AA286" s="31"/>
      <c r="AB286" s="30"/>
      <c r="AC286" s="30"/>
      <c r="AG286" s="31"/>
      <c r="AH286" s="31"/>
      <c r="AR286" s="39"/>
      <c r="AT286" s="32"/>
      <c r="AV2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30" t="str">
        <f>IF(ISBLANK(Table2[[#This Row],[device_model]]), "", Table2[[#This Row],[device_suggested_area]])</f>
        <v/>
      </c>
      <c r="BF286" s="31"/>
      <c r="BN2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6" ht="16" customHeight="1" x14ac:dyDescent="0.2">
      <c r="A287" s="30">
        <v>2510</v>
      </c>
      <c r="B287" s="30" t="s">
        <v>26</v>
      </c>
      <c r="C287" s="30" t="s">
        <v>454</v>
      </c>
      <c r="D287" s="30" t="s">
        <v>27</v>
      </c>
      <c r="E287" s="30" t="s">
        <v>716</v>
      </c>
      <c r="F287" s="36" t="str">
        <f>IF(ISBLANK(Table2[[#This Row],[unique_id]]), "", PROPER(SUBSTITUTE(Table2[[#This Row],[unique_id]], "_", " ")))</f>
        <v>Template Garden Repeater Linkquality Percentage</v>
      </c>
      <c r="G287" s="30" t="s">
        <v>706</v>
      </c>
      <c r="H287" s="30" t="s">
        <v>720</v>
      </c>
      <c r="I287" s="30" t="s">
        <v>291</v>
      </c>
      <c r="M287" s="30" t="s">
        <v>136</v>
      </c>
      <c r="O287" s="31"/>
      <c r="P287" s="30"/>
      <c r="T287" s="37"/>
      <c r="U287" s="30"/>
      <c r="V287" s="31"/>
      <c r="W287" s="31"/>
      <c r="X287" s="31"/>
      <c r="Y287" s="31"/>
      <c r="Z287" s="31"/>
      <c r="AA287" s="31"/>
      <c r="AB287" s="30"/>
      <c r="AC287" s="30"/>
      <c r="AG287" s="31"/>
      <c r="AH287" s="31"/>
      <c r="AR287" s="39"/>
      <c r="AT287" s="32"/>
      <c r="AV2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30" t="str">
        <f>IF(ISBLANK(Table2[[#This Row],[device_model]]), "", Table2[[#This Row],[device_suggested_area]])</f>
        <v/>
      </c>
      <c r="BF287" s="31"/>
      <c r="BN2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6" ht="16" customHeight="1" x14ac:dyDescent="0.2">
      <c r="A288" s="30">
        <v>2511</v>
      </c>
      <c r="B288" s="30" t="s">
        <v>26</v>
      </c>
      <c r="C288" s="30" t="s">
        <v>378</v>
      </c>
      <c r="D288" s="30" t="s">
        <v>27</v>
      </c>
      <c r="E288" s="30" t="s">
        <v>718</v>
      </c>
      <c r="F288" s="36" t="str">
        <f>IF(ISBLANK(Table2[[#This Row],[unique_id]]), "", PROPER(SUBSTITUTE(Table2[[#This Row],[unique_id]], "_", " ")))</f>
        <v>Template Kitchen Fan Outlet Linkquality Percentage</v>
      </c>
      <c r="G288" s="30" t="s">
        <v>621</v>
      </c>
      <c r="H288" s="30" t="s">
        <v>720</v>
      </c>
      <c r="I288" s="30" t="s">
        <v>291</v>
      </c>
      <c r="M288" s="30" t="s">
        <v>136</v>
      </c>
      <c r="O288" s="31"/>
      <c r="P288" s="30"/>
      <c r="T288" s="37"/>
      <c r="U288" s="30"/>
      <c r="V288" s="31"/>
      <c r="W288" s="31"/>
      <c r="X288" s="31"/>
      <c r="Y288" s="31"/>
      <c r="Z288" s="31"/>
      <c r="AA288" s="31"/>
      <c r="AB288" s="30"/>
      <c r="AC288" s="30"/>
      <c r="AG288" s="31"/>
      <c r="AH288" s="31"/>
      <c r="AR288" s="39"/>
      <c r="AT288" s="32"/>
      <c r="AV2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30" t="str">
        <f>IF(ISBLANK(Table2[[#This Row],[device_model]]), "", Table2[[#This Row],[device_suggested_area]])</f>
        <v/>
      </c>
      <c r="BF288" s="31"/>
      <c r="BN2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6" ht="16" customHeight="1" x14ac:dyDescent="0.2">
      <c r="A289" s="30">
        <v>2512</v>
      </c>
      <c r="B289" s="30" t="s">
        <v>26</v>
      </c>
      <c r="C289" s="30" t="s">
        <v>378</v>
      </c>
      <c r="D289" s="30" t="s">
        <v>27</v>
      </c>
      <c r="E289" s="30" t="s">
        <v>717</v>
      </c>
      <c r="F289" s="36" t="str">
        <f>IF(ISBLANK(Table2[[#This Row],[unique_id]]), "", PROPER(SUBSTITUTE(Table2[[#This Row],[unique_id]], "_", " ")))</f>
        <v>Template Deck Fans Outlet Linkquality Percentage</v>
      </c>
      <c r="G289" s="30" t="s">
        <v>622</v>
      </c>
      <c r="H289" s="30" t="s">
        <v>720</v>
      </c>
      <c r="I289" s="30" t="s">
        <v>291</v>
      </c>
      <c r="M289" s="30" t="s">
        <v>136</v>
      </c>
      <c r="O289" s="31"/>
      <c r="P289" s="30"/>
      <c r="T289" s="37"/>
      <c r="U289" s="30"/>
      <c r="V289" s="31"/>
      <c r="W289" s="31"/>
      <c r="X289" s="31"/>
      <c r="Y289" s="31"/>
      <c r="Z289" s="31"/>
      <c r="AA289" s="31"/>
      <c r="AB289" s="30"/>
      <c r="AC289" s="30"/>
      <c r="AG289" s="31"/>
      <c r="AH289" s="31"/>
      <c r="AR289" s="39"/>
      <c r="AT289" s="32"/>
      <c r="AV2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30" t="str">
        <f>IF(ISBLANK(Table2[[#This Row],[device_model]]), "", Table2[[#This Row],[device_suggested_area]])</f>
        <v/>
      </c>
      <c r="BF289" s="31"/>
      <c r="BN2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6" ht="16" customHeight="1" x14ac:dyDescent="0.2">
      <c r="A290" s="30">
        <v>2513</v>
      </c>
      <c r="B290" s="30" t="s">
        <v>26</v>
      </c>
      <c r="C290" s="30" t="s">
        <v>378</v>
      </c>
      <c r="D290" s="30" t="s">
        <v>27</v>
      </c>
      <c r="E290" s="30" t="s">
        <v>719</v>
      </c>
      <c r="F290" s="36" t="str">
        <f>IF(ISBLANK(Table2[[#This Row],[unique_id]]), "", PROPER(SUBSTITUTE(Table2[[#This Row],[unique_id]], "_", " ")))</f>
        <v>Template Edwin Wardrobe Outlet Linkquality Percentage</v>
      </c>
      <c r="G290" s="30" t="s">
        <v>712</v>
      </c>
      <c r="H290" s="30" t="s">
        <v>720</v>
      </c>
      <c r="I290" s="30" t="s">
        <v>291</v>
      </c>
      <c r="M290" s="30" t="s">
        <v>136</v>
      </c>
      <c r="O290" s="31"/>
      <c r="P290" s="30"/>
      <c r="T290" s="37"/>
      <c r="U290" s="30"/>
      <c r="V290" s="31"/>
      <c r="W290" s="31"/>
      <c r="X290" s="31"/>
      <c r="Y290" s="31"/>
      <c r="Z290" s="31"/>
      <c r="AA290" s="31"/>
      <c r="AB290" s="30"/>
      <c r="AC290" s="30"/>
      <c r="AG290" s="31"/>
      <c r="AH290" s="31"/>
      <c r="AR290" s="39"/>
      <c r="AT290" s="32"/>
      <c r="AV2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30" t="str">
        <f>IF(ISBLANK(Table2[[#This Row],[device_model]]), "", Table2[[#This Row],[device_suggested_area]])</f>
        <v/>
      </c>
      <c r="BF290" s="31"/>
      <c r="BN2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6" ht="16" customHeight="1" x14ac:dyDescent="0.2">
      <c r="A291" s="30">
        <v>2514</v>
      </c>
      <c r="B291" s="30" t="s">
        <v>26</v>
      </c>
      <c r="C291" s="30" t="s">
        <v>39</v>
      </c>
      <c r="D291" s="30" t="s">
        <v>27</v>
      </c>
      <c r="E291" s="30" t="s">
        <v>171</v>
      </c>
      <c r="F291" s="36" t="str">
        <f>IF(ISBLANK(Table2[[#This Row],[unique_id]]), "", PROPER(SUBSTITUTE(Table2[[#This Row],[unique_id]], "_", " ")))</f>
        <v>Weatherstation Coms Signal Quality</v>
      </c>
      <c r="G291" s="30" t="s">
        <v>662</v>
      </c>
      <c r="H291" s="30" t="s">
        <v>721</v>
      </c>
      <c r="I291" s="30" t="s">
        <v>291</v>
      </c>
      <c r="O291" s="31"/>
      <c r="P291" s="30"/>
      <c r="T291" s="37"/>
      <c r="U291" s="30"/>
      <c r="V291" s="31"/>
      <c r="W291" s="31"/>
      <c r="X291" s="31"/>
      <c r="Y291" s="31"/>
      <c r="Z291" s="31"/>
      <c r="AA291" s="31"/>
      <c r="AB291" s="30"/>
      <c r="AC291" s="30"/>
      <c r="AF291" s="30">
        <v>300</v>
      </c>
      <c r="AG291" s="31" t="s">
        <v>34</v>
      </c>
      <c r="AH291" s="31"/>
      <c r="AI291" s="30" t="s">
        <v>86</v>
      </c>
      <c r="AJ291" s="30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91" s="30" t="str">
        <f>IF(ISBLANK(Table2[[#This Row],[index]]),  "", _xlfn.CONCAT(LOWER(Table2[[#This Row],[device_via_device]]), "/", Table2[[#This Row],[unique_id]]))</f>
        <v>weewx/weatherstation_coms_signal_quality</v>
      </c>
      <c r="AR291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format(states('sensor.weatherstation_coms_signal_quality') | float * 100 | int / 100))) | float }}</v>
      </c>
      <c r="AS291" s="30">
        <v>1</v>
      </c>
      <c r="AT291" s="32"/>
      <c r="AU291" s="30"/>
      <c r="AV2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1" s="30" t="str">
        <f>IF(ISBLANK(Table2[[#This Row],[device_model]]), "", Table2[[#This Row],[device_suggested_area]])</f>
        <v>Wardrobe</v>
      </c>
      <c r="BB291" s="30" t="s">
        <v>1296</v>
      </c>
      <c r="BC291" s="30" t="s">
        <v>36</v>
      </c>
      <c r="BD291" s="30" t="s">
        <v>37</v>
      </c>
      <c r="BF291" s="30" t="s">
        <v>1092</v>
      </c>
      <c r="BG291" s="30" t="s">
        <v>499</v>
      </c>
      <c r="BN2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6" ht="16" customHeight="1" x14ac:dyDescent="0.2">
      <c r="A292" s="30">
        <v>2515</v>
      </c>
      <c r="B292" s="30" t="s">
        <v>26</v>
      </c>
      <c r="C292" s="30" t="s">
        <v>39</v>
      </c>
      <c r="D292" s="30" t="s">
        <v>27</v>
      </c>
      <c r="E292" s="30" t="s">
        <v>713</v>
      </c>
      <c r="F292" s="36" t="str">
        <f>IF(ISBLANK(Table2[[#This Row],[unique_id]]), "", PROPER(SUBSTITUTE(Table2[[#This Row],[unique_id]], "_", " ")))</f>
        <v>Template Weatherstation Coms Signal Quality Percentage</v>
      </c>
      <c r="G292" s="30" t="s">
        <v>662</v>
      </c>
      <c r="H292" s="30" t="s">
        <v>721</v>
      </c>
      <c r="I292" s="30" t="s">
        <v>291</v>
      </c>
      <c r="M292" s="30" t="s">
        <v>136</v>
      </c>
      <c r="O292" s="31"/>
      <c r="P292" s="30"/>
      <c r="T292" s="37"/>
      <c r="U292" s="30"/>
      <c r="V292" s="31"/>
      <c r="W292" s="31"/>
      <c r="X292" s="31"/>
      <c r="Y292" s="31"/>
      <c r="Z292" s="31"/>
      <c r="AA292" s="31"/>
      <c r="AB292" s="30"/>
      <c r="AC292" s="30"/>
      <c r="AG292" s="31"/>
      <c r="AH292" s="31"/>
      <c r="AR292" s="39"/>
      <c r="AT292" s="32"/>
      <c r="AV2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2" s="30" t="str">
        <f>IF(ISBLANK(Table2[[#This Row],[device_model]]), "", Table2[[#This Row],[device_suggested_area]])</f>
        <v/>
      </c>
      <c r="BF292" s="31"/>
      <c r="BN2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6" ht="16" customHeight="1" x14ac:dyDescent="0.2">
      <c r="A293" s="30">
        <v>2516</v>
      </c>
      <c r="B293" s="30" t="s">
        <v>26</v>
      </c>
      <c r="C293" s="30" t="s">
        <v>1223</v>
      </c>
      <c r="D293" s="30" t="s">
        <v>148</v>
      </c>
      <c r="E293" s="30" t="s">
        <v>1225</v>
      </c>
      <c r="F293" s="30" t="str">
        <f>IF(ISBLANK(Table2[[#This Row],[unique_id]]), "", PROPER(SUBSTITUTE(Table2[[#This Row],[unique_id]], "_", " ")))</f>
        <v>Service Homeassistant Availability</v>
      </c>
      <c r="G293" s="30" t="s">
        <v>1253</v>
      </c>
      <c r="H293" s="30" t="s">
        <v>1220</v>
      </c>
      <c r="I293" s="30" t="s">
        <v>291</v>
      </c>
      <c r="M293" s="30" t="s">
        <v>136</v>
      </c>
      <c r="O293" s="31"/>
      <c r="P293" s="30"/>
      <c r="T293" s="37"/>
      <c r="U293" s="30"/>
      <c r="V293" s="31"/>
      <c r="W293" s="31"/>
      <c r="X293" s="31"/>
      <c r="Y293" s="31"/>
      <c r="Z293" s="31"/>
      <c r="AA293" s="31"/>
      <c r="AB293" s="30"/>
      <c r="AC293" s="30"/>
      <c r="AD293" s="30" t="s">
        <v>1221</v>
      </c>
      <c r="AF293" s="30">
        <v>120</v>
      </c>
      <c r="AG293" s="31" t="s">
        <v>34</v>
      </c>
      <c r="AH293" s="31"/>
      <c r="AJ29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93" s="30" t="str">
        <f>IF(ISBLANK(Table2[[#This Row],[index]]),  "", _xlfn.CONCAT("asystem/supervisor/", SUBSTITUTE(LOWER(Table2[[#This Row],[unique_id]]), "_", "/")))</f>
        <v>asystem/supervisor/service/homeassistant/availability</v>
      </c>
      <c r="AM293" s="30" t="s">
        <v>1255</v>
      </c>
      <c r="AR293" s="30" t="s">
        <v>981</v>
      </c>
      <c r="AS293" s="30">
        <v>1</v>
      </c>
      <c r="AT293" s="32"/>
      <c r="AU293" s="30"/>
      <c r="AV2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3" s="30" t="str">
        <f>IF(ISBLANK(Table2[[#This Row],[device_model]]), "", Table2[[#This Row],[device_suggested_area]])</f>
        <v>Rack</v>
      </c>
      <c r="BB293" s="30" t="s">
        <v>1224</v>
      </c>
      <c r="BC293" s="30" t="s">
        <v>1151</v>
      </c>
      <c r="BD293" s="30" t="s">
        <v>1150</v>
      </c>
      <c r="BF293" s="30" t="s">
        <v>1001</v>
      </c>
      <c r="BG293" s="30" t="s">
        <v>28</v>
      </c>
      <c r="BL293" s="41"/>
      <c r="BN2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6" ht="16" customHeight="1" x14ac:dyDescent="0.2">
      <c r="A294" s="30">
        <v>2517</v>
      </c>
      <c r="B294" s="30" t="s">
        <v>26</v>
      </c>
      <c r="C294" s="30" t="s">
        <v>1223</v>
      </c>
      <c r="D294" s="30" t="s">
        <v>148</v>
      </c>
      <c r="E294" s="30" t="s">
        <v>1226</v>
      </c>
      <c r="F294" s="30" t="str">
        <f>IF(ISBLANK(Table2[[#This Row],[unique_id]]), "", PROPER(SUBSTITUTE(Table2[[#This Row],[unique_id]], "_", " ")))</f>
        <v>Service Plex Availability</v>
      </c>
      <c r="G294" s="30" t="s">
        <v>1240</v>
      </c>
      <c r="H294" s="30" t="s">
        <v>1220</v>
      </c>
      <c r="I294" s="30" t="s">
        <v>291</v>
      </c>
      <c r="M294" s="30" t="s">
        <v>136</v>
      </c>
      <c r="O294" s="31"/>
      <c r="P294" s="30"/>
      <c r="T294" s="37"/>
      <c r="U294" s="30"/>
      <c r="V294" s="31"/>
      <c r="W294" s="31"/>
      <c r="X294" s="31"/>
      <c r="Y294" s="31"/>
      <c r="Z294" s="31"/>
      <c r="AA294" s="31"/>
      <c r="AB294" s="30"/>
      <c r="AC294" s="30"/>
      <c r="AD294" s="30" t="s">
        <v>1221</v>
      </c>
      <c r="AF294" s="30">
        <v>120</v>
      </c>
      <c r="AG294" s="31" t="s">
        <v>34</v>
      </c>
      <c r="AH294" s="31"/>
      <c r="AJ29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4" s="30" t="str">
        <f>IF(ISBLANK(Table2[[#This Row],[index]]),  "", _xlfn.CONCAT("asystem/supervisor/", SUBSTITUTE(LOWER(Table2[[#This Row],[unique_id]]), "_", "/")))</f>
        <v>asystem/supervisor/service/plex/availability</v>
      </c>
      <c r="AM294" s="30" t="s">
        <v>1255</v>
      </c>
      <c r="AR294" s="30" t="s">
        <v>981</v>
      </c>
      <c r="AS294" s="30">
        <v>1</v>
      </c>
      <c r="AT294" s="32"/>
      <c r="AU294" s="30"/>
      <c r="AV2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4" s="30" t="str">
        <f>IF(ISBLANK(Table2[[#This Row],[device_model]]), "", Table2[[#This Row],[device_suggested_area]])</f>
        <v>Rack</v>
      </c>
      <c r="BB294" s="30" t="s">
        <v>1224</v>
      </c>
      <c r="BC294" s="30" t="s">
        <v>1151</v>
      </c>
      <c r="BD294" s="30" t="s">
        <v>1150</v>
      </c>
      <c r="BF294" s="30" t="s">
        <v>1001</v>
      </c>
      <c r="BG294" s="30" t="s">
        <v>28</v>
      </c>
      <c r="BL294" s="41"/>
      <c r="BN2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6" ht="16" customHeight="1" x14ac:dyDescent="0.2">
      <c r="A295" s="30">
        <v>2518</v>
      </c>
      <c r="B295" s="30" t="s">
        <v>26</v>
      </c>
      <c r="C295" s="30" t="s">
        <v>1223</v>
      </c>
      <c r="D295" s="30" t="s">
        <v>148</v>
      </c>
      <c r="E295" s="30" t="s">
        <v>1227</v>
      </c>
      <c r="F295" s="30" t="str">
        <f>IF(ISBLANK(Table2[[#This Row],[unique_id]]), "", PROPER(SUBSTITUTE(Table2[[#This Row],[unique_id]], "_", " ")))</f>
        <v>Service Grafana Availability</v>
      </c>
      <c r="G295" s="30" t="s">
        <v>1241</v>
      </c>
      <c r="H295" s="30" t="s">
        <v>1220</v>
      </c>
      <c r="I295" s="30" t="s">
        <v>291</v>
      </c>
      <c r="M295" s="30" t="s">
        <v>136</v>
      </c>
      <c r="O295" s="31"/>
      <c r="P295" s="30"/>
      <c r="T295" s="37"/>
      <c r="U295" s="30"/>
      <c r="V295" s="31"/>
      <c r="W295" s="31"/>
      <c r="X295" s="31"/>
      <c r="Y295" s="31"/>
      <c r="Z295" s="31"/>
      <c r="AA295" s="31"/>
      <c r="AB295" s="30"/>
      <c r="AC295" s="30"/>
      <c r="AD295" s="30" t="s">
        <v>1221</v>
      </c>
      <c r="AF295" s="30">
        <v>120</v>
      </c>
      <c r="AG295" s="31" t="s">
        <v>34</v>
      </c>
      <c r="AH295" s="31"/>
      <c r="AJ29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5" s="30" t="str">
        <f>IF(ISBLANK(Table2[[#This Row],[index]]),  "", _xlfn.CONCAT("asystem/supervisor/", SUBSTITUTE(LOWER(Table2[[#This Row],[unique_id]]), "_", "/")))</f>
        <v>asystem/supervisor/service/grafana/availability</v>
      </c>
      <c r="AM295" s="30" t="s">
        <v>1255</v>
      </c>
      <c r="AR295" s="30" t="s">
        <v>981</v>
      </c>
      <c r="AS295" s="30">
        <v>1</v>
      </c>
      <c r="AT295" s="32"/>
      <c r="AU295" s="30"/>
      <c r="AV2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5" s="30" t="str">
        <f>IF(ISBLANK(Table2[[#This Row],[device_model]]), "", Table2[[#This Row],[device_suggested_area]])</f>
        <v>Rack</v>
      </c>
      <c r="BB295" s="30" t="s">
        <v>1224</v>
      </c>
      <c r="BC295" s="30" t="s">
        <v>1151</v>
      </c>
      <c r="BD295" s="30" t="s">
        <v>1150</v>
      </c>
      <c r="BF295" s="30" t="s">
        <v>1001</v>
      </c>
      <c r="BG295" s="30" t="s">
        <v>28</v>
      </c>
      <c r="BL295" s="41"/>
      <c r="BN2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6" ht="16" customHeight="1" x14ac:dyDescent="0.2">
      <c r="A296" s="30">
        <v>2519</v>
      </c>
      <c r="B296" s="30" t="s">
        <v>26</v>
      </c>
      <c r="C296" s="30" t="s">
        <v>1223</v>
      </c>
      <c r="D296" s="30" t="s">
        <v>148</v>
      </c>
      <c r="E296" s="30" t="s">
        <v>1228</v>
      </c>
      <c r="F296" s="30" t="str">
        <f>IF(ISBLANK(Table2[[#This Row],[unique_id]]), "", PROPER(SUBSTITUTE(Table2[[#This Row],[unique_id]], "_", " ")))</f>
        <v>Service Wrangle Availability</v>
      </c>
      <c r="G296" s="30" t="s">
        <v>1242</v>
      </c>
      <c r="H296" s="30" t="s">
        <v>1220</v>
      </c>
      <c r="I296" s="30" t="s">
        <v>291</v>
      </c>
      <c r="M296" s="30" t="s">
        <v>136</v>
      </c>
      <c r="O296" s="31"/>
      <c r="P296" s="30"/>
      <c r="T296" s="37"/>
      <c r="U296" s="30"/>
      <c r="V296" s="31"/>
      <c r="W296" s="31"/>
      <c r="X296" s="31"/>
      <c r="Y296" s="31"/>
      <c r="Z296" s="31"/>
      <c r="AA296" s="31"/>
      <c r="AB296" s="30"/>
      <c r="AC296" s="30"/>
      <c r="AD296" s="30" t="s">
        <v>1221</v>
      </c>
      <c r="AF296" s="30">
        <v>120</v>
      </c>
      <c r="AG296" s="31" t="s">
        <v>34</v>
      </c>
      <c r="AH296" s="31"/>
      <c r="AJ29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6" s="30" t="str">
        <f>IF(ISBLANK(Table2[[#This Row],[index]]),  "", _xlfn.CONCAT("asystem/supervisor/", SUBSTITUTE(LOWER(Table2[[#This Row],[unique_id]]), "_", "/")))</f>
        <v>asystem/supervisor/service/wrangle/availability</v>
      </c>
      <c r="AM296" s="30" t="s">
        <v>1255</v>
      </c>
      <c r="AR296" s="30" t="s">
        <v>981</v>
      </c>
      <c r="AS296" s="30">
        <v>1</v>
      </c>
      <c r="AT296" s="32"/>
      <c r="AU296" s="30"/>
      <c r="AV2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6" s="30" t="str">
        <f>IF(ISBLANK(Table2[[#This Row],[device_model]]), "", Table2[[#This Row],[device_suggested_area]])</f>
        <v>Rack</v>
      </c>
      <c r="BB296" s="30" t="s">
        <v>1224</v>
      </c>
      <c r="BC296" s="30" t="s">
        <v>1151</v>
      </c>
      <c r="BD296" s="30" t="s">
        <v>1150</v>
      </c>
      <c r="BF296" s="30" t="s">
        <v>1001</v>
      </c>
      <c r="BG296" s="30" t="s">
        <v>28</v>
      </c>
      <c r="BL296" s="41"/>
      <c r="BN2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6" ht="16" customHeight="1" x14ac:dyDescent="0.2">
      <c r="A297" s="30">
        <v>2520</v>
      </c>
      <c r="B297" s="30" t="s">
        <v>26</v>
      </c>
      <c r="C297" s="30" t="s">
        <v>1223</v>
      </c>
      <c r="D297" s="30" t="s">
        <v>148</v>
      </c>
      <c r="E297" s="30" t="s">
        <v>1229</v>
      </c>
      <c r="F297" s="30" t="str">
        <f>IF(ISBLANK(Table2[[#This Row],[unique_id]]), "", PROPER(SUBSTITUTE(Table2[[#This Row],[unique_id]], "_", " ")))</f>
        <v>Service Internet Availability</v>
      </c>
      <c r="G297" s="30" t="s">
        <v>283</v>
      </c>
      <c r="H297" s="30" t="s">
        <v>1220</v>
      </c>
      <c r="I297" s="30" t="s">
        <v>291</v>
      </c>
      <c r="M297" s="30" t="s">
        <v>136</v>
      </c>
      <c r="O297" s="31"/>
      <c r="P297" s="30"/>
      <c r="T297" s="37"/>
      <c r="U297" s="30"/>
      <c r="V297" s="31"/>
      <c r="W297" s="31"/>
      <c r="X297" s="31"/>
      <c r="Y297" s="31"/>
      <c r="Z297" s="31"/>
      <c r="AA297" s="31"/>
      <c r="AB297" s="30"/>
      <c r="AC297" s="30"/>
      <c r="AD297" s="30" t="s">
        <v>1221</v>
      </c>
      <c r="AF297" s="30">
        <v>120</v>
      </c>
      <c r="AG297" s="31" t="s">
        <v>34</v>
      </c>
      <c r="AH297" s="31"/>
      <c r="AJ29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297" s="30" t="str">
        <f>IF(ISBLANK(Table2[[#This Row],[index]]),  "", _xlfn.CONCAT("asystem/supervisor/", SUBSTITUTE(LOWER(Table2[[#This Row],[unique_id]]), "_", "/")))</f>
        <v>asystem/supervisor/service/internet/availability</v>
      </c>
      <c r="AM297" s="30" t="s">
        <v>1255</v>
      </c>
      <c r="AR297" s="30" t="s">
        <v>981</v>
      </c>
      <c r="AS297" s="30">
        <v>1</v>
      </c>
      <c r="AT297" s="32"/>
      <c r="AU297" s="30"/>
      <c r="AV2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2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7" s="30" t="str">
        <f>IF(ISBLANK(Table2[[#This Row],[device_model]]), "", Table2[[#This Row],[device_suggested_area]])</f>
        <v>Rack</v>
      </c>
      <c r="BB297" s="30" t="s">
        <v>1224</v>
      </c>
      <c r="BC297" s="30" t="s">
        <v>1151</v>
      </c>
      <c r="BD297" s="30" t="s">
        <v>1150</v>
      </c>
      <c r="BF297" s="30" t="s">
        <v>1001</v>
      </c>
      <c r="BG297" s="30" t="s">
        <v>28</v>
      </c>
      <c r="BL297" s="41"/>
      <c r="BN2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6" ht="16" customHeight="1" x14ac:dyDescent="0.2">
      <c r="A298" s="30">
        <v>2521</v>
      </c>
      <c r="B298" s="30" t="s">
        <v>26</v>
      </c>
      <c r="C298" s="30" t="s">
        <v>1223</v>
      </c>
      <c r="D298" s="30" t="s">
        <v>148</v>
      </c>
      <c r="E298" s="30" t="s">
        <v>1230</v>
      </c>
      <c r="F298" s="30" t="str">
        <f>IF(ISBLANK(Table2[[#This Row],[unique_id]]), "", PROPER(SUBSTITUTE(Table2[[#This Row],[unique_id]], "_", " ")))</f>
        <v>Service Unifi Availability</v>
      </c>
      <c r="G298" s="30" t="s">
        <v>234</v>
      </c>
      <c r="H298" s="30" t="s">
        <v>1220</v>
      </c>
      <c r="I298" s="30" t="s">
        <v>291</v>
      </c>
      <c r="M298" s="30" t="s">
        <v>136</v>
      </c>
      <c r="O298" s="31"/>
      <c r="P298" s="30"/>
      <c r="T298" s="37"/>
      <c r="U298" s="30"/>
      <c r="V298" s="31"/>
      <c r="W298" s="31"/>
      <c r="X298" s="31"/>
      <c r="Y298" s="31"/>
      <c r="Z298" s="31"/>
      <c r="AA298" s="31"/>
      <c r="AB298" s="30"/>
      <c r="AC298" s="30"/>
      <c r="AD298" s="30" t="s">
        <v>1221</v>
      </c>
      <c r="AF298" s="30">
        <v>120</v>
      </c>
      <c r="AG298" s="31" t="s">
        <v>34</v>
      </c>
      <c r="AH298" s="31"/>
      <c r="AJ29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298" s="30" t="str">
        <f>IF(ISBLANK(Table2[[#This Row],[index]]),  "", _xlfn.CONCAT("asystem/supervisor/", SUBSTITUTE(LOWER(Table2[[#This Row],[unique_id]]), "_", "/")))</f>
        <v>asystem/supervisor/service/unifi/availability</v>
      </c>
      <c r="AM298" s="30" t="s">
        <v>1255</v>
      </c>
      <c r="AR298" s="30" t="s">
        <v>981</v>
      </c>
      <c r="AS298" s="30">
        <v>1</v>
      </c>
      <c r="AT298" s="32"/>
      <c r="AU298" s="30"/>
      <c r="AV2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2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8" s="30" t="str">
        <f>IF(ISBLANK(Table2[[#This Row],[device_model]]), "", Table2[[#This Row],[device_suggested_area]])</f>
        <v>Rack</v>
      </c>
      <c r="BB298" s="30" t="s">
        <v>1224</v>
      </c>
      <c r="BC298" s="30" t="s">
        <v>1151</v>
      </c>
      <c r="BD298" s="30" t="s">
        <v>1150</v>
      </c>
      <c r="BF298" s="30" t="s">
        <v>1001</v>
      </c>
      <c r="BG298" s="30" t="s">
        <v>28</v>
      </c>
      <c r="BL298" s="41"/>
      <c r="BN2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6" ht="16" customHeight="1" x14ac:dyDescent="0.2">
      <c r="A299" s="30">
        <v>2522</v>
      </c>
      <c r="B299" s="30" t="s">
        <v>26</v>
      </c>
      <c r="C299" s="30" t="s">
        <v>1223</v>
      </c>
      <c r="D299" s="30" t="s">
        <v>148</v>
      </c>
      <c r="E299" s="30" t="s">
        <v>1222</v>
      </c>
      <c r="F299" s="30" t="str">
        <f>IF(ISBLANK(Table2[[#This Row],[unique_id]]), "", PROPER(SUBSTITUTE(Table2[[#This Row],[unique_id]], "_", " ")))</f>
        <v>Service Zigbee2Mqtt Availability</v>
      </c>
      <c r="G299" s="30" t="s">
        <v>1243</v>
      </c>
      <c r="H299" s="30" t="s">
        <v>1220</v>
      </c>
      <c r="I299" s="30" t="s">
        <v>291</v>
      </c>
      <c r="M299" s="30" t="s">
        <v>136</v>
      </c>
      <c r="O299" s="31"/>
      <c r="P299" s="30"/>
      <c r="T299" s="37"/>
      <c r="U299" s="30"/>
      <c r="V299" s="31"/>
      <c r="W299" s="31"/>
      <c r="X299" s="31"/>
      <c r="Y299" s="31"/>
      <c r="Z299" s="31"/>
      <c r="AA299" s="31"/>
      <c r="AB299" s="30"/>
      <c r="AC299" s="30"/>
      <c r="AD299" s="30" t="s">
        <v>1221</v>
      </c>
      <c r="AF299" s="30">
        <v>120</v>
      </c>
      <c r="AG299" s="31" t="s">
        <v>34</v>
      </c>
      <c r="AH299" s="31"/>
      <c r="AJ29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299" s="30" t="str">
        <f>IF(ISBLANK(Table2[[#This Row],[index]]),  "", _xlfn.CONCAT("asystem/supervisor/", SUBSTITUTE(LOWER(Table2[[#This Row],[unique_id]]), "_", "/")))</f>
        <v>asystem/supervisor/service/zigbee2mqtt/availability</v>
      </c>
      <c r="AM299" s="30" t="s">
        <v>1255</v>
      </c>
      <c r="AR299" s="30" t="s">
        <v>981</v>
      </c>
      <c r="AS299" s="30">
        <v>1</v>
      </c>
      <c r="AT299" s="32"/>
      <c r="AU299" s="30"/>
      <c r="AV2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2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9" s="30" t="str">
        <f>IF(ISBLANK(Table2[[#This Row],[device_model]]), "", Table2[[#This Row],[device_suggested_area]])</f>
        <v>Rack</v>
      </c>
      <c r="BB299" s="30" t="s">
        <v>1224</v>
      </c>
      <c r="BC299" s="30" t="s">
        <v>1151</v>
      </c>
      <c r="BD299" s="30" t="s">
        <v>1150</v>
      </c>
      <c r="BF299" s="30" t="s">
        <v>1001</v>
      </c>
      <c r="BG299" s="30" t="s">
        <v>28</v>
      </c>
      <c r="BL299" s="41"/>
      <c r="BN2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6" ht="16" customHeight="1" x14ac:dyDescent="0.2">
      <c r="A300" s="30">
        <v>2523</v>
      </c>
      <c r="B300" s="30" t="s">
        <v>26</v>
      </c>
      <c r="C300" s="30" t="s">
        <v>1223</v>
      </c>
      <c r="D300" s="30" t="s">
        <v>148</v>
      </c>
      <c r="E300" s="30" t="s">
        <v>1231</v>
      </c>
      <c r="F300" s="30" t="str">
        <f>IF(ISBLANK(Table2[[#This Row],[unique_id]]), "", PROPER(SUBSTITUTE(Table2[[#This Row],[unique_id]], "_", " ")))</f>
        <v>Service Weewx Availability</v>
      </c>
      <c r="G300" s="30" t="s">
        <v>1244</v>
      </c>
      <c r="H300" s="30" t="s">
        <v>1220</v>
      </c>
      <c r="I300" s="30" t="s">
        <v>291</v>
      </c>
      <c r="M300" s="30" t="s">
        <v>136</v>
      </c>
      <c r="O300" s="31"/>
      <c r="P300" s="30"/>
      <c r="T300" s="37"/>
      <c r="U300" s="30"/>
      <c r="V300" s="31"/>
      <c r="W300" s="31"/>
      <c r="X300" s="31"/>
      <c r="Y300" s="31"/>
      <c r="Z300" s="31"/>
      <c r="AA300" s="31"/>
      <c r="AB300" s="30"/>
      <c r="AC300" s="30"/>
      <c r="AD300" s="30" t="s">
        <v>1221</v>
      </c>
      <c r="AF300" s="30">
        <v>120</v>
      </c>
      <c r="AG300" s="31" t="s">
        <v>34</v>
      </c>
      <c r="AH300" s="31"/>
      <c r="AJ30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300" s="30" t="str">
        <f>IF(ISBLANK(Table2[[#This Row],[index]]),  "", _xlfn.CONCAT("asystem/supervisor/", SUBSTITUTE(LOWER(Table2[[#This Row],[unique_id]]), "_", "/")))</f>
        <v>asystem/supervisor/service/weewx/availability</v>
      </c>
      <c r="AM300" s="30" t="s">
        <v>1255</v>
      </c>
      <c r="AR300" s="30" t="s">
        <v>981</v>
      </c>
      <c r="AS300" s="30">
        <v>1</v>
      </c>
      <c r="AT300" s="32"/>
      <c r="AU300" s="30"/>
      <c r="AV3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3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0" s="30" t="str">
        <f>IF(ISBLANK(Table2[[#This Row],[device_model]]), "", Table2[[#This Row],[device_suggested_area]])</f>
        <v>Rack</v>
      </c>
      <c r="BB300" s="30" t="s">
        <v>1224</v>
      </c>
      <c r="BC300" s="30" t="s">
        <v>1151</v>
      </c>
      <c r="BD300" s="30" t="s">
        <v>1150</v>
      </c>
      <c r="BF300" s="30" t="s">
        <v>1001</v>
      </c>
      <c r="BG300" s="30" t="s">
        <v>28</v>
      </c>
      <c r="BL300" s="41"/>
      <c r="BN3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6" ht="16" customHeight="1" x14ac:dyDescent="0.2">
      <c r="A301" s="30">
        <v>2524</v>
      </c>
      <c r="B301" s="30" t="s">
        <v>26</v>
      </c>
      <c r="C301" s="30" t="s">
        <v>1223</v>
      </c>
      <c r="D301" s="30" t="s">
        <v>148</v>
      </c>
      <c r="E301" s="30" t="s">
        <v>1232</v>
      </c>
      <c r="F301" s="30" t="str">
        <f>IF(ISBLANK(Table2[[#This Row],[unique_id]]), "", PROPER(SUBSTITUTE(Table2[[#This Row],[unique_id]], "_", " ")))</f>
        <v>Service Digitemp Availability</v>
      </c>
      <c r="G301" s="30" t="s">
        <v>1245</v>
      </c>
      <c r="H301" s="30" t="s">
        <v>1220</v>
      </c>
      <c r="I301" s="30" t="s">
        <v>291</v>
      </c>
      <c r="M301" s="30" t="s">
        <v>136</v>
      </c>
      <c r="O301" s="31"/>
      <c r="P301" s="30"/>
      <c r="T301" s="37"/>
      <c r="U301" s="30"/>
      <c r="V301" s="31"/>
      <c r="W301" s="31"/>
      <c r="X301" s="31"/>
      <c r="Y301" s="31"/>
      <c r="Z301" s="31"/>
      <c r="AA301" s="31"/>
      <c r="AB301" s="30"/>
      <c r="AC301" s="30"/>
      <c r="AD301" s="30" t="s">
        <v>1221</v>
      </c>
      <c r="AF301" s="30">
        <v>120</v>
      </c>
      <c r="AG301" s="31" t="s">
        <v>34</v>
      </c>
      <c r="AH301" s="31"/>
      <c r="AJ30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301" s="30" t="str">
        <f>IF(ISBLANK(Table2[[#This Row],[index]]),  "", _xlfn.CONCAT("asystem/supervisor/", SUBSTITUTE(LOWER(Table2[[#This Row],[unique_id]]), "_", "/")))</f>
        <v>asystem/supervisor/service/digitemp/availability</v>
      </c>
      <c r="AM301" s="30" t="s">
        <v>1255</v>
      </c>
      <c r="AR301" s="30" t="s">
        <v>981</v>
      </c>
      <c r="AS301" s="30">
        <v>1</v>
      </c>
      <c r="AT301" s="32"/>
      <c r="AU301" s="30"/>
      <c r="AV3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3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1" s="30" t="str">
        <f>IF(ISBLANK(Table2[[#This Row],[device_model]]), "", Table2[[#This Row],[device_suggested_area]])</f>
        <v>Rack</v>
      </c>
      <c r="BB301" s="30" t="s">
        <v>1224</v>
      </c>
      <c r="BC301" s="30" t="s">
        <v>1151</v>
      </c>
      <c r="BD301" s="30" t="s">
        <v>1150</v>
      </c>
      <c r="BF301" s="30" t="s">
        <v>1001</v>
      </c>
      <c r="BG301" s="30" t="s">
        <v>28</v>
      </c>
      <c r="BL301" s="41"/>
      <c r="BN3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6" ht="16" customHeight="1" x14ac:dyDescent="0.2">
      <c r="A302" s="30">
        <v>2525</v>
      </c>
      <c r="B302" s="30" t="s">
        <v>26</v>
      </c>
      <c r="C302" s="30" t="s">
        <v>1223</v>
      </c>
      <c r="D302" s="30" t="s">
        <v>148</v>
      </c>
      <c r="E302" s="30" t="s">
        <v>1233</v>
      </c>
      <c r="F302" s="30" t="str">
        <f>IF(ISBLANK(Table2[[#This Row],[unique_id]]), "", PROPER(SUBSTITUTE(Table2[[#This Row],[unique_id]], "_", " ")))</f>
        <v>Service Nginx Availability</v>
      </c>
      <c r="G302" s="30" t="s">
        <v>1246</v>
      </c>
      <c r="H302" s="30" t="s">
        <v>1220</v>
      </c>
      <c r="I302" s="30" t="s">
        <v>291</v>
      </c>
      <c r="M302" s="30" t="s">
        <v>136</v>
      </c>
      <c r="O302" s="31"/>
      <c r="P302" s="30"/>
      <c r="T302" s="37"/>
      <c r="U302" s="30"/>
      <c r="V302" s="31"/>
      <c r="W302" s="31"/>
      <c r="X302" s="31"/>
      <c r="Y302" s="31"/>
      <c r="Z302" s="31"/>
      <c r="AA302" s="31"/>
      <c r="AB302" s="30"/>
      <c r="AC302" s="30"/>
      <c r="AD302" s="30" t="s">
        <v>1221</v>
      </c>
      <c r="AF302" s="30">
        <v>120</v>
      </c>
      <c r="AG302" s="31" t="s">
        <v>34</v>
      </c>
      <c r="AH302" s="31"/>
      <c r="AJ30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302" s="30" t="str">
        <f>IF(ISBLANK(Table2[[#This Row],[index]]),  "", _xlfn.CONCAT("asystem/supervisor/", SUBSTITUTE(LOWER(Table2[[#This Row],[unique_id]]), "_", "/")))</f>
        <v>asystem/supervisor/service/nginx/availability</v>
      </c>
      <c r="AM302" s="30" t="s">
        <v>1255</v>
      </c>
      <c r="AR302" s="30" t="s">
        <v>981</v>
      </c>
      <c r="AS302" s="30">
        <v>1</v>
      </c>
      <c r="AT302" s="32"/>
      <c r="AU302" s="30"/>
      <c r="AV3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3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2" s="30" t="str">
        <f>IF(ISBLANK(Table2[[#This Row],[device_model]]), "", Table2[[#This Row],[device_suggested_area]])</f>
        <v>Rack</v>
      </c>
      <c r="BB302" s="30" t="s">
        <v>1224</v>
      </c>
      <c r="BC302" s="30" t="s">
        <v>1151</v>
      </c>
      <c r="BD302" s="30" t="s">
        <v>1150</v>
      </c>
      <c r="BF302" s="30" t="s">
        <v>1001</v>
      </c>
      <c r="BG302" s="30" t="s">
        <v>28</v>
      </c>
      <c r="BL302" s="41"/>
      <c r="BN3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6" ht="16" customHeight="1" x14ac:dyDescent="0.2">
      <c r="A303" s="30">
        <v>2526</v>
      </c>
      <c r="B303" s="30" t="s">
        <v>26</v>
      </c>
      <c r="C303" s="30" t="s">
        <v>1223</v>
      </c>
      <c r="D303" s="30" t="s">
        <v>148</v>
      </c>
      <c r="E303" s="30" t="s">
        <v>1234</v>
      </c>
      <c r="F303" s="30" t="str">
        <f>IF(ISBLANK(Table2[[#This Row],[unique_id]]), "", PROPER(SUBSTITUTE(Table2[[#This Row],[unique_id]], "_", " ")))</f>
        <v>Service Influxdb Availability</v>
      </c>
      <c r="G303" s="30" t="s">
        <v>1247</v>
      </c>
      <c r="H303" s="30" t="s">
        <v>1220</v>
      </c>
      <c r="I303" s="30" t="s">
        <v>291</v>
      </c>
      <c r="M303" s="30" t="s">
        <v>136</v>
      </c>
      <c r="O303" s="31"/>
      <c r="P303" s="30"/>
      <c r="T303" s="37"/>
      <c r="U303" s="30"/>
      <c r="V303" s="31"/>
      <c r="W303" s="31"/>
      <c r="X303" s="31"/>
      <c r="Y303" s="31"/>
      <c r="Z303" s="31"/>
      <c r="AA303" s="31"/>
      <c r="AB303" s="30"/>
      <c r="AC303" s="30"/>
      <c r="AD303" s="30" t="s">
        <v>1221</v>
      </c>
      <c r="AF303" s="30">
        <v>120</v>
      </c>
      <c r="AG303" s="31" t="s">
        <v>34</v>
      </c>
      <c r="AH303" s="31"/>
      <c r="AJ30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303" s="30" t="str">
        <f>IF(ISBLANK(Table2[[#This Row],[index]]),  "", _xlfn.CONCAT("asystem/supervisor/", SUBSTITUTE(LOWER(Table2[[#This Row],[unique_id]]), "_", "/")))</f>
        <v>asystem/supervisor/service/influxdb/availability</v>
      </c>
      <c r="AM303" s="30" t="s">
        <v>1255</v>
      </c>
      <c r="AR303" s="30" t="s">
        <v>981</v>
      </c>
      <c r="AS303" s="30">
        <v>1</v>
      </c>
      <c r="AT303" s="32"/>
      <c r="AU303" s="30"/>
      <c r="AV3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3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3" s="30" t="str">
        <f>IF(ISBLANK(Table2[[#This Row],[device_model]]), "", Table2[[#This Row],[device_suggested_area]])</f>
        <v>Rack</v>
      </c>
      <c r="BB303" s="30" t="s">
        <v>1224</v>
      </c>
      <c r="BC303" s="30" t="s">
        <v>1151</v>
      </c>
      <c r="BD303" s="30" t="s">
        <v>1150</v>
      </c>
      <c r="BF303" s="30" t="s">
        <v>1001</v>
      </c>
      <c r="BG303" s="30" t="s">
        <v>28</v>
      </c>
      <c r="BL303" s="41"/>
      <c r="BN3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6" ht="16" customHeight="1" x14ac:dyDescent="0.2">
      <c r="A304" s="30">
        <v>2527</v>
      </c>
      <c r="B304" s="30" t="s">
        <v>26</v>
      </c>
      <c r="C304" s="30" t="s">
        <v>1223</v>
      </c>
      <c r="D304" s="30" t="s">
        <v>148</v>
      </c>
      <c r="E304" s="30" t="s">
        <v>1235</v>
      </c>
      <c r="F304" s="30" t="str">
        <f>IF(ISBLANK(Table2[[#This Row],[unique_id]]), "", PROPER(SUBSTITUTE(Table2[[#This Row],[unique_id]], "_", " ")))</f>
        <v>Service Mariadb Availability</v>
      </c>
      <c r="G304" s="30" t="s">
        <v>1248</v>
      </c>
      <c r="H304" s="30" t="s">
        <v>1220</v>
      </c>
      <c r="I304" s="30" t="s">
        <v>291</v>
      </c>
      <c r="M304" s="30" t="s">
        <v>136</v>
      </c>
      <c r="O304" s="31"/>
      <c r="P304" s="30"/>
      <c r="T304" s="37"/>
      <c r="U304" s="30"/>
      <c r="V304" s="31"/>
      <c r="W304" s="31"/>
      <c r="X304" s="31"/>
      <c r="Y304" s="31"/>
      <c r="Z304" s="31"/>
      <c r="AA304" s="31"/>
      <c r="AB304" s="30"/>
      <c r="AC304" s="30"/>
      <c r="AD304" s="30" t="s">
        <v>1221</v>
      </c>
      <c r="AF304" s="30">
        <v>120</v>
      </c>
      <c r="AG304" s="31" t="s">
        <v>34</v>
      </c>
      <c r="AH304" s="31"/>
      <c r="AJ30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4" s="30" t="str">
        <f>IF(ISBLANK(Table2[[#This Row],[index]]),  "", _xlfn.CONCAT("asystem/supervisor/", SUBSTITUTE(LOWER(Table2[[#This Row],[unique_id]]), "_", "/")))</f>
        <v>asystem/supervisor/service/mariadb/availability</v>
      </c>
      <c r="AM304" s="30" t="s">
        <v>1255</v>
      </c>
      <c r="AR304" s="30" t="s">
        <v>981</v>
      </c>
      <c r="AS304" s="30">
        <v>1</v>
      </c>
      <c r="AT304" s="32"/>
      <c r="AU304" s="30"/>
      <c r="AV3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4" s="30" t="str">
        <f>IF(ISBLANK(Table2[[#This Row],[device_model]]), "", Table2[[#This Row],[device_suggested_area]])</f>
        <v>Rack</v>
      </c>
      <c r="BB304" s="30" t="s">
        <v>1224</v>
      </c>
      <c r="BC304" s="30" t="s">
        <v>1151</v>
      </c>
      <c r="BD304" s="30" t="s">
        <v>1150</v>
      </c>
      <c r="BF304" s="30" t="s">
        <v>1001</v>
      </c>
      <c r="BG304" s="30" t="s">
        <v>28</v>
      </c>
      <c r="BL304" s="41"/>
      <c r="BN3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6" ht="16" customHeight="1" x14ac:dyDescent="0.2">
      <c r="A305" s="30">
        <v>2528</v>
      </c>
      <c r="B305" s="30" t="s">
        <v>26</v>
      </c>
      <c r="C305" s="30" t="s">
        <v>1223</v>
      </c>
      <c r="D305" s="30" t="s">
        <v>148</v>
      </c>
      <c r="E305" s="30" t="s">
        <v>1236</v>
      </c>
      <c r="F305" s="30" t="str">
        <f>IF(ISBLANK(Table2[[#This Row],[unique_id]]), "", PROPER(SUBSTITUTE(Table2[[#This Row],[unique_id]], "_", " ")))</f>
        <v>Service Postgres Availability</v>
      </c>
      <c r="G305" s="30" t="s">
        <v>1249</v>
      </c>
      <c r="H305" s="30" t="s">
        <v>1220</v>
      </c>
      <c r="I305" s="30" t="s">
        <v>291</v>
      </c>
      <c r="M305" s="30" t="s">
        <v>136</v>
      </c>
      <c r="O305" s="31"/>
      <c r="P305" s="30"/>
      <c r="T305" s="37"/>
      <c r="U305" s="30"/>
      <c r="V305" s="31"/>
      <c r="W305" s="31"/>
      <c r="X305" s="31"/>
      <c r="Y305" s="31"/>
      <c r="Z305" s="31"/>
      <c r="AA305" s="31"/>
      <c r="AB305" s="30"/>
      <c r="AC305" s="30"/>
      <c r="AD305" s="30" t="s">
        <v>1221</v>
      </c>
      <c r="AF305" s="30">
        <v>120</v>
      </c>
      <c r="AG305" s="31" t="s">
        <v>34</v>
      </c>
      <c r="AH305" s="31"/>
      <c r="AJ30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5" s="30" t="str">
        <f>IF(ISBLANK(Table2[[#This Row],[index]]),  "", _xlfn.CONCAT("asystem/supervisor/", SUBSTITUTE(LOWER(Table2[[#This Row],[unique_id]]), "_", "/")))</f>
        <v>asystem/supervisor/service/postgres/availability</v>
      </c>
      <c r="AM305" s="30" t="s">
        <v>1255</v>
      </c>
      <c r="AR305" s="30" t="s">
        <v>981</v>
      </c>
      <c r="AS305" s="30">
        <v>1</v>
      </c>
      <c r="AT305" s="32"/>
      <c r="AU305" s="30"/>
      <c r="AV3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5" s="30" t="str">
        <f>IF(ISBLANK(Table2[[#This Row],[device_model]]), "", Table2[[#This Row],[device_suggested_area]])</f>
        <v>Rack</v>
      </c>
      <c r="BB305" s="30" t="s">
        <v>1224</v>
      </c>
      <c r="BC305" s="30" t="s">
        <v>1151</v>
      </c>
      <c r="BD305" s="30" t="s">
        <v>1150</v>
      </c>
      <c r="BF305" s="30" t="s">
        <v>1001</v>
      </c>
      <c r="BG305" s="30" t="s">
        <v>28</v>
      </c>
      <c r="BL305" s="41"/>
      <c r="BN3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6" ht="16" customHeight="1" x14ac:dyDescent="0.2">
      <c r="A306" s="30">
        <v>2529</v>
      </c>
      <c r="B306" s="30" t="s">
        <v>26</v>
      </c>
      <c r="C306" s="30" t="s">
        <v>1223</v>
      </c>
      <c r="D306" s="30" t="s">
        <v>148</v>
      </c>
      <c r="E306" s="30" t="s">
        <v>1237</v>
      </c>
      <c r="F306" s="30" t="str">
        <f>IF(ISBLANK(Table2[[#This Row],[unique_id]]), "", PROPER(SUBSTITUTE(Table2[[#This Row],[unique_id]], "_", " ")))</f>
        <v>Service Letsencrypt Availability</v>
      </c>
      <c r="G306" s="30" t="s">
        <v>1250</v>
      </c>
      <c r="H306" s="30" t="s">
        <v>1220</v>
      </c>
      <c r="I306" s="30" t="s">
        <v>291</v>
      </c>
      <c r="M306" s="30" t="s">
        <v>136</v>
      </c>
      <c r="O306" s="31"/>
      <c r="P306" s="30"/>
      <c r="T306" s="37"/>
      <c r="U306" s="30"/>
      <c r="V306" s="31"/>
      <c r="W306" s="31"/>
      <c r="X306" s="31"/>
      <c r="Y306" s="31"/>
      <c r="Z306" s="31"/>
      <c r="AA306" s="31"/>
      <c r="AB306" s="30"/>
      <c r="AC306" s="30"/>
      <c r="AD306" s="30" t="s">
        <v>1221</v>
      </c>
      <c r="AF306" s="30">
        <v>120</v>
      </c>
      <c r="AG306" s="31" t="s">
        <v>34</v>
      </c>
      <c r="AH306" s="31"/>
      <c r="AJ30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6" s="30" t="str">
        <f>IF(ISBLANK(Table2[[#This Row],[index]]),  "", _xlfn.CONCAT("asystem/supervisor/", SUBSTITUTE(LOWER(Table2[[#This Row],[unique_id]]), "_", "/")))</f>
        <v>asystem/supervisor/service/letsencrypt/availability</v>
      </c>
      <c r="AM306" s="30" t="s">
        <v>1255</v>
      </c>
      <c r="AR306" s="30" t="s">
        <v>981</v>
      </c>
      <c r="AS306" s="30">
        <v>1</v>
      </c>
      <c r="AT306" s="32"/>
      <c r="AU306" s="30"/>
      <c r="AV3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6" s="30" t="str">
        <f>IF(ISBLANK(Table2[[#This Row],[device_model]]), "", Table2[[#This Row],[device_suggested_area]])</f>
        <v>Rack</v>
      </c>
      <c r="BB306" s="30" t="s">
        <v>1224</v>
      </c>
      <c r="BC306" s="30" t="s">
        <v>1151</v>
      </c>
      <c r="BD306" s="30" t="s">
        <v>1150</v>
      </c>
      <c r="BF306" s="30" t="s">
        <v>1001</v>
      </c>
      <c r="BG306" s="30" t="s">
        <v>28</v>
      </c>
      <c r="BL306" s="41"/>
      <c r="BN3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6" ht="16" customHeight="1" x14ac:dyDescent="0.2">
      <c r="A307" s="30">
        <v>2530</v>
      </c>
      <c r="B307" s="30" t="s">
        <v>26</v>
      </c>
      <c r="C307" s="30" t="s">
        <v>1223</v>
      </c>
      <c r="D307" s="30" t="s">
        <v>148</v>
      </c>
      <c r="E307" s="30" t="s">
        <v>1238</v>
      </c>
      <c r="F307" s="30" t="str">
        <f>IF(ISBLANK(Table2[[#This Row],[unique_id]]), "", PROPER(SUBSTITUTE(Table2[[#This Row],[unique_id]], "_", " ")))</f>
        <v>Service Unifipoller Availability</v>
      </c>
      <c r="G307" s="30" t="s">
        <v>1251</v>
      </c>
      <c r="H307" s="30" t="s">
        <v>1220</v>
      </c>
      <c r="I307" s="30" t="s">
        <v>291</v>
      </c>
      <c r="M307" s="30" t="s">
        <v>136</v>
      </c>
      <c r="O307" s="31"/>
      <c r="P307" s="30"/>
      <c r="T307" s="37"/>
      <c r="U307" s="30"/>
      <c r="V307" s="31"/>
      <c r="W307" s="31"/>
      <c r="X307" s="31"/>
      <c r="Y307" s="31"/>
      <c r="Z307" s="31"/>
      <c r="AA307" s="31"/>
      <c r="AB307" s="30"/>
      <c r="AC307" s="30"/>
      <c r="AD307" s="30" t="s">
        <v>1221</v>
      </c>
      <c r="AF307" s="30">
        <v>120</v>
      </c>
      <c r="AG307" s="31" t="s">
        <v>34</v>
      </c>
      <c r="AH307" s="31"/>
      <c r="AJ30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07" s="30" t="str">
        <f>IF(ISBLANK(Table2[[#This Row],[index]]),  "", _xlfn.CONCAT("asystem/supervisor/", SUBSTITUTE(LOWER(Table2[[#This Row],[unique_id]]), "_", "/")))</f>
        <v>asystem/supervisor/service/unifipoller/availability</v>
      </c>
      <c r="AM307" s="30" t="s">
        <v>1255</v>
      </c>
      <c r="AR307" s="30" t="s">
        <v>981</v>
      </c>
      <c r="AS307" s="30">
        <v>1</v>
      </c>
      <c r="AT307" s="32"/>
      <c r="AU307" s="30"/>
      <c r="AV3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7" s="30" t="str">
        <f>IF(ISBLANK(Table2[[#This Row],[device_model]]), "", Table2[[#This Row],[device_suggested_area]])</f>
        <v>Rack</v>
      </c>
      <c r="BB307" s="30" t="s">
        <v>1224</v>
      </c>
      <c r="BC307" s="30" t="s">
        <v>1151</v>
      </c>
      <c r="BD307" s="30" t="s">
        <v>1150</v>
      </c>
      <c r="BF307" s="30" t="s">
        <v>1001</v>
      </c>
      <c r="BG307" s="30" t="s">
        <v>28</v>
      </c>
      <c r="BL307" s="41"/>
      <c r="BN3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6" ht="16" customHeight="1" x14ac:dyDescent="0.2">
      <c r="A308" s="30">
        <v>2531</v>
      </c>
      <c r="B308" s="30" t="s">
        <v>26</v>
      </c>
      <c r="C308" s="30" t="s">
        <v>1223</v>
      </c>
      <c r="D308" s="30" t="s">
        <v>148</v>
      </c>
      <c r="E308" s="30" t="s">
        <v>1239</v>
      </c>
      <c r="F308" s="30" t="str">
        <f>IF(ISBLANK(Table2[[#This Row],[unique_id]]), "", PROPER(SUBSTITUTE(Table2[[#This Row],[unique_id]], "_", " ")))</f>
        <v>Service Monitor Availability</v>
      </c>
      <c r="G308" s="30" t="s">
        <v>1252</v>
      </c>
      <c r="H308" s="30" t="s">
        <v>1220</v>
      </c>
      <c r="I308" s="30" t="s">
        <v>291</v>
      </c>
      <c r="M308" s="30" t="s">
        <v>136</v>
      </c>
      <c r="O308" s="31"/>
      <c r="P308" s="30"/>
      <c r="T308" s="37"/>
      <c r="U308" s="30"/>
      <c r="V308" s="31"/>
      <c r="W308" s="31"/>
      <c r="X308" s="31"/>
      <c r="Y308" s="31"/>
      <c r="Z308" s="31"/>
      <c r="AA308" s="31"/>
      <c r="AB308" s="30"/>
      <c r="AC308" s="30"/>
      <c r="AD308" s="30" t="s">
        <v>1221</v>
      </c>
      <c r="AF308" s="30">
        <v>120</v>
      </c>
      <c r="AG308" s="31" t="s">
        <v>34</v>
      </c>
      <c r="AH308" s="31"/>
      <c r="AJ30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08" s="30" t="str">
        <f>IF(ISBLANK(Table2[[#This Row],[index]]),  "", _xlfn.CONCAT("asystem/supervisor/", SUBSTITUTE(LOWER(Table2[[#This Row],[unique_id]]), "_", "/")))</f>
        <v>asystem/supervisor/service/monitor/availability</v>
      </c>
      <c r="AM308" s="30" t="s">
        <v>1255</v>
      </c>
      <c r="AR308" s="30" t="s">
        <v>981</v>
      </c>
      <c r="AS308" s="30">
        <v>1</v>
      </c>
      <c r="AT308" s="32"/>
      <c r="AU308" s="30"/>
      <c r="AV3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8" s="30" t="str">
        <f>IF(ISBLANK(Table2[[#This Row],[device_model]]), "", Table2[[#This Row],[device_suggested_area]])</f>
        <v>Rack</v>
      </c>
      <c r="BB308" s="30" t="s">
        <v>1224</v>
      </c>
      <c r="BC308" s="30" t="s">
        <v>1151</v>
      </c>
      <c r="BD308" s="30" t="s">
        <v>1150</v>
      </c>
      <c r="BF308" s="30" t="s">
        <v>1001</v>
      </c>
      <c r="BG308" s="30" t="s">
        <v>28</v>
      </c>
      <c r="BL308" s="41"/>
      <c r="BN3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6" ht="16" customHeight="1" x14ac:dyDescent="0.2">
      <c r="A309" s="30">
        <v>2532</v>
      </c>
      <c r="B309" s="30" t="s">
        <v>583</v>
      </c>
      <c r="C309" s="30" t="s">
        <v>1223</v>
      </c>
      <c r="D309" s="30" t="s">
        <v>148</v>
      </c>
      <c r="E309" s="30" t="s">
        <v>1256</v>
      </c>
      <c r="F309" s="30" t="str">
        <f>IF(ISBLANK(Table2[[#This Row],[unique_id]]), "", PROPER(SUBSTITUTE(Table2[[#This Row],[unique_id]], "_", " ")))</f>
        <v>Host Flo Availability</v>
      </c>
      <c r="G309" s="30" t="s">
        <v>1084</v>
      </c>
      <c r="H309" s="30" t="s">
        <v>1254</v>
      </c>
      <c r="I309" s="30" t="s">
        <v>291</v>
      </c>
      <c r="M309" s="30" t="s">
        <v>136</v>
      </c>
      <c r="O309" s="31"/>
      <c r="P309" s="30"/>
      <c r="T309" s="37"/>
      <c r="U309" s="30"/>
      <c r="V309" s="31"/>
      <c r="W309" s="31"/>
      <c r="X309" s="31"/>
      <c r="Y309" s="31"/>
      <c r="Z309" s="31"/>
      <c r="AA309" s="31"/>
      <c r="AB309" s="30"/>
      <c r="AC309" s="30"/>
      <c r="AD309" s="30" t="s">
        <v>1221</v>
      </c>
      <c r="AF309" s="30">
        <v>120</v>
      </c>
      <c r="AG309" s="31" t="s">
        <v>34</v>
      </c>
      <c r="AH309" s="31"/>
      <c r="AJ30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09" s="30" t="str">
        <f>IF(ISBLANK(Table2[[#This Row],[index]]),  "", _xlfn.CONCAT("asystem/supervisor/", SUBSTITUTE(LOWER(Table2[[#This Row],[unique_id]]), "_", "/")))</f>
        <v>asystem/supervisor/host/flo/availability</v>
      </c>
      <c r="AM309" s="30" t="s">
        <v>1255</v>
      </c>
      <c r="AR309" s="30" t="s">
        <v>981</v>
      </c>
      <c r="AS309" s="30">
        <v>1</v>
      </c>
      <c r="AT309" s="32"/>
      <c r="AU309" s="30"/>
      <c r="AV3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9" s="30" t="str">
        <f>IF(ISBLANK(Table2[[#This Row],[device_model]]), "", Table2[[#This Row],[device_suggested_area]])</f>
        <v>Rack</v>
      </c>
      <c r="BB309" s="30" t="s">
        <v>1224</v>
      </c>
      <c r="BC309" s="30" t="s">
        <v>1151</v>
      </c>
      <c r="BD309" s="30" t="s">
        <v>1150</v>
      </c>
      <c r="BF309" s="30" t="s">
        <v>1001</v>
      </c>
      <c r="BG309" s="30" t="s">
        <v>28</v>
      </c>
      <c r="BL309" s="41"/>
      <c r="BN3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6" ht="16" customHeight="1" x14ac:dyDescent="0.2">
      <c r="A310" s="30">
        <v>2533</v>
      </c>
      <c r="B310" s="30" t="s">
        <v>26</v>
      </c>
      <c r="C310" s="30" t="s">
        <v>1223</v>
      </c>
      <c r="D310" s="30" t="s">
        <v>148</v>
      </c>
      <c r="E310" s="30" t="s">
        <v>1455</v>
      </c>
      <c r="F310" s="30" t="str">
        <f>IF(ISBLANK(Table2[[#This Row],[unique_id]]), "", PROPER(SUBSTITUTE(Table2[[#This Row],[unique_id]], "_", " ")))</f>
        <v>Host Eva Availability</v>
      </c>
      <c r="G310" s="30" t="s">
        <v>1456</v>
      </c>
      <c r="H310" s="30" t="s">
        <v>1254</v>
      </c>
      <c r="I310" s="30" t="s">
        <v>291</v>
      </c>
      <c r="M310" s="30" t="s">
        <v>136</v>
      </c>
      <c r="O310" s="31"/>
      <c r="P310" s="30"/>
      <c r="T310" s="37"/>
      <c r="U310" s="30"/>
      <c r="V310" s="31"/>
      <c r="W310" s="31"/>
      <c r="X310" s="31"/>
      <c r="Y310" s="31"/>
      <c r="Z310" s="31"/>
      <c r="AA310" s="31"/>
      <c r="AB310" s="30"/>
      <c r="AC310" s="30"/>
      <c r="AD310" s="30" t="s">
        <v>1221</v>
      </c>
      <c r="AF310" s="30">
        <v>120</v>
      </c>
      <c r="AG310" s="31" t="s">
        <v>34</v>
      </c>
      <c r="AH310" s="31"/>
      <c r="AJ31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homeassistant/binary_sensor/supervisor/host_eva_availability/config</v>
      </c>
      <c r="AK310" s="30" t="str">
        <f>IF(ISBLANK(Table2[[#This Row],[index]]),  "", _xlfn.CONCAT("asystem/supervisor/", SUBSTITUTE(LOWER(Table2[[#This Row],[unique_id]]), "_", "/")))</f>
        <v>asystem/supervisor/host/eva/availability</v>
      </c>
      <c r="AM310" s="30" t="s">
        <v>1255</v>
      </c>
      <c r="AR310" s="30" t="s">
        <v>981</v>
      </c>
      <c r="AS310" s="30">
        <v>1</v>
      </c>
      <c r="AT310" s="32"/>
      <c r="AU310" s="30"/>
      <c r="AV3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Eva Availability</v>
      </c>
      <c r="AY3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0" s="30" t="str">
        <f>IF(ISBLANK(Table2[[#This Row],[device_model]]), "", Table2[[#This Row],[device_suggested_area]])</f>
        <v>Rack</v>
      </c>
      <c r="BB310" s="30" t="s">
        <v>1224</v>
      </c>
      <c r="BC310" s="30" t="s">
        <v>1151</v>
      </c>
      <c r="BD310" s="30" t="s">
        <v>1150</v>
      </c>
      <c r="BF310" s="30" t="s">
        <v>1001</v>
      </c>
      <c r="BG310" s="30" t="s">
        <v>28</v>
      </c>
      <c r="BL310" s="41"/>
      <c r="BN3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6" ht="16" customHeight="1" x14ac:dyDescent="0.2">
      <c r="A311" s="30">
        <v>2534</v>
      </c>
      <c r="B311" s="30" t="s">
        <v>26</v>
      </c>
      <c r="C311" s="30" t="s">
        <v>1223</v>
      </c>
      <c r="D311" s="30" t="s">
        <v>148</v>
      </c>
      <c r="E311" s="30" t="s">
        <v>1258</v>
      </c>
      <c r="F311" s="30" t="str">
        <f>IF(ISBLANK(Table2[[#This Row],[unique_id]]), "", PROPER(SUBSTITUTE(Table2[[#This Row],[unique_id]], "_", " ")))</f>
        <v>Host Meg Availability</v>
      </c>
      <c r="G311" s="30" t="s">
        <v>1280</v>
      </c>
      <c r="H311" s="30" t="s">
        <v>1254</v>
      </c>
      <c r="I311" s="30" t="s">
        <v>291</v>
      </c>
      <c r="M311" s="30" t="s">
        <v>136</v>
      </c>
      <c r="O311" s="31"/>
      <c r="P311" s="30"/>
      <c r="T311" s="37"/>
      <c r="U311" s="30"/>
      <c r="V311" s="31"/>
      <c r="W311" s="31"/>
      <c r="X311" s="31"/>
      <c r="Y311" s="31"/>
      <c r="Z311" s="31"/>
      <c r="AA311" s="31"/>
      <c r="AB311" s="30"/>
      <c r="AC311" s="30"/>
      <c r="AD311" s="30" t="s">
        <v>1221</v>
      </c>
      <c r="AF311" s="30">
        <v>120</v>
      </c>
      <c r="AG311" s="31" t="s">
        <v>34</v>
      </c>
      <c r="AH311" s="31"/>
      <c r="AJ31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11" s="30" t="str">
        <f>IF(ISBLANK(Table2[[#This Row],[index]]),  "", _xlfn.CONCAT("asystem/supervisor/", SUBSTITUTE(LOWER(Table2[[#This Row],[unique_id]]), "_", "/")))</f>
        <v>asystem/supervisor/host/meg/availability</v>
      </c>
      <c r="AM311" s="30" t="s">
        <v>1255</v>
      </c>
      <c r="AR311" s="30" t="s">
        <v>981</v>
      </c>
      <c r="AS311" s="30">
        <v>1</v>
      </c>
      <c r="AT311" s="32"/>
      <c r="AU311" s="30"/>
      <c r="AV3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1" s="30" t="str">
        <f>IF(ISBLANK(Table2[[#This Row],[device_model]]), "", Table2[[#This Row],[device_suggested_area]])</f>
        <v>Rack</v>
      </c>
      <c r="BB311" s="30" t="s">
        <v>1224</v>
      </c>
      <c r="BC311" s="30" t="s">
        <v>1151</v>
      </c>
      <c r="BD311" s="30" t="s">
        <v>1150</v>
      </c>
      <c r="BF311" s="30" t="s">
        <v>1001</v>
      </c>
      <c r="BG311" s="30" t="s">
        <v>28</v>
      </c>
      <c r="BL311" s="41"/>
      <c r="BN3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6" ht="16" customHeight="1" x14ac:dyDescent="0.2">
      <c r="A312" s="30">
        <v>2535</v>
      </c>
      <c r="B312" s="30" t="s">
        <v>26</v>
      </c>
      <c r="C312" s="30" t="s">
        <v>1223</v>
      </c>
      <c r="D312" s="30" t="s">
        <v>148</v>
      </c>
      <c r="E312" s="30" t="s">
        <v>1257</v>
      </c>
      <c r="F312" s="30" t="str">
        <f>IF(ISBLANK(Table2[[#This Row],[unique_id]]), "", PROPER(SUBSTITUTE(Table2[[#This Row],[unique_id]], "_", " ")))</f>
        <v>Host Lia Availability</v>
      </c>
      <c r="G312" s="30" t="s">
        <v>1279</v>
      </c>
      <c r="H312" s="30" t="s">
        <v>1254</v>
      </c>
      <c r="I312" s="30" t="s">
        <v>291</v>
      </c>
      <c r="M312" s="30" t="s">
        <v>136</v>
      </c>
      <c r="O312" s="31"/>
      <c r="P312" s="30"/>
      <c r="T312" s="37"/>
      <c r="U312" s="30"/>
      <c r="V312" s="31"/>
      <c r="W312" s="31"/>
      <c r="X312" s="31"/>
      <c r="Y312" s="31"/>
      <c r="Z312" s="31"/>
      <c r="AA312" s="31"/>
      <c r="AB312" s="30"/>
      <c r="AC312" s="30"/>
      <c r="AD312" s="30" t="s">
        <v>1221</v>
      </c>
      <c r="AF312" s="30">
        <v>120</v>
      </c>
      <c r="AG312" s="31" t="s">
        <v>34</v>
      </c>
      <c r="AH312" s="31"/>
      <c r="AJ31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homeassistant/binary_sensor/supervisor/host_lia_availability/config</v>
      </c>
      <c r="AK312" s="30" t="str">
        <f>IF(ISBLANK(Table2[[#This Row],[index]]),  "", _xlfn.CONCAT("asystem/supervisor/", SUBSTITUTE(LOWER(Table2[[#This Row],[unique_id]]), "_", "/")))</f>
        <v>asystem/supervisor/host/lia/availability</v>
      </c>
      <c r="AM312" s="30" t="s">
        <v>1255</v>
      </c>
      <c r="AR312" s="30" t="s">
        <v>981</v>
      </c>
      <c r="AS312" s="30">
        <v>1</v>
      </c>
      <c r="AT312" s="32"/>
      <c r="AU312" s="30"/>
      <c r="AV3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Lia Availability</v>
      </c>
      <c r="AY3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2" s="30" t="str">
        <f>IF(ISBLANK(Table2[[#This Row],[device_model]]), "", Table2[[#This Row],[device_suggested_area]])</f>
        <v>Rack</v>
      </c>
      <c r="BB312" s="30" t="s">
        <v>1224</v>
      </c>
      <c r="BC312" s="30" t="s">
        <v>1151</v>
      </c>
      <c r="BD312" s="30" t="s">
        <v>1150</v>
      </c>
      <c r="BF312" s="30" t="s">
        <v>1001</v>
      </c>
      <c r="BG312" s="30" t="s">
        <v>28</v>
      </c>
      <c r="BL312" s="41"/>
      <c r="BN3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6" ht="16" customHeight="1" x14ac:dyDescent="0.2">
      <c r="A313" s="30">
        <v>2536</v>
      </c>
      <c r="B313" s="30" t="s">
        <v>26</v>
      </c>
      <c r="C313" s="30" t="s">
        <v>444</v>
      </c>
      <c r="D313" s="30" t="s">
        <v>333</v>
      </c>
      <c r="E313" s="30" t="s">
        <v>332</v>
      </c>
      <c r="F313" s="36" t="str">
        <f>IF(ISBLANK(Table2[[#This Row],[unique_id]]), "", PROPER(SUBSTITUTE(Table2[[#This Row],[unique_id]], "_", " ")))</f>
        <v>Column Break</v>
      </c>
      <c r="G313" s="30" t="s">
        <v>329</v>
      </c>
      <c r="H313" s="30" t="s">
        <v>1254</v>
      </c>
      <c r="I313" s="30" t="s">
        <v>291</v>
      </c>
      <c r="M313" s="30" t="s">
        <v>330</v>
      </c>
      <c r="N313" s="30" t="s">
        <v>331</v>
      </c>
      <c r="O313" s="31"/>
      <c r="P313" s="30"/>
      <c r="T313" s="37"/>
      <c r="U313" s="30"/>
      <c r="V313" s="31"/>
      <c r="W313" s="31"/>
      <c r="X313" s="31"/>
      <c r="Y313" s="31"/>
      <c r="Z313" s="31"/>
      <c r="AA313" s="31"/>
      <c r="AB313" s="30"/>
      <c r="AC313" s="30"/>
      <c r="AG313" s="31"/>
      <c r="AH313" s="31"/>
      <c r="AR313" s="39"/>
      <c r="AT313" s="32"/>
      <c r="AV3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3" s="30" t="str">
        <f>IF(ISBLANK(Table2[[#This Row],[device_model]]), "", Table2[[#This Row],[device_suggested_area]])</f>
        <v/>
      </c>
      <c r="BF313" s="31"/>
      <c r="BN3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6" ht="16" customHeight="1" x14ac:dyDescent="0.2">
      <c r="A314" s="30">
        <v>2537</v>
      </c>
      <c r="B314" s="30" t="s">
        <v>26</v>
      </c>
      <c r="C314" s="30" t="s">
        <v>150</v>
      </c>
      <c r="D314" s="30" t="s">
        <v>612</v>
      </c>
      <c r="E314" s="30" t="s">
        <v>1448</v>
      </c>
      <c r="F314" s="36" t="str">
        <f>IF(ISBLANK(Table2[[#This Row],[unique_id]]), "", PROPER(SUBSTITUTE(Table2[[#This Row],[unique_id]], "_", " ")))</f>
        <v>Google Assistant Synchronize Devices</v>
      </c>
      <c r="G314" s="30" t="s">
        <v>1219</v>
      </c>
      <c r="H314" s="30" t="s">
        <v>613</v>
      </c>
      <c r="I314" s="30" t="s">
        <v>291</v>
      </c>
      <c r="M314" s="30" t="s">
        <v>257</v>
      </c>
      <c r="O314" s="31"/>
      <c r="P314" s="30"/>
      <c r="T314" s="37"/>
      <c r="U314" s="30"/>
      <c r="V314" s="31"/>
      <c r="W314" s="31"/>
      <c r="X314" s="31"/>
      <c r="Y314" s="31"/>
      <c r="Z314" s="31"/>
      <c r="AA314" s="31"/>
      <c r="AB314" s="30"/>
      <c r="AC314" s="30"/>
      <c r="AG314" s="31"/>
      <c r="AH314" s="31"/>
      <c r="AR314" s="39"/>
      <c r="AT314" s="32"/>
      <c r="AV3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4" s="30" t="str">
        <f>IF(ISBLANK(Table2[[#This Row],[device_model]]), "", Table2[[#This Row],[device_suggested_area]])</f>
        <v/>
      </c>
      <c r="BF314" s="31"/>
      <c r="BN3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6" ht="16" customHeight="1" x14ac:dyDescent="0.2">
      <c r="A315" s="30">
        <v>2538</v>
      </c>
      <c r="B315" s="30" t="s">
        <v>26</v>
      </c>
      <c r="C315" s="30" t="s">
        <v>1281</v>
      </c>
      <c r="D315" s="30" t="s">
        <v>27</v>
      </c>
      <c r="E315" s="30" t="s">
        <v>1287</v>
      </c>
      <c r="F315" s="30" t="str">
        <f>IF(ISBLANK(Table2[[#This Row],[unique_id]]), "", PROPER(SUBSTITUTE(Table2[[#This Row],[unique_id]], "_", " ")))</f>
        <v>Template Utility Temperature Proxy</v>
      </c>
      <c r="G315" s="30" t="s">
        <v>1282</v>
      </c>
      <c r="H315" s="30" t="s">
        <v>1284</v>
      </c>
      <c r="I315" s="30" t="s">
        <v>291</v>
      </c>
      <c r="K315" s="30" t="s">
        <v>1202</v>
      </c>
      <c r="M315" s="30" t="s">
        <v>136</v>
      </c>
      <c r="O315" s="31"/>
      <c r="P315" s="30"/>
      <c r="T315" s="37"/>
      <c r="U315" s="30"/>
      <c r="V315" s="31"/>
      <c r="W315" s="31"/>
      <c r="X315" s="31"/>
      <c r="Y315" s="31"/>
      <c r="Z315" s="31"/>
      <c r="AA315" s="31"/>
      <c r="AB315" s="30" t="s">
        <v>31</v>
      </c>
      <c r="AC315" s="30" t="s">
        <v>88</v>
      </c>
      <c r="AD315" s="30" t="s">
        <v>89</v>
      </c>
      <c r="AE315" s="30" t="s">
        <v>316</v>
      </c>
      <c r="AG315" s="31"/>
      <c r="AH315" s="31"/>
      <c r="AJ315" s="30" t="str">
        <f>IF(ISBLANK(AI315),  "", _xlfn.CONCAT("haas/entity/sensor/", LOWER(C315), "/", E315, "/config"))</f>
        <v/>
      </c>
      <c r="AK315" s="30" t="str">
        <f>IF(ISBLANK(AI315),  "", _xlfn.CONCAT(LOWER(C315), "/", E315))</f>
        <v/>
      </c>
      <c r="AR315" s="39"/>
      <c r="AT315" s="32"/>
      <c r="AU315" s="40"/>
      <c r="AX3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5" s="30" t="str">
        <f>IF(ISBLANK(Table2[[#This Row],[device_model]]), "", Table2[[#This Row],[device_suggested_area]])</f>
        <v/>
      </c>
      <c r="BF315" s="31"/>
      <c r="BN3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6" ht="16" customHeight="1" x14ac:dyDescent="0.2">
      <c r="A316" s="30">
        <v>2539</v>
      </c>
      <c r="B316" s="30" t="s">
        <v>26</v>
      </c>
      <c r="C316" s="30" t="s">
        <v>1143</v>
      </c>
      <c r="D316" s="30" t="s">
        <v>27</v>
      </c>
      <c r="E316" s="30" t="s">
        <v>1144</v>
      </c>
      <c r="F316" s="36" t="str">
        <f>IF(ISBLANK(Table2[[#This Row],[unique_id]]), "", PROPER(SUBSTITUTE(Table2[[#This Row],[unique_id]], "_", " ")))</f>
        <v>Rack Top Temperature</v>
      </c>
      <c r="G316" s="30" t="s">
        <v>1146</v>
      </c>
      <c r="H316" s="30" t="s">
        <v>1284</v>
      </c>
      <c r="I316" s="30" t="s">
        <v>291</v>
      </c>
      <c r="K316" s="30" t="s">
        <v>1194</v>
      </c>
      <c r="O316" s="31"/>
      <c r="P316" s="30"/>
      <c r="T316" s="37"/>
      <c r="U316" s="30"/>
      <c r="V316" s="31" t="s">
        <v>1214</v>
      </c>
      <c r="W316" s="31"/>
      <c r="X316" s="31"/>
      <c r="Y316" s="31"/>
      <c r="Z316" s="31"/>
      <c r="AA316" s="31"/>
      <c r="AB316" s="30" t="s">
        <v>31</v>
      </c>
      <c r="AC316" s="30" t="s">
        <v>88</v>
      </c>
      <c r="AD316" s="30" t="s">
        <v>89</v>
      </c>
      <c r="AE316" s="30" t="s">
        <v>316</v>
      </c>
      <c r="AF316" s="30">
        <v>300</v>
      </c>
      <c r="AG316" s="31" t="s">
        <v>34</v>
      </c>
      <c r="AH316" s="31"/>
      <c r="AI316" s="30" t="s">
        <v>1170</v>
      </c>
      <c r="AJ31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16" s="30" t="str">
        <f>IF(ISBLANK(Table2[[#This Row],[index]]),  "", _xlfn.CONCAT("telegraf/", Table2[[#This Row],[unique_id_device]], "/", LOWER(Table2[[#This Row],[device_via_device]])))</f>
        <v>telegraf/macmini-meg/digitemp</v>
      </c>
      <c r="AR316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6" s="30">
        <v>1</v>
      </c>
      <c r="AT316" s="32"/>
      <c r="AU316" s="30"/>
      <c r="AV3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6" s="30" t="str">
        <f>IF(ISBLANK(Table2[[#This Row],[device_model]]), "", Table2[[#This Row],[device_suggested_area]])</f>
        <v>Rack</v>
      </c>
      <c r="BB316" s="30" t="s">
        <v>87</v>
      </c>
      <c r="BC316" s="30" t="s">
        <v>1147</v>
      </c>
      <c r="BD316" s="30" t="s">
        <v>1143</v>
      </c>
      <c r="BF316" s="30" t="s">
        <v>1148</v>
      </c>
      <c r="BG316" s="30" t="s">
        <v>28</v>
      </c>
      <c r="BL316" s="30" t="s">
        <v>1169</v>
      </c>
      <c r="BN3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17" spans="1:66" ht="16" customHeight="1" x14ac:dyDescent="0.2">
      <c r="A317" s="30">
        <v>2540</v>
      </c>
      <c r="B317" s="30" t="s">
        <v>26</v>
      </c>
      <c r="C317" s="30" t="s">
        <v>1143</v>
      </c>
      <c r="D317" s="30" t="s">
        <v>27</v>
      </c>
      <c r="E317" s="30" t="s">
        <v>1194</v>
      </c>
      <c r="F317" s="30" t="str">
        <f>IF(ISBLANK(Table2[[#This Row],[unique_id]]), "", PROPER(SUBSTITUTE(Table2[[#This Row],[unique_id]], "_", " ")))</f>
        <v>Compensation Sensor Rack Top Temperature</v>
      </c>
      <c r="G317" s="30" t="s">
        <v>1146</v>
      </c>
      <c r="H317" s="30" t="s">
        <v>1284</v>
      </c>
      <c r="I317" s="30" t="s">
        <v>291</v>
      </c>
      <c r="J317" s="30" t="s">
        <v>87</v>
      </c>
      <c r="M317" s="30" t="s">
        <v>136</v>
      </c>
      <c r="O317" s="31"/>
      <c r="P317" s="30"/>
      <c r="T317" s="37"/>
      <c r="U317" s="30" t="s">
        <v>440</v>
      </c>
      <c r="V317" s="31"/>
      <c r="W317" s="31"/>
      <c r="X317" s="31"/>
      <c r="Y317" s="31"/>
      <c r="Z317" s="31"/>
      <c r="AA317" s="31"/>
      <c r="AB317" s="30" t="s">
        <v>31</v>
      </c>
      <c r="AC317" s="30" t="s">
        <v>88</v>
      </c>
      <c r="AD317" s="30" t="s">
        <v>89</v>
      </c>
      <c r="AE317" s="30" t="s">
        <v>316</v>
      </c>
      <c r="AG317" s="31"/>
      <c r="AH317" s="31"/>
      <c r="AJ317" s="30" t="str">
        <f>IF(ISBLANK(AI317),  "", _xlfn.CONCAT("haas/entity/sensor/", LOWER(C317), "/", E317, "/config"))</f>
        <v/>
      </c>
      <c r="AK317" s="30" t="str">
        <f>IF(ISBLANK(AI317),  "", _xlfn.CONCAT(LOWER(C317), "/", E317))</f>
        <v/>
      </c>
      <c r="AT317" s="32"/>
      <c r="AU317" s="40"/>
      <c r="AX3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7" s="30" t="str">
        <f>IF(ISBLANK(Table2[[#This Row],[device_model]]), "", Table2[[#This Row],[device_suggested_area]])</f>
        <v/>
      </c>
      <c r="BF317" s="31"/>
      <c r="BG317" s="30" t="s">
        <v>28</v>
      </c>
      <c r="BN3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6" ht="16" customHeight="1" x14ac:dyDescent="0.2">
      <c r="A318" s="30">
        <v>2541</v>
      </c>
      <c r="B318" s="30" t="s">
        <v>26</v>
      </c>
      <c r="C318" s="30" t="s">
        <v>1143</v>
      </c>
      <c r="D318" s="30" t="s">
        <v>27</v>
      </c>
      <c r="E318" s="30" t="s">
        <v>1145</v>
      </c>
      <c r="F318" s="36" t="str">
        <f>IF(ISBLANK(Table2[[#This Row],[unique_id]]), "", PROPER(SUBSTITUTE(Table2[[#This Row],[unique_id]], "_", " ")))</f>
        <v>Rack Bottom Temperature</v>
      </c>
      <c r="G318" s="30" t="s">
        <v>1152</v>
      </c>
      <c r="H318" s="30" t="s">
        <v>1284</v>
      </c>
      <c r="I318" s="30" t="s">
        <v>291</v>
      </c>
      <c r="K318" s="30" t="s">
        <v>1195</v>
      </c>
      <c r="O318" s="31"/>
      <c r="P318" s="30"/>
      <c r="T318" s="37"/>
      <c r="U318" s="30"/>
      <c r="V318" s="31" t="s">
        <v>1214</v>
      </c>
      <c r="W318" s="31"/>
      <c r="X318" s="31"/>
      <c r="Y318" s="31"/>
      <c r="Z318" s="31"/>
      <c r="AA318" s="31"/>
      <c r="AB318" s="30" t="s">
        <v>31</v>
      </c>
      <c r="AC318" s="30" t="s">
        <v>88</v>
      </c>
      <c r="AD318" s="30" t="s">
        <v>89</v>
      </c>
      <c r="AE318" s="30" t="s">
        <v>316</v>
      </c>
      <c r="AF318" s="30">
        <v>300</v>
      </c>
      <c r="AG318" s="31" t="s">
        <v>34</v>
      </c>
      <c r="AH318" s="31"/>
      <c r="AI318" s="30" t="s">
        <v>1170</v>
      </c>
      <c r="AJ318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18" s="30" t="str">
        <f>IF(ISBLANK(Table2[[#This Row],[index]]),  "", _xlfn.CONCAT("telegraf/", Table2[[#This Row],[unique_id_device]], "/", LOWER(Table2[[#This Row],[device_via_device]])))</f>
        <v>telegraf/macmini-meg/digitemp</v>
      </c>
      <c r="AR318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18" s="30">
        <v>1</v>
      </c>
      <c r="AT318" s="32"/>
      <c r="AU318" s="30"/>
      <c r="AV3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8" s="30" t="str">
        <f>IF(ISBLANK(Table2[[#This Row],[device_model]]), "", Table2[[#This Row],[device_suggested_area]])</f>
        <v>Rack</v>
      </c>
      <c r="BB318" s="30" t="s">
        <v>87</v>
      </c>
      <c r="BC318" s="30" t="s">
        <v>1147</v>
      </c>
      <c r="BD318" s="30" t="s">
        <v>1143</v>
      </c>
      <c r="BF318" s="30" t="s">
        <v>1148</v>
      </c>
      <c r="BG318" s="30" t="s">
        <v>28</v>
      </c>
      <c r="BL318" s="30" t="s">
        <v>1168</v>
      </c>
      <c r="BN3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19" spans="1:66" ht="16" customHeight="1" x14ac:dyDescent="0.2">
      <c r="A319" s="30">
        <v>2542</v>
      </c>
      <c r="B319" s="30" t="s">
        <v>26</v>
      </c>
      <c r="C319" s="30" t="s">
        <v>1143</v>
      </c>
      <c r="D319" s="30" t="s">
        <v>27</v>
      </c>
      <c r="E319" s="30" t="s">
        <v>1195</v>
      </c>
      <c r="F319" s="30" t="str">
        <f>IF(ISBLANK(Table2[[#This Row],[unique_id]]), "", PROPER(SUBSTITUTE(Table2[[#This Row],[unique_id]], "_", " ")))</f>
        <v>Compensation Sensor Rack Bottom Temperature</v>
      </c>
      <c r="G319" s="30" t="s">
        <v>1152</v>
      </c>
      <c r="H319" s="30" t="s">
        <v>1284</v>
      </c>
      <c r="I319" s="30" t="s">
        <v>291</v>
      </c>
      <c r="J319" s="30" t="s">
        <v>87</v>
      </c>
      <c r="M319" s="30" t="s">
        <v>136</v>
      </c>
      <c r="O319" s="31"/>
      <c r="P319" s="30"/>
      <c r="T319" s="37"/>
      <c r="U319" s="30" t="s">
        <v>440</v>
      </c>
      <c r="V319" s="31"/>
      <c r="W319" s="31"/>
      <c r="X319" s="31"/>
      <c r="Y319" s="31"/>
      <c r="Z319" s="31"/>
      <c r="AA319" s="31"/>
      <c r="AB319" s="30" t="s">
        <v>31</v>
      </c>
      <c r="AC319" s="30" t="s">
        <v>88</v>
      </c>
      <c r="AD319" s="30" t="s">
        <v>89</v>
      </c>
      <c r="AE319" s="30" t="s">
        <v>316</v>
      </c>
      <c r="AG319" s="31"/>
      <c r="AH319" s="31"/>
      <c r="AJ319" s="30" t="str">
        <f>IF(ISBLANK(AI319),  "", _xlfn.CONCAT("haas/entity/sensor/", LOWER(C319), "/", E319, "/config"))</f>
        <v/>
      </c>
      <c r="AK319" s="30" t="str">
        <f>IF(ISBLANK(AI319),  "", _xlfn.CONCAT(LOWER(C319), "/", E319))</f>
        <v/>
      </c>
      <c r="AT319" s="32"/>
      <c r="AU319" s="40"/>
      <c r="AX3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9" s="30" t="str">
        <f>IF(ISBLANK(Table2[[#This Row],[device_model]]), "", Table2[[#This Row],[device_suggested_area]])</f>
        <v/>
      </c>
      <c r="BF319" s="31"/>
      <c r="BG319" s="30" t="s">
        <v>28</v>
      </c>
      <c r="BN3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6" ht="16" customHeight="1" x14ac:dyDescent="0.2">
      <c r="A320" s="30">
        <v>2543</v>
      </c>
      <c r="B320" s="30" t="s">
        <v>583</v>
      </c>
      <c r="C320" s="30" t="s">
        <v>1252</v>
      </c>
      <c r="D320" s="30" t="s">
        <v>27</v>
      </c>
      <c r="E320" s="30" t="s">
        <v>1266</v>
      </c>
      <c r="F320" s="30" t="str">
        <f>IF(ISBLANK(Table2[[#This Row],[unique_id]]), "", PROPER(SUBSTITUTE(Table2[[#This Row],[unique_id]], "_", " ")))</f>
        <v>Host Flo Temperature</v>
      </c>
      <c r="G320" s="30" t="s">
        <v>1084</v>
      </c>
      <c r="H320" s="30" t="s">
        <v>1284</v>
      </c>
      <c r="I320" s="30" t="s">
        <v>291</v>
      </c>
      <c r="K320" s="30" t="s">
        <v>1277</v>
      </c>
      <c r="O320" s="31"/>
      <c r="P320" s="30"/>
      <c r="T320" s="37"/>
      <c r="U320" s="30"/>
      <c r="V320" s="31" t="s">
        <v>315</v>
      </c>
      <c r="W320" s="31"/>
      <c r="X320" s="31"/>
      <c r="Y320" s="31"/>
      <c r="Z320" s="31"/>
      <c r="AA320" s="31"/>
      <c r="AB320" s="30" t="s">
        <v>31</v>
      </c>
      <c r="AC320" s="30" t="s">
        <v>88</v>
      </c>
      <c r="AD320" s="30" t="s">
        <v>89</v>
      </c>
      <c r="AE320" s="30" t="s">
        <v>316</v>
      </c>
      <c r="AF320" s="30">
        <v>5</v>
      </c>
      <c r="AG320" s="31" t="s">
        <v>34</v>
      </c>
      <c r="AH320" s="31"/>
      <c r="AI320" s="30" t="s">
        <v>1272</v>
      </c>
      <c r="AJ32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20" s="30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R320" s="30" t="s">
        <v>1273</v>
      </c>
      <c r="AS320" s="30">
        <v>1</v>
      </c>
      <c r="AT320" s="32"/>
      <c r="AU320" s="30"/>
      <c r="AV3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telegraf-rack-flo-temperature</v>
      </c>
      <c r="AW3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Flo Temperature</v>
      </c>
      <c r="AX3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Flo Temperature Host Flo Temperature</v>
      </c>
      <c r="AY3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0" s="30" t="str">
        <f>IF(ISBLANK(Table2[[#This Row],[device_model]]), "", Table2[[#This Row],[device_suggested_area]])</f>
        <v>Rack</v>
      </c>
      <c r="BB320" s="30" t="s">
        <v>1460</v>
      </c>
      <c r="BC320" s="30" t="s">
        <v>1269</v>
      </c>
      <c r="BD320" s="30" t="s">
        <v>1268</v>
      </c>
      <c r="BF320" s="30" t="s">
        <v>1001</v>
      </c>
      <c r="BG320" s="30" t="s">
        <v>28</v>
      </c>
      <c r="BN3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6" ht="16" customHeight="1" x14ac:dyDescent="0.2">
      <c r="A321" s="30">
        <v>2544</v>
      </c>
      <c r="B321" s="30" t="s">
        <v>583</v>
      </c>
      <c r="C321" s="30" t="s">
        <v>1252</v>
      </c>
      <c r="D321" s="30" t="s">
        <v>27</v>
      </c>
      <c r="E321" s="30" t="s">
        <v>1277</v>
      </c>
      <c r="F321" s="30" t="str">
        <f>IF(ISBLANK(Table2[[#This Row],[unique_id]]), "", PROPER(SUBSTITUTE(Table2[[#This Row],[unique_id]], "_", " ")))</f>
        <v>Compensation Sensor Host Flo Temperature</v>
      </c>
      <c r="G321" s="30" t="s">
        <v>1084</v>
      </c>
      <c r="H321" s="30" t="s">
        <v>1284</v>
      </c>
      <c r="I321" s="30" t="s">
        <v>291</v>
      </c>
      <c r="M321" s="30" t="s">
        <v>136</v>
      </c>
      <c r="O321" s="31"/>
      <c r="P321" s="30"/>
      <c r="T321" s="37"/>
      <c r="U321" s="30" t="s">
        <v>440</v>
      </c>
      <c r="V321" s="31"/>
      <c r="W321" s="31"/>
      <c r="X321" s="31"/>
      <c r="Y321" s="31"/>
      <c r="Z321" s="31"/>
      <c r="AA321" s="31"/>
      <c r="AB321" s="30" t="s">
        <v>31</v>
      </c>
      <c r="AC321" s="30" t="s">
        <v>88</v>
      </c>
      <c r="AD321" s="30" t="s">
        <v>89</v>
      </c>
      <c r="AE321" s="30" t="s">
        <v>316</v>
      </c>
      <c r="AG321" s="31"/>
      <c r="AH321" s="31"/>
      <c r="AJ321" s="30" t="str">
        <f>IF(ISBLANK(AI321),  "", _xlfn.CONCAT("haas/entity/sensor/", LOWER(C321), "/", E321, "/config"))</f>
        <v/>
      </c>
      <c r="AK321" s="30" t="str">
        <f>IF(ISBLANK(AI321),  "", _xlfn.CONCAT(LOWER(C321), "/", E321))</f>
        <v/>
      </c>
      <c r="AT321" s="32"/>
      <c r="AU321" s="40"/>
      <c r="AX3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1" s="30" t="str">
        <f>IF(ISBLANK(Table2[[#This Row],[device_model]]), "", Table2[[#This Row],[device_suggested_area]])</f>
        <v/>
      </c>
      <c r="BF321" s="31"/>
      <c r="BG321" s="30" t="s">
        <v>28</v>
      </c>
      <c r="BN3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6" ht="16" customHeight="1" x14ac:dyDescent="0.2">
      <c r="A322" s="30">
        <v>2545</v>
      </c>
      <c r="B322" s="30" t="s">
        <v>26</v>
      </c>
      <c r="C322" s="30" t="s">
        <v>1252</v>
      </c>
      <c r="D322" s="30" t="s">
        <v>27</v>
      </c>
      <c r="E322" s="30" t="s">
        <v>1457</v>
      </c>
      <c r="F322" s="30" t="str">
        <f>IF(ISBLANK(Table2[[#This Row],[unique_id]]), "", PROPER(SUBSTITUTE(Table2[[#This Row],[unique_id]], "_", " ")))</f>
        <v>Host Eva Temperature</v>
      </c>
      <c r="G322" s="30" t="s">
        <v>1456</v>
      </c>
      <c r="H322" s="30" t="s">
        <v>1284</v>
      </c>
      <c r="I322" s="30" t="s">
        <v>291</v>
      </c>
      <c r="K322" s="30" t="s">
        <v>1458</v>
      </c>
      <c r="O322" s="31"/>
      <c r="P322" s="30"/>
      <c r="T322" s="37"/>
      <c r="U322" s="30"/>
      <c r="V322" s="31" t="s">
        <v>315</v>
      </c>
      <c r="W322" s="31"/>
      <c r="X322" s="31"/>
      <c r="Y322" s="31"/>
      <c r="Z322" s="31"/>
      <c r="AA322" s="31"/>
      <c r="AB322" s="30" t="s">
        <v>31</v>
      </c>
      <c r="AC322" s="30" t="s">
        <v>88</v>
      </c>
      <c r="AD322" s="30" t="s">
        <v>89</v>
      </c>
      <c r="AE322" s="30" t="s">
        <v>316</v>
      </c>
      <c r="AF322" s="30">
        <v>5</v>
      </c>
      <c r="AG322" s="31" t="s">
        <v>34</v>
      </c>
      <c r="AH322" s="31"/>
      <c r="AI322" s="30" t="s">
        <v>1459</v>
      </c>
      <c r="AJ322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homeassistant/sensor/monitor/host_eva_temperature/config</v>
      </c>
      <c r="AK322" s="30" t="str">
        <f>IF(ISBLANK(Table2[[#This Row],[index]]),  "", _xlfn.CONCAT("telegraf/", Table2[[#This Row],[unique_id_device]], "/", LOWER(Table2[[#This Row],[device_via_device]]), "/sensors"))</f>
        <v>telegraf/macmini-eva/monitor/sensors</v>
      </c>
      <c r="AR322" s="30" t="s">
        <v>1273</v>
      </c>
      <c r="AS322" s="30">
        <v>1</v>
      </c>
      <c r="AT322" s="32"/>
      <c r="AU322" s="30"/>
      <c r="AV3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telegraf-rack-eva-temperature</v>
      </c>
      <c r="AW3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Eva Temperature</v>
      </c>
      <c r="AX3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Eva Temperature Host Eva Temperature</v>
      </c>
      <c r="AY3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2" s="30" t="str">
        <f>IF(ISBLANK(Table2[[#This Row],[device_model]]), "", Table2[[#This Row],[device_suggested_area]])</f>
        <v>Rack</v>
      </c>
      <c r="BB322" s="30" t="s">
        <v>1461</v>
      </c>
      <c r="BC322" s="30" t="s">
        <v>1269</v>
      </c>
      <c r="BD322" s="30" t="s">
        <v>1268</v>
      </c>
      <c r="BF322" s="30" t="s">
        <v>1001</v>
      </c>
      <c r="BG322" s="30" t="s">
        <v>28</v>
      </c>
      <c r="BN3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6" ht="16" customHeight="1" x14ac:dyDescent="0.2">
      <c r="A323" s="30">
        <v>2546</v>
      </c>
      <c r="B323" s="30" t="s">
        <v>26</v>
      </c>
      <c r="C323" s="30" t="s">
        <v>1252</v>
      </c>
      <c r="D323" s="30" t="s">
        <v>27</v>
      </c>
      <c r="E323" s="30" t="s">
        <v>1458</v>
      </c>
      <c r="F323" s="30" t="str">
        <f>IF(ISBLANK(Table2[[#This Row],[unique_id]]), "", PROPER(SUBSTITUTE(Table2[[#This Row],[unique_id]], "_", " ")))</f>
        <v>Compensation Sensor Host Eva Temperature</v>
      </c>
      <c r="G323" s="30" t="s">
        <v>1456</v>
      </c>
      <c r="H323" s="30" t="s">
        <v>1284</v>
      </c>
      <c r="I323" s="30" t="s">
        <v>291</v>
      </c>
      <c r="M323" s="30" t="s">
        <v>136</v>
      </c>
      <c r="O323" s="31"/>
      <c r="P323" s="30"/>
      <c r="T323" s="37"/>
      <c r="U323" s="30" t="s">
        <v>440</v>
      </c>
      <c r="V323" s="31"/>
      <c r="W323" s="31"/>
      <c r="X323" s="31"/>
      <c r="Y323" s="31"/>
      <c r="Z323" s="31"/>
      <c r="AA323" s="31"/>
      <c r="AB323" s="30" t="s">
        <v>31</v>
      </c>
      <c r="AC323" s="30" t="s">
        <v>88</v>
      </c>
      <c r="AD323" s="30" t="s">
        <v>89</v>
      </c>
      <c r="AE323" s="30" t="s">
        <v>316</v>
      </c>
      <c r="AG323" s="31"/>
      <c r="AH323" s="31"/>
      <c r="AJ323" s="30" t="str">
        <f>IF(ISBLANK(AI323),  "", _xlfn.CONCAT("haas/entity/sensor/", LOWER(C323), "/", E323, "/config"))</f>
        <v/>
      </c>
      <c r="AK323" s="30" t="str">
        <f>IF(ISBLANK(AI323),  "", _xlfn.CONCAT(LOWER(C323), "/", E323))</f>
        <v/>
      </c>
      <c r="AT323" s="32"/>
      <c r="AU323" s="40"/>
      <c r="AX3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3" s="30" t="str">
        <f>IF(ISBLANK(Table2[[#This Row],[device_model]]), "", Table2[[#This Row],[device_suggested_area]])</f>
        <v/>
      </c>
      <c r="BF323" s="31"/>
      <c r="BG323" s="30" t="s">
        <v>28</v>
      </c>
      <c r="BN3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6" ht="16" customHeight="1" x14ac:dyDescent="0.2">
      <c r="A324" s="30">
        <v>2547</v>
      </c>
      <c r="B324" s="30" t="s">
        <v>26</v>
      </c>
      <c r="C324" s="30" t="s">
        <v>1252</v>
      </c>
      <c r="D324" s="30" t="s">
        <v>27</v>
      </c>
      <c r="E324" s="30" t="s">
        <v>1267</v>
      </c>
      <c r="F324" s="30" t="str">
        <f>IF(ISBLANK(Table2[[#This Row],[unique_id]]), "", PROPER(SUBSTITUTE(Table2[[#This Row],[unique_id]], "_", " ")))</f>
        <v>Host Meg Temperature</v>
      </c>
      <c r="G324" s="30" t="s">
        <v>1280</v>
      </c>
      <c r="H324" s="30" t="s">
        <v>1284</v>
      </c>
      <c r="I324" s="30" t="s">
        <v>291</v>
      </c>
      <c r="K324" s="30" t="s">
        <v>1278</v>
      </c>
      <c r="O324" s="31"/>
      <c r="P324" s="30"/>
      <c r="T324" s="37"/>
      <c r="U324" s="30"/>
      <c r="V324" s="31" t="s">
        <v>315</v>
      </c>
      <c r="W324" s="31"/>
      <c r="X324" s="31"/>
      <c r="Y324" s="31"/>
      <c r="Z324" s="31"/>
      <c r="AA324" s="31"/>
      <c r="AB324" s="30" t="s">
        <v>31</v>
      </c>
      <c r="AC324" s="30" t="s">
        <v>88</v>
      </c>
      <c r="AD324" s="30" t="s">
        <v>89</v>
      </c>
      <c r="AE324" s="30" t="s">
        <v>316</v>
      </c>
      <c r="AF324" s="30">
        <v>5</v>
      </c>
      <c r="AG324" s="31" t="s">
        <v>34</v>
      </c>
      <c r="AH324" s="31"/>
      <c r="AI324" s="30" t="s">
        <v>1170</v>
      </c>
      <c r="AJ32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24" s="30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R324" s="30" t="s">
        <v>1275</v>
      </c>
      <c r="AS324" s="30">
        <v>1</v>
      </c>
      <c r="AT324" s="32"/>
      <c r="AU324" s="30"/>
      <c r="AV3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telegraf-rack-meg-temperature</v>
      </c>
      <c r="AW3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Meg Temperature</v>
      </c>
      <c r="AX3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Meg Temperature Host Meg Temperature</v>
      </c>
      <c r="AY3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4" s="30" t="str">
        <f>IF(ISBLANK(Table2[[#This Row],[device_model]]), "", Table2[[#This Row],[device_suggested_area]])</f>
        <v>Rack</v>
      </c>
      <c r="BB324" s="30" t="s">
        <v>1462</v>
      </c>
      <c r="BC324" s="30" t="s">
        <v>1269</v>
      </c>
      <c r="BD324" s="30" t="s">
        <v>1268</v>
      </c>
      <c r="BF324" s="30" t="s">
        <v>1001</v>
      </c>
      <c r="BG324" s="30" t="s">
        <v>28</v>
      </c>
      <c r="BN3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6" ht="16" customHeight="1" x14ac:dyDescent="0.2">
      <c r="A325" s="30">
        <v>2548</v>
      </c>
      <c r="B325" s="30" t="s">
        <v>26</v>
      </c>
      <c r="C325" s="30" t="s">
        <v>1252</v>
      </c>
      <c r="D325" s="30" t="s">
        <v>27</v>
      </c>
      <c r="E325" s="30" t="s">
        <v>1278</v>
      </c>
      <c r="F325" s="30" t="str">
        <f>IF(ISBLANK(Table2[[#This Row],[unique_id]]), "", PROPER(SUBSTITUTE(Table2[[#This Row],[unique_id]], "_", " ")))</f>
        <v>Compensation Sensor Host Meg Temperature</v>
      </c>
      <c r="G325" s="30" t="s">
        <v>1280</v>
      </c>
      <c r="H325" s="30" t="s">
        <v>1284</v>
      </c>
      <c r="I325" s="30" t="s">
        <v>291</v>
      </c>
      <c r="M325" s="30" t="s">
        <v>136</v>
      </c>
      <c r="O325" s="31"/>
      <c r="P325" s="30"/>
      <c r="T325" s="37"/>
      <c r="U325" s="30" t="s">
        <v>440</v>
      </c>
      <c r="V325" s="31"/>
      <c r="W325" s="31"/>
      <c r="X325" s="31"/>
      <c r="Y325" s="31"/>
      <c r="Z325" s="31"/>
      <c r="AA325" s="31"/>
      <c r="AB325" s="30" t="s">
        <v>31</v>
      </c>
      <c r="AC325" s="30" t="s">
        <v>88</v>
      </c>
      <c r="AD325" s="30" t="s">
        <v>89</v>
      </c>
      <c r="AE325" s="30" t="s">
        <v>316</v>
      </c>
      <c r="AG325" s="31"/>
      <c r="AH325" s="31"/>
      <c r="AJ325" s="30" t="str">
        <f>IF(ISBLANK(AI325),  "", _xlfn.CONCAT("haas/entity/sensor/", LOWER(C325), "/", E325, "/config"))</f>
        <v/>
      </c>
      <c r="AK325" s="30" t="str">
        <f>IF(ISBLANK(AI325),  "", _xlfn.CONCAT(LOWER(C325), "/", E325))</f>
        <v/>
      </c>
      <c r="AT325" s="32"/>
      <c r="AU325" s="40"/>
      <c r="AX3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30" t="str">
        <f>IF(ISBLANK(Table2[[#This Row],[device_model]]), "", Table2[[#This Row],[device_suggested_area]])</f>
        <v/>
      </c>
      <c r="BF325" s="31"/>
      <c r="BG325" s="30" t="s">
        <v>28</v>
      </c>
      <c r="BN3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6" ht="16" customHeight="1" x14ac:dyDescent="0.2">
      <c r="A326" s="30">
        <v>2549</v>
      </c>
      <c r="B326" s="30" t="s">
        <v>26</v>
      </c>
      <c r="C326" s="30" t="s">
        <v>1281</v>
      </c>
      <c r="D326" s="30" t="s">
        <v>27</v>
      </c>
      <c r="E326" s="30" t="s">
        <v>1289</v>
      </c>
      <c r="F326" s="30" t="str">
        <f>IF(ISBLANK(Table2[[#This Row],[unique_id]]), "", PROPER(SUBSTITUTE(Table2[[#This Row],[unique_id]], "_", " ")))</f>
        <v>Template Deck Festoons Plug Temperature Proxy</v>
      </c>
      <c r="G326" s="30" t="s">
        <v>1286</v>
      </c>
      <c r="H326" s="30" t="s">
        <v>1285</v>
      </c>
      <c r="I326" s="30" t="s">
        <v>291</v>
      </c>
      <c r="K326" s="30" t="s">
        <v>1193</v>
      </c>
      <c r="M326" s="30" t="s">
        <v>136</v>
      </c>
      <c r="O326" s="31"/>
      <c r="P326" s="30"/>
      <c r="T326" s="37"/>
      <c r="U326" s="30"/>
      <c r="V326" s="31"/>
      <c r="W326" s="31"/>
      <c r="X326" s="31"/>
      <c r="Y326" s="31"/>
      <c r="Z326" s="31"/>
      <c r="AA326" s="31"/>
      <c r="AB326" s="30" t="s">
        <v>31</v>
      </c>
      <c r="AC326" s="30" t="s">
        <v>88</v>
      </c>
      <c r="AD326" s="30" t="s">
        <v>89</v>
      </c>
      <c r="AE326" s="30" t="s">
        <v>316</v>
      </c>
      <c r="AG326" s="31"/>
      <c r="AH326" s="31"/>
      <c r="AJ326" s="30" t="str">
        <f>IF(ISBLANK(AI326),  "", _xlfn.CONCAT("haas/entity/sensor/", LOWER(C326), "/", E326, "/config"))</f>
        <v/>
      </c>
      <c r="AK326" s="30" t="str">
        <f>IF(ISBLANK(AI326),  "", _xlfn.CONCAT(LOWER(C326), "/", E326))</f>
        <v/>
      </c>
      <c r="AT326" s="32"/>
      <c r="AU326" s="40"/>
      <c r="AX3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30" t="str">
        <f>IF(ISBLANK(Table2[[#This Row],[device_model]]), "", Table2[[#This Row],[device_suggested_area]])</f>
        <v/>
      </c>
      <c r="BF326" s="31"/>
      <c r="BN3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6" ht="16" customHeight="1" x14ac:dyDescent="0.2">
      <c r="A327" s="30">
        <v>2550</v>
      </c>
      <c r="B327" s="30" t="s">
        <v>26</v>
      </c>
      <c r="C327" s="30" t="s">
        <v>1281</v>
      </c>
      <c r="D327" s="30" t="s">
        <v>27</v>
      </c>
      <c r="E327" s="30" t="s">
        <v>1288</v>
      </c>
      <c r="F327" s="30" t="str">
        <f>IF(ISBLANK(Table2[[#This Row],[unique_id]]), "", PROPER(SUBSTITUTE(Table2[[#This Row],[unique_id]], "_", " ")))</f>
        <v>Template Wardrobe Temperature Proxy</v>
      </c>
      <c r="G327" s="30" t="s">
        <v>1559</v>
      </c>
      <c r="H327" s="30" t="s">
        <v>1283</v>
      </c>
      <c r="I327" s="30" t="s">
        <v>291</v>
      </c>
      <c r="K327" s="30" t="s">
        <v>1199</v>
      </c>
      <c r="M327" s="30" t="s">
        <v>136</v>
      </c>
      <c r="O327" s="31"/>
      <c r="P327" s="30"/>
      <c r="T327" s="37"/>
      <c r="U327" s="30"/>
      <c r="V327" s="31"/>
      <c r="W327" s="31"/>
      <c r="X327" s="31"/>
      <c r="Y327" s="31"/>
      <c r="Z327" s="31"/>
      <c r="AA327" s="31"/>
      <c r="AB327" s="30" t="s">
        <v>31</v>
      </c>
      <c r="AC327" s="30" t="s">
        <v>88</v>
      </c>
      <c r="AD327" s="30" t="s">
        <v>89</v>
      </c>
      <c r="AE327" s="30" t="s">
        <v>316</v>
      </c>
      <c r="AG327" s="31"/>
      <c r="AH327" s="31"/>
      <c r="AJ327" s="30" t="str">
        <f>IF(ISBLANK(AI327),  "", _xlfn.CONCAT("haas/entity/sensor/", LOWER(C327), "/", E327, "/config"))</f>
        <v/>
      </c>
      <c r="AK327" s="30" t="str">
        <f>IF(ISBLANK(AI327),  "", _xlfn.CONCAT(LOWER(C327), "/", E327))</f>
        <v/>
      </c>
      <c r="AT327" s="32"/>
      <c r="AU327" s="40"/>
      <c r="AX3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30" t="str">
        <f>IF(ISBLANK(Table2[[#This Row],[device_model]]), "", Table2[[#This Row],[device_suggested_area]])</f>
        <v/>
      </c>
      <c r="BF327" s="31"/>
      <c r="BN3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6" ht="16" customHeight="1" x14ac:dyDescent="0.2">
      <c r="A328" s="30">
        <v>2551</v>
      </c>
      <c r="B328" s="30" t="s">
        <v>26</v>
      </c>
      <c r="C328" s="30" t="s">
        <v>1252</v>
      </c>
      <c r="D328" s="30" t="s">
        <v>27</v>
      </c>
      <c r="E328" s="30" t="s">
        <v>1265</v>
      </c>
      <c r="F328" s="30" t="str">
        <f>IF(ISBLANK(Table2[[#This Row],[unique_id]]), "", PROPER(SUBSTITUTE(Table2[[#This Row],[unique_id]], "_", " ")))</f>
        <v>Host Lia Temperature</v>
      </c>
      <c r="G328" s="30" t="s">
        <v>1279</v>
      </c>
      <c r="H328" s="30" t="s">
        <v>1283</v>
      </c>
      <c r="I328" s="30" t="s">
        <v>291</v>
      </c>
      <c r="K328" s="30" t="s">
        <v>1276</v>
      </c>
      <c r="O328" s="31"/>
      <c r="P328" s="30"/>
      <c r="T328" s="37"/>
      <c r="U328" s="30"/>
      <c r="V328" s="31" t="s">
        <v>315</v>
      </c>
      <c r="W328" s="31"/>
      <c r="X328" s="31"/>
      <c r="Y328" s="31"/>
      <c r="Z328" s="31"/>
      <c r="AA328" s="31"/>
      <c r="AB328" s="30" t="s">
        <v>31</v>
      </c>
      <c r="AC328" s="30" t="s">
        <v>88</v>
      </c>
      <c r="AD328" s="30" t="s">
        <v>89</v>
      </c>
      <c r="AE328" s="30" t="s">
        <v>316</v>
      </c>
      <c r="AF328" s="30">
        <v>5</v>
      </c>
      <c r="AG328" s="31" t="s">
        <v>34</v>
      </c>
      <c r="AH328" s="31"/>
      <c r="AI328" s="30" t="s">
        <v>1171</v>
      </c>
      <c r="AJ328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homeassistant/sensor/monitor/host_lia_temperature/config</v>
      </c>
      <c r="AK328" s="30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R328" s="30" t="s">
        <v>1274</v>
      </c>
      <c r="AS328" s="30">
        <v>1</v>
      </c>
      <c r="AT328" s="32"/>
      <c r="AU328" s="30"/>
      <c r="AV3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telegraf-wardrobe-lia-temperature</v>
      </c>
      <c r="AW3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Lia Temperature</v>
      </c>
      <c r="AX3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Lia Temperature Host Lia Temperature</v>
      </c>
      <c r="AY3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30" t="str">
        <f>IF(ISBLANK(Table2[[#This Row],[device_model]]), "", Table2[[#This Row],[device_suggested_area]])</f>
        <v>Wardrobe</v>
      </c>
      <c r="BB328" s="30" t="s">
        <v>1270</v>
      </c>
      <c r="BC328" s="30" t="s">
        <v>1269</v>
      </c>
      <c r="BD328" s="30" t="s">
        <v>1268</v>
      </c>
      <c r="BF328" s="30" t="s">
        <v>1001</v>
      </c>
      <c r="BG328" s="30" t="s">
        <v>499</v>
      </c>
      <c r="BN3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6" ht="16" customHeight="1" x14ac:dyDescent="0.2">
      <c r="A329" s="30">
        <v>2552</v>
      </c>
      <c r="B329" s="30" t="s">
        <v>26</v>
      </c>
      <c r="C329" s="30" t="s">
        <v>1252</v>
      </c>
      <c r="D329" s="30" t="s">
        <v>27</v>
      </c>
      <c r="E329" s="30" t="s">
        <v>1276</v>
      </c>
      <c r="F329" s="30" t="str">
        <f>IF(ISBLANK(Table2[[#This Row],[unique_id]]), "", PROPER(SUBSTITUTE(Table2[[#This Row],[unique_id]], "_", " ")))</f>
        <v>Compensation Sensor Host Lia Temperature</v>
      </c>
      <c r="G329" s="30" t="s">
        <v>1279</v>
      </c>
      <c r="H329" s="30" t="s">
        <v>1283</v>
      </c>
      <c r="I329" s="30" t="s">
        <v>291</v>
      </c>
      <c r="M329" s="30" t="s">
        <v>136</v>
      </c>
      <c r="O329" s="31"/>
      <c r="P329" s="30"/>
      <c r="T329" s="37"/>
      <c r="U329" s="30" t="s">
        <v>440</v>
      </c>
      <c r="V329" s="31"/>
      <c r="W329" s="31"/>
      <c r="X329" s="31"/>
      <c r="Y329" s="31"/>
      <c r="Z329" s="31"/>
      <c r="AA329" s="31"/>
      <c r="AB329" s="30" t="s">
        <v>31</v>
      </c>
      <c r="AC329" s="30" t="s">
        <v>88</v>
      </c>
      <c r="AD329" s="30" t="s">
        <v>89</v>
      </c>
      <c r="AE329" s="30" t="s">
        <v>316</v>
      </c>
      <c r="AG329" s="31"/>
      <c r="AH329" s="31"/>
      <c r="AJ329" s="30" t="str">
        <f>IF(ISBLANK(AI329),  "", _xlfn.CONCAT("haas/entity/sensor/", LOWER(C329), "/", E329, "/config"))</f>
        <v/>
      </c>
      <c r="AK329" s="30" t="str">
        <f>IF(ISBLANK(AI329),  "", _xlfn.CONCAT(LOWER(C329), "/", E329))</f>
        <v/>
      </c>
      <c r="AT329" s="32"/>
      <c r="AU329" s="40"/>
      <c r="AX3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30" t="str">
        <f>IF(ISBLANK(Table2[[#This Row],[device_model]]), "", Table2[[#This Row],[device_suggested_area]])</f>
        <v/>
      </c>
      <c r="BF329" s="31"/>
      <c r="BG329" s="30" t="s">
        <v>499</v>
      </c>
      <c r="BN3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6" ht="16" customHeight="1" x14ac:dyDescent="0.2">
      <c r="A330" s="30">
        <v>2553</v>
      </c>
      <c r="B330" s="30" t="s">
        <v>26</v>
      </c>
      <c r="C330" s="30" t="s">
        <v>629</v>
      </c>
      <c r="D330" s="30" t="s">
        <v>27</v>
      </c>
      <c r="E330" s="30" t="s">
        <v>667</v>
      </c>
      <c r="F330" s="36" t="str">
        <f>IF(ISBLANK(Table2[[#This Row],[unique_id]]), "", PROPER(SUBSTITUTE(Table2[[#This Row],[unique_id]], "_", " ")))</f>
        <v>Back Door Lock Battery</v>
      </c>
      <c r="G330" s="30" t="s">
        <v>653</v>
      </c>
      <c r="H330" s="30" t="s">
        <v>1218</v>
      </c>
      <c r="I330" s="30" t="s">
        <v>291</v>
      </c>
      <c r="M330" s="30" t="s">
        <v>136</v>
      </c>
      <c r="O330" s="31"/>
      <c r="P330" s="30"/>
      <c r="T330" s="37"/>
      <c r="U330" s="30"/>
      <c r="V330" s="31"/>
      <c r="W330" s="31"/>
      <c r="X330" s="31"/>
      <c r="Y330" s="31"/>
      <c r="Z330" s="31"/>
      <c r="AA330" s="31"/>
      <c r="AB330" s="30"/>
      <c r="AC330" s="30"/>
      <c r="AG330" s="31"/>
      <c r="AH330" s="31"/>
      <c r="AT330" s="40"/>
      <c r="AV3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30" t="str">
        <f>IF(ISBLANK(Table2[[#This Row],[device_model]]), "", Table2[[#This Row],[device_suggested_area]])</f>
        <v/>
      </c>
      <c r="BF330" s="31"/>
      <c r="BN3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6" ht="16" customHeight="1" x14ac:dyDescent="0.2">
      <c r="A331" s="30">
        <v>2554</v>
      </c>
      <c r="B331" s="30" t="s">
        <v>26</v>
      </c>
      <c r="C331" s="30" t="s">
        <v>629</v>
      </c>
      <c r="D331" s="30" t="s">
        <v>27</v>
      </c>
      <c r="E331" s="30" t="s">
        <v>668</v>
      </c>
      <c r="F331" s="36" t="str">
        <f>IF(ISBLANK(Table2[[#This Row],[unique_id]]), "", PROPER(SUBSTITUTE(Table2[[#This Row],[unique_id]], "_", " ")))</f>
        <v>Front Door Lock Battery</v>
      </c>
      <c r="G331" s="30" t="s">
        <v>652</v>
      </c>
      <c r="H331" s="30" t="s">
        <v>1218</v>
      </c>
      <c r="I331" s="30" t="s">
        <v>291</v>
      </c>
      <c r="M331" s="30" t="s">
        <v>136</v>
      </c>
      <c r="O331" s="31"/>
      <c r="P331" s="30"/>
      <c r="T331" s="37"/>
      <c r="U331" s="30"/>
      <c r="V331" s="31"/>
      <c r="W331" s="31"/>
      <c r="X331" s="31"/>
      <c r="Y331" s="31"/>
      <c r="Z331" s="31"/>
      <c r="AA331" s="31"/>
      <c r="AB331" s="30"/>
      <c r="AC331" s="30"/>
      <c r="AG331" s="31"/>
      <c r="AH331" s="31"/>
      <c r="AT331" s="40"/>
      <c r="AV3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1" s="30" t="str">
        <f>IF(ISBLANK(Table2[[#This Row],[device_model]]), "", Table2[[#This Row],[device_suggested_area]])</f>
        <v/>
      </c>
      <c r="BF331" s="31"/>
      <c r="BN3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6" ht="16" customHeight="1" x14ac:dyDescent="0.2">
      <c r="A332" s="30">
        <v>2555</v>
      </c>
      <c r="B332" s="30" t="s">
        <v>26</v>
      </c>
      <c r="C332" s="30" t="s">
        <v>334</v>
      </c>
      <c r="D332" s="30" t="s">
        <v>27</v>
      </c>
      <c r="E332" s="30" t="s">
        <v>670</v>
      </c>
      <c r="F332" s="36" t="str">
        <f>IF(ISBLANK(Table2[[#This Row],[unique_id]]), "", PROPER(SUBSTITUTE(Table2[[#This Row],[unique_id]], "_", " ")))</f>
        <v>Template Back Door Sensor Battery Last</v>
      </c>
      <c r="G332" s="30" t="s">
        <v>655</v>
      </c>
      <c r="H332" s="30" t="s">
        <v>1218</v>
      </c>
      <c r="I332" s="30" t="s">
        <v>291</v>
      </c>
      <c r="M332" s="30" t="s">
        <v>136</v>
      </c>
      <c r="O332" s="31"/>
      <c r="P332" s="30"/>
      <c r="T332" s="37"/>
      <c r="U332" s="30"/>
      <c r="V332" s="31"/>
      <c r="W332" s="31"/>
      <c r="X332" s="31"/>
      <c r="Y332" s="31"/>
      <c r="Z332" s="31"/>
      <c r="AA332" s="31"/>
      <c r="AB332" s="30"/>
      <c r="AC332" s="30"/>
      <c r="AG332" s="31"/>
      <c r="AH332" s="31"/>
      <c r="AT332" s="40"/>
      <c r="AV3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30" t="str">
        <f>IF(ISBLANK(Table2[[#This Row],[device_model]]), "", Table2[[#This Row],[device_suggested_area]])</f>
        <v/>
      </c>
      <c r="BF332" s="31"/>
      <c r="BN3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6" ht="16" customHeight="1" x14ac:dyDescent="0.2">
      <c r="A333" s="30">
        <v>2556</v>
      </c>
      <c r="B333" s="30" t="s">
        <v>26</v>
      </c>
      <c r="C333" s="30" t="s">
        <v>334</v>
      </c>
      <c r="D333" s="30" t="s">
        <v>27</v>
      </c>
      <c r="E333" s="30" t="s">
        <v>669</v>
      </c>
      <c r="F333" s="36" t="str">
        <f>IF(ISBLANK(Table2[[#This Row],[unique_id]]), "", PROPER(SUBSTITUTE(Table2[[#This Row],[unique_id]], "_", " ")))</f>
        <v>Template Front Door Sensor Battery Last</v>
      </c>
      <c r="G333" s="30" t="s">
        <v>654</v>
      </c>
      <c r="H333" s="30" t="s">
        <v>1218</v>
      </c>
      <c r="I333" s="30" t="s">
        <v>291</v>
      </c>
      <c r="M333" s="30" t="s">
        <v>136</v>
      </c>
      <c r="O333" s="31"/>
      <c r="P333" s="30"/>
      <c r="T333" s="37"/>
      <c r="U333" s="30"/>
      <c r="V333" s="31"/>
      <c r="W333" s="31"/>
      <c r="X333" s="31"/>
      <c r="Y333" s="31"/>
      <c r="Z333" s="31"/>
      <c r="AA333" s="31"/>
      <c r="AB333" s="30"/>
      <c r="AC333" s="30"/>
      <c r="AG333" s="31"/>
      <c r="AH333" s="31"/>
      <c r="AT333" s="40"/>
      <c r="AV3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30" t="str">
        <f>IF(ISBLANK(Table2[[#This Row],[device_model]]), "", Table2[[#This Row],[device_suggested_area]])</f>
        <v/>
      </c>
      <c r="BF333" s="31"/>
      <c r="BN3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6" ht="16" customHeight="1" x14ac:dyDescent="0.2">
      <c r="A334" s="30">
        <v>2557</v>
      </c>
      <c r="B334" s="30" t="s">
        <v>583</v>
      </c>
      <c r="C334" s="30" t="s">
        <v>461</v>
      </c>
      <c r="D334" s="30" t="s">
        <v>27</v>
      </c>
      <c r="E334" s="30" t="s">
        <v>489</v>
      </c>
      <c r="F334" s="36" t="str">
        <f>IF(ISBLANK(Table2[[#This Row],[unique_id]]), "", PROPER(SUBSTITUTE(Table2[[#This Row],[unique_id]], "_", " ")))</f>
        <v>Home Cube Remote Battery</v>
      </c>
      <c r="G334" s="30" t="s">
        <v>469</v>
      </c>
      <c r="H334" s="30" t="s">
        <v>1218</v>
      </c>
      <c r="I334" s="30" t="s">
        <v>291</v>
      </c>
      <c r="M334" s="30" t="s">
        <v>136</v>
      </c>
      <c r="O334" s="31"/>
      <c r="P334" s="30"/>
      <c r="T334" s="37"/>
      <c r="U334" s="30"/>
      <c r="V334" s="31"/>
      <c r="W334" s="31"/>
      <c r="X334" s="31"/>
      <c r="Y334" s="31"/>
      <c r="Z334" s="31"/>
      <c r="AA334" s="31"/>
      <c r="AB334" s="30"/>
      <c r="AC334" s="30"/>
      <c r="AG334" s="31"/>
      <c r="AH334" s="31"/>
      <c r="AT334" s="40"/>
      <c r="AV3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30" t="str">
        <f>IF(ISBLANK(Table2[[#This Row],[device_model]]), "", Table2[[#This Row],[device_suggested_area]])</f>
        <v/>
      </c>
      <c r="BF334" s="31"/>
      <c r="BN3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6" s="49" customFormat="1" ht="16" customHeight="1" x14ac:dyDescent="0.2">
      <c r="A335" s="49">
        <v>2558</v>
      </c>
      <c r="B335" s="49" t="s">
        <v>26</v>
      </c>
      <c r="C335" s="49" t="s">
        <v>150</v>
      </c>
      <c r="D335" s="49" t="s">
        <v>27</v>
      </c>
      <c r="E335" s="49" t="s">
        <v>664</v>
      </c>
      <c r="F335" s="50" t="str">
        <f>IF(ISBLANK(Table2[[#This Row],[unique_id]]), "", PROPER(SUBSTITUTE(Table2[[#This Row],[unique_id]], "_", " ")))</f>
        <v>Template Weatherstation Console Battery Percent Int</v>
      </c>
      <c r="G335" s="49" t="s">
        <v>662</v>
      </c>
      <c r="H335" s="49" t="s">
        <v>1218</v>
      </c>
      <c r="I335" s="49" t="s">
        <v>291</v>
      </c>
      <c r="M335" s="49" t="s">
        <v>136</v>
      </c>
      <c r="O335" s="51"/>
      <c r="T335" s="52"/>
      <c r="V335" s="51"/>
      <c r="W335" s="51"/>
      <c r="X335" s="51"/>
      <c r="Y335" s="51"/>
      <c r="Z335" s="51"/>
      <c r="AA335" s="51"/>
      <c r="AB335" s="49" t="s">
        <v>31</v>
      </c>
      <c r="AC335" s="49" t="s">
        <v>32</v>
      </c>
      <c r="AD335" s="49" t="s">
        <v>663</v>
      </c>
      <c r="AG335" s="51"/>
      <c r="AH335" s="51"/>
      <c r="AR335" s="53"/>
      <c r="AT335" s="54"/>
      <c r="AU335" s="51"/>
      <c r="AV335" s="49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5" s="49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5" s="49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49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49" t="str">
        <f>IF(ISBLANK(Table2[[#This Row],[device_model]]), "", Table2[[#This Row],[device_suggested_area]])</f>
        <v/>
      </c>
      <c r="BF335" s="51"/>
      <c r="BN335" s="4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6" s="49" customFormat="1" ht="16" customHeight="1" x14ac:dyDescent="0.2">
      <c r="A336" s="49">
        <v>2559</v>
      </c>
      <c r="B336" s="49" t="s">
        <v>26</v>
      </c>
      <c r="C336" s="49" t="s">
        <v>39</v>
      </c>
      <c r="D336" s="49" t="s">
        <v>27</v>
      </c>
      <c r="E336" s="49" t="s">
        <v>170</v>
      </c>
      <c r="F336" s="50" t="str">
        <f>IF(ISBLANK(Table2[[#This Row],[unique_id]]), "", PROPER(SUBSTITUTE(Table2[[#This Row],[unique_id]], "_", " ")))</f>
        <v>Weatherstation Console Battery Voltage</v>
      </c>
      <c r="G336" s="49" t="s">
        <v>468</v>
      </c>
      <c r="H336" s="49" t="s">
        <v>1218</v>
      </c>
      <c r="I336" s="49" t="s">
        <v>291</v>
      </c>
      <c r="O336" s="51"/>
      <c r="T336" s="52"/>
      <c r="V336" s="51" t="s">
        <v>1298</v>
      </c>
      <c r="W336" s="51"/>
      <c r="X336" s="51"/>
      <c r="Y336" s="51"/>
      <c r="Z336" s="51"/>
      <c r="AA336" s="51"/>
      <c r="AB336" s="49" t="s">
        <v>31</v>
      </c>
      <c r="AC336" s="49" t="s">
        <v>83</v>
      </c>
      <c r="AD336" s="49" t="s">
        <v>84</v>
      </c>
      <c r="AE336" s="49" t="s">
        <v>272</v>
      </c>
      <c r="AF336" s="49">
        <v>300</v>
      </c>
      <c r="AG336" s="51" t="s">
        <v>34</v>
      </c>
      <c r="AH336" s="51"/>
      <c r="AI336" s="49" t="s">
        <v>85</v>
      </c>
      <c r="AJ336" s="49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36" s="49" t="str">
        <f>IF(ISBLANK(Table2[[#This Row],[index]]),  "", _xlfn.CONCAT(LOWER(Table2[[#This Row],[device_via_device]]), "/", Table2[[#This Row],[unique_id]]))</f>
        <v>weewx/weatherstation_console_battery_voltage</v>
      </c>
      <c r="AR336" s="53" t="s">
        <v>1216</v>
      </c>
      <c r="AS336" s="49">
        <v>1</v>
      </c>
      <c r="AT336" s="54"/>
      <c r="AV336" s="49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36" s="49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36" s="49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36" s="49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49" t="str">
        <f>IF(ISBLANK(Table2[[#This Row],[device_model]]), "", Table2[[#This Row],[device_suggested_area]])</f>
        <v>Wardrobe</v>
      </c>
      <c r="BB336" s="49" t="s">
        <v>1296</v>
      </c>
      <c r="BC336" s="49" t="s">
        <v>36</v>
      </c>
      <c r="BD336" s="49" t="s">
        <v>37</v>
      </c>
      <c r="BF336" s="49" t="s">
        <v>1092</v>
      </c>
      <c r="BG336" s="49" t="s">
        <v>499</v>
      </c>
      <c r="BN336" s="4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6" ht="16" customHeight="1" x14ac:dyDescent="0.2">
      <c r="A337" s="30">
        <v>2560</v>
      </c>
      <c r="B337" s="30" t="s">
        <v>26</v>
      </c>
      <c r="C337" s="30" t="s">
        <v>128</v>
      </c>
      <c r="D337" s="30" t="s">
        <v>27</v>
      </c>
      <c r="E337" s="39" t="s">
        <v>1488</v>
      </c>
      <c r="F337" s="36" t="str">
        <f>IF(ISBLANK(Table2[[#This Row],[unique_id]]), "", PROPER(SUBSTITUTE(Table2[[#This Row],[unique_id]], "_", " ")))</f>
        <v>Office Pantry Battery</v>
      </c>
      <c r="G337" s="30" t="s">
        <v>462</v>
      </c>
      <c r="H337" s="30" t="s">
        <v>1218</v>
      </c>
      <c r="I337" s="30" t="s">
        <v>291</v>
      </c>
      <c r="M337" s="30" t="s">
        <v>136</v>
      </c>
      <c r="O337" s="31"/>
      <c r="P337" s="30"/>
      <c r="T337" s="37"/>
      <c r="U337" s="30"/>
      <c r="V337" s="31"/>
      <c r="W337" s="31"/>
      <c r="X337" s="31"/>
      <c r="Y337" s="31"/>
      <c r="Z337" s="31"/>
      <c r="AA337" s="31"/>
      <c r="AB337" s="30"/>
      <c r="AC337" s="30"/>
      <c r="AG337" s="31"/>
      <c r="AH337" s="31"/>
      <c r="AT337" s="40"/>
      <c r="AU337" s="30"/>
      <c r="AV3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30" t="str">
        <f>IF(ISBLANK(Table2[[#This Row],[device_model]]), "", Table2[[#This Row],[device_suggested_area]])</f>
        <v>Pantry</v>
      </c>
      <c r="BB337" s="30" t="s">
        <v>1003</v>
      </c>
      <c r="BC337" s="30" t="s">
        <v>1005</v>
      </c>
      <c r="BD337" s="30" t="s">
        <v>128</v>
      </c>
      <c r="BF337" s="30" t="s">
        <v>427</v>
      </c>
      <c r="BG337" s="30" t="s">
        <v>211</v>
      </c>
      <c r="BN3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6" ht="16" customHeight="1" x14ac:dyDescent="0.2">
      <c r="A338" s="30">
        <v>2561</v>
      </c>
      <c r="B338" s="30" t="s">
        <v>26</v>
      </c>
      <c r="C338" s="30" t="s">
        <v>128</v>
      </c>
      <c r="D338" s="30" t="s">
        <v>27</v>
      </c>
      <c r="E338" s="39" t="s">
        <v>1489</v>
      </c>
      <c r="F338" s="36" t="str">
        <f>IF(ISBLANK(Table2[[#This Row],[unique_id]]), "", PROPER(SUBSTITUTE(Table2[[#This Row],[unique_id]], "_", " ")))</f>
        <v>Office Lounge Battery</v>
      </c>
      <c r="G338" s="30" t="s">
        <v>463</v>
      </c>
      <c r="H338" s="30" t="s">
        <v>1218</v>
      </c>
      <c r="I338" s="30" t="s">
        <v>291</v>
      </c>
      <c r="M338" s="30" t="s">
        <v>136</v>
      </c>
      <c r="O338" s="31"/>
      <c r="P338" s="30"/>
      <c r="T338" s="37"/>
      <c r="U338" s="30"/>
      <c r="V338" s="31"/>
      <c r="W338" s="31"/>
      <c r="X338" s="31"/>
      <c r="Y338" s="31"/>
      <c r="Z338" s="31"/>
      <c r="AA338" s="31"/>
      <c r="AB338" s="30"/>
      <c r="AC338" s="30"/>
      <c r="AG338" s="31"/>
      <c r="AH338" s="31"/>
      <c r="AT338" s="40"/>
      <c r="AU338" s="30"/>
      <c r="AV3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30" t="str">
        <f>IF(ISBLANK(Table2[[#This Row],[device_model]]), "", Table2[[#This Row],[device_suggested_area]])</f>
        <v>Lounge</v>
      </c>
      <c r="BB338" s="30" t="s">
        <v>1003</v>
      </c>
      <c r="BC338" s="30" t="s">
        <v>1005</v>
      </c>
      <c r="BD338" s="30" t="s">
        <v>128</v>
      </c>
      <c r="BF338" s="30" t="s">
        <v>427</v>
      </c>
      <c r="BG338" s="30" t="s">
        <v>194</v>
      </c>
      <c r="BN3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6" ht="16" customHeight="1" x14ac:dyDescent="0.2">
      <c r="A339" s="30">
        <v>2562</v>
      </c>
      <c r="B339" s="30" t="s">
        <v>26</v>
      </c>
      <c r="C339" s="30" t="s">
        <v>128</v>
      </c>
      <c r="D339" s="30" t="s">
        <v>27</v>
      </c>
      <c r="E339" s="39" t="s">
        <v>1490</v>
      </c>
      <c r="F339" s="36" t="str">
        <f>IF(ISBLANK(Table2[[#This Row],[unique_id]]), "", PROPER(SUBSTITUTE(Table2[[#This Row],[unique_id]], "_", " ")))</f>
        <v>Office Dining Battery</v>
      </c>
      <c r="G339" s="30" t="s">
        <v>464</v>
      </c>
      <c r="H339" s="30" t="s">
        <v>1218</v>
      </c>
      <c r="I339" s="30" t="s">
        <v>291</v>
      </c>
      <c r="M339" s="30" t="s">
        <v>136</v>
      </c>
      <c r="O339" s="31"/>
      <c r="P339" s="30"/>
      <c r="T339" s="37"/>
      <c r="U339" s="30"/>
      <c r="V339" s="31"/>
      <c r="W339" s="31"/>
      <c r="X339" s="31"/>
      <c r="Y339" s="31"/>
      <c r="Z339" s="31"/>
      <c r="AA339" s="31"/>
      <c r="AB339" s="30"/>
      <c r="AC339" s="30"/>
      <c r="AG339" s="31"/>
      <c r="AH339" s="31"/>
      <c r="AT339" s="40"/>
      <c r="AU339" s="30"/>
      <c r="AV3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30" t="str">
        <f>IF(ISBLANK(Table2[[#This Row],[device_model]]), "", Table2[[#This Row],[device_suggested_area]])</f>
        <v>Dining</v>
      </c>
      <c r="BB339" s="30" t="s">
        <v>1003</v>
      </c>
      <c r="BC339" s="30" t="s">
        <v>1005</v>
      </c>
      <c r="BD339" s="30" t="s">
        <v>128</v>
      </c>
      <c r="BF339" s="30" t="s">
        <v>427</v>
      </c>
      <c r="BG339" s="30" t="s">
        <v>193</v>
      </c>
      <c r="BN3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6" ht="16" customHeight="1" x14ac:dyDescent="0.2">
      <c r="A340" s="30">
        <v>2563</v>
      </c>
      <c r="B340" s="30" t="s">
        <v>26</v>
      </c>
      <c r="C340" s="30" t="s">
        <v>128</v>
      </c>
      <c r="D340" s="30" t="s">
        <v>27</v>
      </c>
      <c r="E340" s="39" t="s">
        <v>1491</v>
      </c>
      <c r="F340" s="36" t="str">
        <f>IF(ISBLANK(Table2[[#This Row],[unique_id]]), "", PROPER(SUBSTITUTE(Table2[[#This Row],[unique_id]], "_", " ")))</f>
        <v>Office Basement Battery</v>
      </c>
      <c r="G340" s="30" t="s">
        <v>465</v>
      </c>
      <c r="H340" s="30" t="s">
        <v>1218</v>
      </c>
      <c r="I340" s="30" t="s">
        <v>291</v>
      </c>
      <c r="M340" s="30" t="s">
        <v>136</v>
      </c>
      <c r="O340" s="31"/>
      <c r="P340" s="30"/>
      <c r="T340" s="37"/>
      <c r="U340" s="30"/>
      <c r="V340" s="31"/>
      <c r="W340" s="31"/>
      <c r="X340" s="31"/>
      <c r="Y340" s="31"/>
      <c r="Z340" s="31"/>
      <c r="AA340" s="31"/>
      <c r="AB340" s="30"/>
      <c r="AC340" s="30"/>
      <c r="AG340" s="31"/>
      <c r="AH340" s="31"/>
      <c r="AT340" s="40"/>
      <c r="AU340" s="30"/>
      <c r="AV3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30" t="str">
        <f>IF(ISBLANK(Table2[[#This Row],[device_model]]), "", Table2[[#This Row],[device_suggested_area]])</f>
        <v>Basement</v>
      </c>
      <c r="BB340" s="30" t="s">
        <v>1003</v>
      </c>
      <c r="BC340" s="30" t="s">
        <v>1005</v>
      </c>
      <c r="BD340" s="30" t="s">
        <v>128</v>
      </c>
      <c r="BF340" s="30" t="s">
        <v>427</v>
      </c>
      <c r="BG340" s="30" t="s">
        <v>210</v>
      </c>
      <c r="BN3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6" ht="16" customHeight="1" x14ac:dyDescent="0.2">
      <c r="A341" s="30">
        <v>2564</v>
      </c>
      <c r="B341" s="30" t="s">
        <v>26</v>
      </c>
      <c r="C341" s="30" t="s">
        <v>182</v>
      </c>
      <c r="D341" s="30" t="s">
        <v>27</v>
      </c>
      <c r="E341" s="30" t="s">
        <v>745</v>
      </c>
      <c r="F341" s="36" t="str">
        <f>IF(ISBLANK(Table2[[#This Row],[unique_id]]), "", PROPER(SUBSTITUTE(Table2[[#This Row],[unique_id]], "_", " ")))</f>
        <v>Parents Move Battery</v>
      </c>
      <c r="G341" s="30" t="s">
        <v>466</v>
      </c>
      <c r="H341" s="30" t="s">
        <v>1218</v>
      </c>
      <c r="I341" s="30" t="s">
        <v>291</v>
      </c>
      <c r="M341" s="30" t="s">
        <v>136</v>
      </c>
      <c r="O341" s="31"/>
      <c r="P341" s="30"/>
      <c r="T341" s="37"/>
      <c r="U341" s="30"/>
      <c r="V341" s="31"/>
      <c r="W341" s="31"/>
      <c r="X341" s="31"/>
      <c r="Y341" s="31"/>
      <c r="Z341" s="31"/>
      <c r="AA341" s="31"/>
      <c r="AB341" s="30"/>
      <c r="AC341" s="30"/>
      <c r="AG341" s="31"/>
      <c r="AH341" s="31"/>
      <c r="AT341" s="40"/>
      <c r="AV3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30" t="str">
        <f>IF(ISBLANK(Table2[[#This Row],[device_model]]), "", Table2[[#This Row],[device_suggested_area]])</f>
        <v/>
      </c>
      <c r="BF341" s="31"/>
      <c r="BN3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6" ht="16" customHeight="1" x14ac:dyDescent="0.2">
      <c r="A342" s="30">
        <v>2565</v>
      </c>
      <c r="B342" s="30" t="s">
        <v>26</v>
      </c>
      <c r="C342" s="30" t="s">
        <v>182</v>
      </c>
      <c r="D342" s="30" t="s">
        <v>27</v>
      </c>
      <c r="E342" s="30" t="s">
        <v>744</v>
      </c>
      <c r="F342" s="36" t="str">
        <f>IF(ISBLANK(Table2[[#This Row],[unique_id]]), "", PROPER(SUBSTITUTE(Table2[[#This Row],[unique_id]], "_", " ")))</f>
        <v>Kitchen Move Battery</v>
      </c>
      <c r="G342" s="30" t="s">
        <v>467</v>
      </c>
      <c r="H342" s="30" t="s">
        <v>1218</v>
      </c>
      <c r="I342" s="30" t="s">
        <v>291</v>
      </c>
      <c r="M342" s="30" t="s">
        <v>136</v>
      </c>
      <c r="O342" s="31"/>
      <c r="P342" s="30"/>
      <c r="T342" s="37"/>
      <c r="U342" s="30"/>
      <c r="V342" s="31"/>
      <c r="W342" s="31"/>
      <c r="X342" s="31"/>
      <c r="Y342" s="31"/>
      <c r="Z342" s="31"/>
      <c r="AA342" s="31"/>
      <c r="AB342" s="30"/>
      <c r="AC342" s="30"/>
      <c r="AG342" s="31"/>
      <c r="AH342" s="31"/>
      <c r="AT342" s="40"/>
      <c r="AV3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30" t="str">
        <f>IF(ISBLANK(Table2[[#This Row],[device_model]]), "", Table2[[#This Row],[device_suggested_area]])</f>
        <v/>
      </c>
      <c r="BF342" s="31"/>
      <c r="BN3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6" ht="16" customHeight="1" x14ac:dyDescent="0.2">
      <c r="A343" s="30">
        <v>2566</v>
      </c>
      <c r="B343" s="30" t="s">
        <v>26</v>
      </c>
      <c r="C343" s="30" t="s">
        <v>444</v>
      </c>
      <c r="D343" s="30" t="s">
        <v>333</v>
      </c>
      <c r="E343" s="30" t="s">
        <v>332</v>
      </c>
      <c r="F343" s="36" t="str">
        <f>IF(ISBLANK(Table2[[#This Row],[unique_id]]), "", PROPER(SUBSTITUTE(Table2[[#This Row],[unique_id]], "_", " ")))</f>
        <v>Column Break</v>
      </c>
      <c r="G343" s="30" t="s">
        <v>329</v>
      </c>
      <c r="H343" s="30" t="s">
        <v>1218</v>
      </c>
      <c r="I343" s="30" t="s">
        <v>291</v>
      </c>
      <c r="M343" s="30" t="s">
        <v>330</v>
      </c>
      <c r="N343" s="30" t="s">
        <v>331</v>
      </c>
      <c r="O343" s="31"/>
      <c r="P343" s="30"/>
      <c r="T343" s="37"/>
      <c r="U343" s="30"/>
      <c r="V343" s="31"/>
      <c r="W343" s="31"/>
      <c r="X343" s="31"/>
      <c r="Y343" s="31"/>
      <c r="Z343" s="31"/>
      <c r="AA343" s="31"/>
      <c r="AB343" s="30"/>
      <c r="AC343" s="30"/>
      <c r="AG343" s="31"/>
      <c r="AH343" s="31"/>
      <c r="AR343" s="39"/>
      <c r="AT343" s="32"/>
      <c r="AV3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30" t="str">
        <f>IF(ISBLANK(Table2[[#This Row],[device_model]]), "", Table2[[#This Row],[device_suggested_area]])</f>
        <v/>
      </c>
      <c r="BF343" s="31"/>
      <c r="BN3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6" ht="16" customHeight="1" x14ac:dyDescent="0.2">
      <c r="A344" s="30">
        <v>2567</v>
      </c>
      <c r="B344" s="30" t="s">
        <v>26</v>
      </c>
      <c r="C344" s="30" t="s">
        <v>786</v>
      </c>
      <c r="D344" s="30" t="s">
        <v>27</v>
      </c>
      <c r="E344" s="30" t="s">
        <v>837</v>
      </c>
      <c r="F344" s="36" t="str">
        <f>IF(ISBLANK(Table2[[#This Row],[unique_id]]), "", PROPER(SUBSTITUTE(Table2[[#This Row],[unique_id]], "_", " ")))</f>
        <v>All Standby</v>
      </c>
      <c r="G344" s="30" t="s">
        <v>838</v>
      </c>
      <c r="H344" s="30" t="s">
        <v>530</v>
      </c>
      <c r="I344" s="30" t="s">
        <v>291</v>
      </c>
      <c r="O344" s="31" t="s">
        <v>797</v>
      </c>
      <c r="P344" s="30"/>
      <c r="R344" s="41"/>
      <c r="T344" s="37" t="s">
        <v>836</v>
      </c>
      <c r="U344" s="30"/>
      <c r="V344" s="31"/>
      <c r="W344" s="31"/>
      <c r="X344" s="31"/>
      <c r="Y344" s="31"/>
      <c r="Z344" s="31"/>
      <c r="AA344" s="31"/>
      <c r="AB344" s="30"/>
      <c r="AC344" s="30"/>
      <c r="AG344" s="31"/>
      <c r="AH344" s="31"/>
      <c r="AT344" s="40"/>
      <c r="AV3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30" t="str">
        <f>IF(ISBLANK(Table2[[#This Row],[device_model]]), "", Table2[[#This Row],[device_suggested_area]])</f>
        <v/>
      </c>
      <c r="BF344" s="31"/>
      <c r="BN3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66" ht="16" customHeight="1" x14ac:dyDescent="0.2">
      <c r="A345" s="30">
        <v>2568</v>
      </c>
      <c r="B345" s="30" t="s">
        <v>26</v>
      </c>
      <c r="C345" s="30" t="s">
        <v>817</v>
      </c>
      <c r="D345" s="30" t="s">
        <v>148</v>
      </c>
      <c r="E345" s="37" t="s">
        <v>1099</v>
      </c>
      <c r="F345" s="36" t="str">
        <f>IF(ISBLANK(Table2[[#This Row],[unique_id]]), "", PROPER(SUBSTITUTE(Table2[[#This Row],[unique_id]], "_", " ")))</f>
        <v>Template Lounge Tv Plug Proxy</v>
      </c>
      <c r="G345" s="30" t="s">
        <v>180</v>
      </c>
      <c r="H345" s="30" t="s">
        <v>530</v>
      </c>
      <c r="I345" s="30" t="s">
        <v>291</v>
      </c>
      <c r="O345" s="31" t="s">
        <v>797</v>
      </c>
      <c r="P345" s="30" t="s">
        <v>165</v>
      </c>
      <c r="Q345" s="30" t="s">
        <v>769</v>
      </c>
      <c r="R345" s="41" t="s">
        <v>754</v>
      </c>
      <c r="S345" s="30" t="str">
        <f>Table2[[#This Row],[friendly_name]]</f>
        <v>Lounge TV</v>
      </c>
      <c r="T345" s="37" t="s">
        <v>1096</v>
      </c>
      <c r="U345" s="30"/>
      <c r="V345" s="31"/>
      <c r="W345" s="31"/>
      <c r="X345" s="31"/>
      <c r="Y345" s="31"/>
      <c r="Z345" s="31"/>
      <c r="AA345" s="31"/>
      <c r="AB345" s="30"/>
      <c r="AC345" s="30"/>
      <c r="AG345" s="31"/>
      <c r="AH345" s="31"/>
      <c r="AR345" s="39"/>
      <c r="AT345" s="32"/>
      <c r="AU345" s="30" t="s">
        <v>134</v>
      </c>
      <c r="AV3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30" t="str">
        <f>IF(ISBLANK(Table2[[#This Row],[device_model]]), "", Table2[[#This Row],[device_suggested_area]])</f>
        <v>Lounge</v>
      </c>
      <c r="BB345" s="30" t="s">
        <v>992</v>
      </c>
      <c r="BC345" s="30" t="s">
        <v>360</v>
      </c>
      <c r="BD345" s="30" t="s">
        <v>233</v>
      </c>
      <c r="BF345" s="30" t="s">
        <v>363</v>
      </c>
      <c r="BG345" s="30" t="s">
        <v>194</v>
      </c>
      <c r="BN3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6" ht="16" customHeight="1" x14ac:dyDescent="0.2">
      <c r="A346" s="30">
        <v>2569</v>
      </c>
      <c r="B346" s="30" t="s">
        <v>26</v>
      </c>
      <c r="C346" s="30" t="s">
        <v>233</v>
      </c>
      <c r="D346" s="30" t="s">
        <v>134</v>
      </c>
      <c r="E346" s="30" t="s">
        <v>1098</v>
      </c>
      <c r="F346" s="36" t="str">
        <f>IF(ISBLANK(Table2[[#This Row],[unique_id]]), "", PROPER(SUBSTITUTE(Table2[[#This Row],[unique_id]], "_", " ")))</f>
        <v>Lounge Tv Plug</v>
      </c>
      <c r="G346" s="30" t="s">
        <v>180</v>
      </c>
      <c r="H346" s="30" t="s">
        <v>530</v>
      </c>
      <c r="I346" s="30" t="s">
        <v>291</v>
      </c>
      <c r="M346" s="30" t="s">
        <v>257</v>
      </c>
      <c r="O346" s="31" t="s">
        <v>797</v>
      </c>
      <c r="P346" s="30" t="s">
        <v>165</v>
      </c>
      <c r="Q346" s="30" t="s">
        <v>769</v>
      </c>
      <c r="R346" s="41" t="s">
        <v>754</v>
      </c>
      <c r="S346" s="30" t="str">
        <f>Table2[[#This Row],[friendly_name]]</f>
        <v>Lounge TV</v>
      </c>
      <c r="T346" s="37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46" s="30"/>
      <c r="V346" s="31"/>
      <c r="W346" s="31"/>
      <c r="X346" s="31"/>
      <c r="Y346" s="31"/>
      <c r="Z346" s="31"/>
      <c r="AA346" s="31"/>
      <c r="AB346" s="30"/>
      <c r="AC346" s="30"/>
      <c r="AE346" s="30" t="s">
        <v>250</v>
      </c>
      <c r="AG346" s="31"/>
      <c r="AH346" s="31"/>
      <c r="AT346" s="40"/>
      <c r="AU346" s="30"/>
      <c r="AV3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30" t="str">
        <f>IF(ISBLANK(Table2[[#This Row],[device_model]]), "", Table2[[#This Row],[device_suggested_area]])</f>
        <v>Lounge</v>
      </c>
      <c r="BB346" s="30" t="s">
        <v>992</v>
      </c>
      <c r="BC346" s="30" t="s">
        <v>360</v>
      </c>
      <c r="BD346" s="30" t="s">
        <v>233</v>
      </c>
      <c r="BF346" s="30" t="s">
        <v>363</v>
      </c>
      <c r="BG346" s="30" t="s">
        <v>194</v>
      </c>
      <c r="BJ346" s="30" t="s">
        <v>989</v>
      </c>
      <c r="BK346" s="30" t="s">
        <v>1356</v>
      </c>
      <c r="BL346" s="30" t="s">
        <v>350</v>
      </c>
      <c r="BM346" s="30" t="s">
        <v>1398</v>
      </c>
      <c r="BN3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47" spans="1:66" s="55" customFormat="1" ht="16" customHeight="1" x14ac:dyDescent="0.2">
      <c r="A347" s="55">
        <v>2570</v>
      </c>
      <c r="B347" s="55" t="s">
        <v>583</v>
      </c>
      <c r="C347" s="55" t="s">
        <v>817</v>
      </c>
      <c r="D347" s="55" t="s">
        <v>148</v>
      </c>
      <c r="E347" s="56" t="s">
        <v>1533</v>
      </c>
      <c r="F347" s="57" t="str">
        <f>IF(ISBLANK(Table2[[#This Row],[unique_id]]), "", PROPER(SUBSTITUTE(Table2[[#This Row],[unique_id]], "_", " ")))</f>
        <v>Broken Template Lounge Sub Plug Proxy</v>
      </c>
      <c r="G347" s="55" t="s">
        <v>801</v>
      </c>
      <c r="H347" s="55" t="s">
        <v>530</v>
      </c>
      <c r="I347" s="55" t="s">
        <v>291</v>
      </c>
      <c r="O347" s="58" t="s">
        <v>797</v>
      </c>
      <c r="P347" s="55" t="s">
        <v>165</v>
      </c>
      <c r="Q347" s="55" t="s">
        <v>769</v>
      </c>
      <c r="R347" s="61" t="s">
        <v>754</v>
      </c>
      <c r="S347" s="55" t="str">
        <f>Table2[[#This Row],[friendly_name]]</f>
        <v>Lounge Sub</v>
      </c>
      <c r="T347" s="56" t="s">
        <v>1096</v>
      </c>
      <c r="V347" s="58"/>
      <c r="W347" s="58"/>
      <c r="X347" s="58"/>
      <c r="Y347" s="58"/>
      <c r="Z347" s="58"/>
      <c r="AA347" s="58"/>
      <c r="AG347" s="58"/>
      <c r="AH347" s="58"/>
      <c r="AR347" s="60"/>
      <c r="AT347" s="62"/>
      <c r="AU347" s="55" t="s">
        <v>134</v>
      </c>
      <c r="AV34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55" t="str">
        <f>IF(ISBLANK(Table2[[#This Row],[device_model]]), "", Table2[[#This Row],[device_suggested_area]])</f>
        <v>Lounge</v>
      </c>
      <c r="BB347" s="55" t="s">
        <v>1033</v>
      </c>
      <c r="BC347" s="60" t="s">
        <v>361</v>
      </c>
      <c r="BD347" s="55" t="s">
        <v>233</v>
      </c>
      <c r="BF347" s="55" t="s">
        <v>362</v>
      </c>
      <c r="BG347" s="55" t="s">
        <v>194</v>
      </c>
      <c r="BN34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6" s="55" customFormat="1" ht="16" customHeight="1" x14ac:dyDescent="0.2">
      <c r="A348" s="55">
        <v>2571</v>
      </c>
      <c r="B348" s="55" t="s">
        <v>583</v>
      </c>
      <c r="C348" s="55" t="s">
        <v>233</v>
      </c>
      <c r="D348" s="55" t="s">
        <v>134</v>
      </c>
      <c r="E348" s="55" t="s">
        <v>1534</v>
      </c>
      <c r="F348" s="57" t="str">
        <f>IF(ISBLANK(Table2[[#This Row],[unique_id]]), "", PROPER(SUBSTITUTE(Table2[[#This Row],[unique_id]], "_", " ")))</f>
        <v>Broken Lounge Sub Plug</v>
      </c>
      <c r="G348" s="55" t="s">
        <v>801</v>
      </c>
      <c r="H348" s="55" t="s">
        <v>530</v>
      </c>
      <c r="I348" s="55" t="s">
        <v>291</v>
      </c>
      <c r="M348" s="55" t="s">
        <v>257</v>
      </c>
      <c r="O348" s="58" t="s">
        <v>797</v>
      </c>
      <c r="P348" s="55" t="s">
        <v>165</v>
      </c>
      <c r="Q348" s="55" t="s">
        <v>769</v>
      </c>
      <c r="R348" s="61" t="s">
        <v>754</v>
      </c>
      <c r="S348" s="55" t="str">
        <f>Table2[[#This Row],[friendly_name]]</f>
        <v>Lounge Sub</v>
      </c>
      <c r="T348" s="56" t="str">
        <f>"power_sensor_id: sensor." &amp; Table2[[#This Row],[unique_id]] &amp; "_current_consumption" &amp; CHAR(10) &amp; "force_energy_sensor_creation: true" &amp; CHAR(10)</f>
        <v xml:space="preserve">power_sensor_id: sensor.broken_lounge_sub_plug_current_consumption
force_energy_sensor_creation: true
</v>
      </c>
      <c r="V348" s="58"/>
      <c r="W348" s="58"/>
      <c r="X348" s="58"/>
      <c r="Y348" s="58"/>
      <c r="Z348" s="58"/>
      <c r="AA348" s="58"/>
      <c r="AE348" s="55" t="s">
        <v>802</v>
      </c>
      <c r="AG348" s="58"/>
      <c r="AH348" s="58"/>
      <c r="AT348" s="59"/>
      <c r="AV34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55" t="str">
        <f>IF(ISBLANK(Table2[[#This Row],[device_model]]), "", Table2[[#This Row],[device_suggested_area]])</f>
        <v>Lounge</v>
      </c>
      <c r="BB348" s="55" t="s">
        <v>1033</v>
      </c>
      <c r="BC348" s="60" t="s">
        <v>361</v>
      </c>
      <c r="BD348" s="55" t="s">
        <v>233</v>
      </c>
      <c r="BF348" s="55" t="s">
        <v>362</v>
      </c>
      <c r="BG348" s="55" t="s">
        <v>194</v>
      </c>
      <c r="BJ348" s="55" t="s">
        <v>988</v>
      </c>
      <c r="BK348" s="55" t="s">
        <v>1356</v>
      </c>
      <c r="BL348" s="55" t="s">
        <v>340</v>
      </c>
      <c r="BM348" s="55" t="s">
        <v>1399</v>
      </c>
      <c r="BN34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49" spans="1:66" s="55" customFormat="1" ht="16" customHeight="1" x14ac:dyDescent="0.2">
      <c r="A349" s="55">
        <v>2572</v>
      </c>
      <c r="B349" s="55" t="s">
        <v>583</v>
      </c>
      <c r="C349" s="55" t="s">
        <v>817</v>
      </c>
      <c r="D349" s="55" t="s">
        <v>148</v>
      </c>
      <c r="E349" s="56" t="s">
        <v>1535</v>
      </c>
      <c r="F349" s="57" t="str">
        <f>IF(ISBLANK(Table2[[#This Row],[unique_id]]), "", PROPER(SUBSTITUTE(Table2[[#This Row],[unique_id]], "_", " ")))</f>
        <v>Broken Template Study Outlet Plug Proxy</v>
      </c>
      <c r="G349" s="55" t="s">
        <v>226</v>
      </c>
      <c r="H349" s="55" t="s">
        <v>530</v>
      </c>
      <c r="I349" s="55" t="s">
        <v>291</v>
      </c>
      <c r="O349" s="58" t="s">
        <v>797</v>
      </c>
      <c r="P349" s="55" t="s">
        <v>165</v>
      </c>
      <c r="Q349" s="55" t="s">
        <v>769</v>
      </c>
      <c r="R349" s="55" t="s">
        <v>530</v>
      </c>
      <c r="S349" s="55" t="str">
        <f>Table2[[#This Row],[friendly_name]]</f>
        <v>Study Outlet</v>
      </c>
      <c r="T349" s="56" t="s">
        <v>1095</v>
      </c>
      <c r="V349" s="58"/>
      <c r="W349" s="58"/>
      <c r="X349" s="58"/>
      <c r="Y349" s="58"/>
      <c r="Z349" s="58"/>
      <c r="AA349" s="58"/>
      <c r="AG349" s="58"/>
      <c r="AH349" s="58"/>
      <c r="AT349" s="59"/>
      <c r="AU349" s="55" t="s">
        <v>134</v>
      </c>
      <c r="AV34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55" t="str">
        <f>IF(ISBLANK(Table2[[#This Row],[device_model]]), "", Table2[[#This Row],[device_suggested_area]])</f>
        <v>Study</v>
      </c>
      <c r="BB349" s="55" t="s">
        <v>1031</v>
      </c>
      <c r="BC349" s="60" t="s">
        <v>361</v>
      </c>
      <c r="BD349" s="55" t="s">
        <v>233</v>
      </c>
      <c r="BF349" s="55" t="s">
        <v>362</v>
      </c>
      <c r="BG349" s="55" t="s">
        <v>357</v>
      </c>
      <c r="BN34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6" s="55" customFormat="1" ht="16" customHeight="1" x14ac:dyDescent="0.2">
      <c r="A350" s="55">
        <v>2573</v>
      </c>
      <c r="B350" s="55" t="s">
        <v>583</v>
      </c>
      <c r="C350" s="55" t="s">
        <v>233</v>
      </c>
      <c r="D350" s="55" t="s">
        <v>134</v>
      </c>
      <c r="E350" s="55" t="s">
        <v>1536</v>
      </c>
      <c r="F350" s="57" t="str">
        <f>IF(ISBLANK(Table2[[#This Row],[unique_id]]), "", PROPER(SUBSTITUTE(Table2[[#This Row],[unique_id]], "_", " ")))</f>
        <v>Broken Study Outlet Plug</v>
      </c>
      <c r="G350" s="55" t="s">
        <v>226</v>
      </c>
      <c r="H350" s="55" t="s">
        <v>530</v>
      </c>
      <c r="I350" s="55" t="s">
        <v>291</v>
      </c>
      <c r="M350" s="55" t="s">
        <v>257</v>
      </c>
      <c r="O350" s="58" t="s">
        <v>797</v>
      </c>
      <c r="P350" s="55" t="s">
        <v>165</v>
      </c>
      <c r="Q350" s="55" t="s">
        <v>769</v>
      </c>
      <c r="R350" s="55" t="s">
        <v>530</v>
      </c>
      <c r="S350" s="55" t="str">
        <f>Table2[[#This Row],[friendly_name]]</f>
        <v>Study Outlet</v>
      </c>
      <c r="T350" s="56" t="str">
        <f>"power_sensor_id: sensor." &amp; Table2[[#This Row],[unique_id]] &amp; "_current_consumption" &amp; CHAR(10) &amp; "force_energy_sensor_creation: true" &amp; CHAR(10)</f>
        <v xml:space="preserve">power_sensor_id: sensor.broken_study_outlet_plug_current_consumption
force_energy_sensor_creation: true
</v>
      </c>
      <c r="V350" s="58"/>
      <c r="W350" s="58"/>
      <c r="X350" s="58"/>
      <c r="Y350" s="58"/>
      <c r="Z350" s="58"/>
      <c r="AA350" s="58"/>
      <c r="AE350" s="55" t="s">
        <v>251</v>
      </c>
      <c r="AG350" s="58"/>
      <c r="AH350" s="58"/>
      <c r="AT350" s="59"/>
      <c r="AV35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5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5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55" t="str">
        <f>IF(ISBLANK(Table2[[#This Row],[device_model]]), "", Table2[[#This Row],[device_suggested_area]])</f>
        <v>Study</v>
      </c>
      <c r="BB350" s="55" t="s">
        <v>1031</v>
      </c>
      <c r="BC350" s="60" t="s">
        <v>361</v>
      </c>
      <c r="BD350" s="55" t="s">
        <v>233</v>
      </c>
      <c r="BF350" s="55" t="s">
        <v>362</v>
      </c>
      <c r="BG350" s="55" t="s">
        <v>357</v>
      </c>
      <c r="BJ350" s="55" t="s">
        <v>988</v>
      </c>
      <c r="BK350" s="55" t="s">
        <v>1356</v>
      </c>
      <c r="BL350" s="55" t="s">
        <v>352</v>
      </c>
      <c r="BM350" s="55" t="s">
        <v>1400</v>
      </c>
      <c r="BN35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51" spans="1:66" s="55" customFormat="1" ht="16" customHeight="1" x14ac:dyDescent="0.2">
      <c r="A351" s="55">
        <v>2574</v>
      </c>
      <c r="B351" s="55" t="s">
        <v>583</v>
      </c>
      <c r="C351" s="55" t="s">
        <v>817</v>
      </c>
      <c r="D351" s="55" t="s">
        <v>148</v>
      </c>
      <c r="E351" s="56" t="s">
        <v>1537</v>
      </c>
      <c r="F351" s="57" t="str">
        <f>IF(ISBLANK(Table2[[#This Row],[unique_id]]), "", PROPER(SUBSTITUTE(Table2[[#This Row],[unique_id]], "_", " ")))</f>
        <v>Broken Template Office Outlet Plug Proxy</v>
      </c>
      <c r="G351" s="55" t="s">
        <v>225</v>
      </c>
      <c r="H351" s="55" t="s">
        <v>530</v>
      </c>
      <c r="I351" s="55" t="s">
        <v>291</v>
      </c>
      <c r="O351" s="58" t="s">
        <v>797</v>
      </c>
      <c r="P351" s="55" t="s">
        <v>165</v>
      </c>
      <c r="Q351" s="55" t="s">
        <v>769</v>
      </c>
      <c r="R351" s="55" t="s">
        <v>530</v>
      </c>
      <c r="S351" s="55" t="str">
        <f>Table2[[#This Row],[friendly_name]]</f>
        <v>Office Outlet</v>
      </c>
      <c r="T351" s="56" t="s">
        <v>1095</v>
      </c>
      <c r="V351" s="58"/>
      <c r="W351" s="58"/>
      <c r="X351" s="58"/>
      <c r="Y351" s="58"/>
      <c r="Z351" s="58"/>
      <c r="AA351" s="58"/>
      <c r="AG351" s="58"/>
      <c r="AH351" s="58"/>
      <c r="AT351" s="59"/>
      <c r="AU351" s="55" t="s">
        <v>134</v>
      </c>
      <c r="AV35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55" t="str">
        <f>IF(ISBLANK(Table2[[#This Row],[device_model]]), "", Table2[[#This Row],[device_suggested_area]])</f>
        <v>Office</v>
      </c>
      <c r="BB351" s="55" t="s">
        <v>1031</v>
      </c>
      <c r="BC351" s="60" t="s">
        <v>361</v>
      </c>
      <c r="BD351" s="55" t="s">
        <v>233</v>
      </c>
      <c r="BF351" s="55" t="s">
        <v>362</v>
      </c>
      <c r="BG351" s="55" t="s">
        <v>212</v>
      </c>
      <c r="BN35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6" s="55" customFormat="1" ht="16" customHeight="1" x14ac:dyDescent="0.2">
      <c r="A352" s="55">
        <v>2575</v>
      </c>
      <c r="B352" s="55" t="s">
        <v>583</v>
      </c>
      <c r="C352" s="55" t="s">
        <v>233</v>
      </c>
      <c r="D352" s="55" t="s">
        <v>134</v>
      </c>
      <c r="E352" s="55" t="s">
        <v>1538</v>
      </c>
      <c r="F352" s="57" t="str">
        <f>IF(ISBLANK(Table2[[#This Row],[unique_id]]), "", PROPER(SUBSTITUTE(Table2[[#This Row],[unique_id]], "_", " ")))</f>
        <v>Broken Office Outlet Plug</v>
      </c>
      <c r="G352" s="55" t="s">
        <v>225</v>
      </c>
      <c r="H352" s="55" t="s">
        <v>530</v>
      </c>
      <c r="I352" s="55" t="s">
        <v>291</v>
      </c>
      <c r="M352" s="55" t="s">
        <v>257</v>
      </c>
      <c r="O352" s="58" t="s">
        <v>797</v>
      </c>
      <c r="P352" s="55" t="s">
        <v>165</v>
      </c>
      <c r="Q352" s="55" t="s">
        <v>769</v>
      </c>
      <c r="R352" s="55" t="s">
        <v>530</v>
      </c>
      <c r="S352" s="55" t="str">
        <f>Table2[[#This Row],[friendly_name]]</f>
        <v>Office Outlet</v>
      </c>
      <c r="T352" s="56" t="str">
        <f>"power_sensor_id: sensor." &amp; Table2[[#This Row],[unique_id]] &amp; "_current_consumption" &amp; CHAR(10) &amp; "force_energy_sensor_creation: true" &amp; CHAR(10)</f>
        <v xml:space="preserve">power_sensor_id: sensor.broken_office_outlet_plug_current_consumption
force_energy_sensor_creation: true
</v>
      </c>
      <c r="V352" s="58"/>
      <c r="W352" s="58"/>
      <c r="X352" s="58"/>
      <c r="Y352" s="58"/>
      <c r="Z352" s="58"/>
      <c r="AA352" s="58"/>
      <c r="AE352" s="55" t="s">
        <v>251</v>
      </c>
      <c r="AG352" s="58"/>
      <c r="AH352" s="58"/>
      <c r="AT352" s="59"/>
      <c r="AV352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2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2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55" t="str">
        <f>IF(ISBLANK(Table2[[#This Row],[device_model]]), "", Table2[[#This Row],[device_suggested_area]])</f>
        <v>Office</v>
      </c>
      <c r="BB352" s="55" t="s">
        <v>1031</v>
      </c>
      <c r="BC352" s="60" t="s">
        <v>361</v>
      </c>
      <c r="BD352" s="55" t="s">
        <v>233</v>
      </c>
      <c r="BF352" s="55" t="s">
        <v>362</v>
      </c>
      <c r="BG352" s="55" t="s">
        <v>212</v>
      </c>
      <c r="BJ352" s="55" t="s">
        <v>989</v>
      </c>
      <c r="BK352" s="55" t="s">
        <v>1356</v>
      </c>
      <c r="BL352" s="55" t="s">
        <v>353</v>
      </c>
      <c r="BM352" s="55" t="s">
        <v>1401</v>
      </c>
      <c r="BN352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53" spans="1:66" s="55" customFormat="1" ht="16" customHeight="1" x14ac:dyDescent="0.2">
      <c r="A353" s="55">
        <v>2576</v>
      </c>
      <c r="B353" s="55" t="s">
        <v>583</v>
      </c>
      <c r="C353" s="55" t="s">
        <v>817</v>
      </c>
      <c r="D353" s="55" t="s">
        <v>148</v>
      </c>
      <c r="E353" s="56" t="s">
        <v>1539</v>
      </c>
      <c r="F353" s="57" t="str">
        <f>IF(ISBLANK(Table2[[#This Row],[unique_id]]), "", PROPER(SUBSTITUTE(Table2[[#This Row],[unique_id]], "_", " ")))</f>
        <v>Broken Template Kitchen Dish Washer Plug Proxy</v>
      </c>
      <c r="G353" s="55" t="s">
        <v>228</v>
      </c>
      <c r="H353" s="55" t="s">
        <v>530</v>
      </c>
      <c r="I353" s="55" t="s">
        <v>291</v>
      </c>
      <c r="O353" s="58" t="s">
        <v>797</v>
      </c>
      <c r="P353" s="55" t="s">
        <v>165</v>
      </c>
      <c r="Q353" s="55" t="s">
        <v>770</v>
      </c>
      <c r="R353" s="55" t="s">
        <v>780</v>
      </c>
      <c r="S353" s="55" t="str">
        <f>Table2[[#This Row],[friendly_name]]</f>
        <v>Dish Washer</v>
      </c>
      <c r="T353" s="56" t="s">
        <v>1095</v>
      </c>
      <c r="V353" s="58"/>
      <c r="W353" s="58"/>
      <c r="X353" s="58"/>
      <c r="Y353" s="58"/>
      <c r="Z353" s="58"/>
      <c r="AA353" s="58"/>
      <c r="AG353" s="58"/>
      <c r="AH353" s="58"/>
      <c r="AT353" s="59"/>
      <c r="AU353" s="55" t="s">
        <v>134</v>
      </c>
      <c r="AV35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55" t="str">
        <f>IF(ISBLANK(Table2[[#This Row],[device_model]]), "", Table2[[#This Row],[device_suggested_area]])</f>
        <v>Kitchen</v>
      </c>
      <c r="BB353" s="55" t="s">
        <v>228</v>
      </c>
      <c r="BC353" s="60" t="s">
        <v>361</v>
      </c>
      <c r="BD353" s="55" t="s">
        <v>233</v>
      </c>
      <c r="BF353" s="55" t="s">
        <v>362</v>
      </c>
      <c r="BG353" s="55" t="s">
        <v>206</v>
      </c>
      <c r="BN35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6" s="55" customFormat="1" ht="16" customHeight="1" x14ac:dyDescent="0.2">
      <c r="A354" s="55">
        <v>2577</v>
      </c>
      <c r="B354" s="55" t="s">
        <v>583</v>
      </c>
      <c r="C354" s="55" t="s">
        <v>233</v>
      </c>
      <c r="D354" s="55" t="s">
        <v>134</v>
      </c>
      <c r="E354" s="55" t="s">
        <v>1540</v>
      </c>
      <c r="F354" s="57" t="str">
        <f>IF(ISBLANK(Table2[[#This Row],[unique_id]]), "", PROPER(SUBSTITUTE(Table2[[#This Row],[unique_id]], "_", " ")))</f>
        <v>Broken Kitchen Dish Washer Plug</v>
      </c>
      <c r="G354" s="55" t="s">
        <v>228</v>
      </c>
      <c r="H354" s="55" t="s">
        <v>530</v>
      </c>
      <c r="I354" s="55" t="s">
        <v>291</v>
      </c>
      <c r="M354" s="55" t="s">
        <v>257</v>
      </c>
      <c r="O354" s="58" t="s">
        <v>797</v>
      </c>
      <c r="P354" s="55" t="s">
        <v>165</v>
      </c>
      <c r="Q354" s="55" t="s">
        <v>770</v>
      </c>
      <c r="R354" s="55" t="s">
        <v>780</v>
      </c>
      <c r="S354" s="55" t="str">
        <f>Table2[[#This Row],[friendly_name]]</f>
        <v>Dish Washer</v>
      </c>
      <c r="T354" s="56" t="str">
        <f>"power_sensor_id: sensor." &amp; Table2[[#This Row],[unique_id]] &amp; "_current_consumption" &amp; CHAR(10) &amp; "force_energy_sensor_creation: true" &amp; CHAR(10)</f>
        <v xml:space="preserve">power_sensor_id: sensor.broken_kitchen_dish_washer_plug_current_consumption
force_energy_sensor_creation: true
</v>
      </c>
      <c r="V354" s="58"/>
      <c r="W354" s="58"/>
      <c r="X354" s="58"/>
      <c r="Y354" s="58"/>
      <c r="Z354" s="58"/>
      <c r="AA354" s="58"/>
      <c r="AE354" s="55" t="s">
        <v>244</v>
      </c>
      <c r="AG354" s="58"/>
      <c r="AH354" s="58"/>
      <c r="AT354" s="59"/>
      <c r="AV35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55" t="str">
        <f>IF(ISBLANK(Table2[[#This Row],[device_model]]), "", Table2[[#This Row],[device_suggested_area]])</f>
        <v>Kitchen</v>
      </c>
      <c r="BB354" s="55" t="s">
        <v>228</v>
      </c>
      <c r="BC354" s="60" t="s">
        <v>361</v>
      </c>
      <c r="BD354" s="55" t="s">
        <v>233</v>
      </c>
      <c r="BF354" s="55" t="s">
        <v>362</v>
      </c>
      <c r="BG354" s="55" t="s">
        <v>206</v>
      </c>
      <c r="BJ354" s="55" t="s">
        <v>989</v>
      </c>
      <c r="BK354" s="55" t="s">
        <v>1356</v>
      </c>
      <c r="BL354" s="55" t="s">
        <v>343</v>
      </c>
      <c r="BM354" s="55" t="s">
        <v>1402</v>
      </c>
      <c r="BN35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55" spans="1:66" ht="16" customHeight="1" x14ac:dyDescent="0.2">
      <c r="A355" s="30">
        <v>2578</v>
      </c>
      <c r="B355" s="30" t="s">
        <v>26</v>
      </c>
      <c r="C355" s="30" t="s">
        <v>817</v>
      </c>
      <c r="D355" s="30" t="s">
        <v>148</v>
      </c>
      <c r="E355" s="37" t="s">
        <v>974</v>
      </c>
      <c r="F355" s="36" t="str">
        <f>IF(ISBLANK(Table2[[#This Row],[unique_id]]), "", PROPER(SUBSTITUTE(Table2[[#This Row],[unique_id]], "_", " ")))</f>
        <v>Template Kitchen Dish Washer Plug Proxy</v>
      </c>
      <c r="G355" s="30" t="s">
        <v>228</v>
      </c>
      <c r="H355" s="30" t="s">
        <v>530</v>
      </c>
      <c r="I355" s="30" t="s">
        <v>291</v>
      </c>
      <c r="O355" s="31" t="s">
        <v>797</v>
      </c>
      <c r="P355" s="30" t="s">
        <v>165</v>
      </c>
      <c r="Q355" s="30" t="s">
        <v>770</v>
      </c>
      <c r="R355" s="30" t="s">
        <v>780</v>
      </c>
      <c r="S355" s="30" t="str">
        <f>Table2[[#This Row],[friendly_name]]</f>
        <v>Dish Washer</v>
      </c>
      <c r="T355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55" s="30"/>
      <c r="V355" s="31"/>
      <c r="W355" s="31"/>
      <c r="X355" s="31"/>
      <c r="Y355" s="31"/>
      <c r="Z355" s="31"/>
      <c r="AA355" s="31"/>
      <c r="AB355" s="30"/>
      <c r="AC355" s="30"/>
      <c r="AG355" s="31"/>
      <c r="AH355" s="31"/>
      <c r="AT355" s="40"/>
      <c r="AU355" s="30" t="s">
        <v>134</v>
      </c>
      <c r="AV3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30" t="str">
        <f>IF(ISBLANK(Table2[[#This Row],[device_model]]), "", Table2[[#This Row],[device_suggested_area]])</f>
        <v>Kitchen</v>
      </c>
      <c r="BB355" s="30" t="s">
        <v>228</v>
      </c>
      <c r="BC355" s="30" t="s">
        <v>360</v>
      </c>
      <c r="BD355" s="30" t="s">
        <v>233</v>
      </c>
      <c r="BF355" s="30" t="s">
        <v>363</v>
      </c>
      <c r="BG355" s="30" t="s">
        <v>206</v>
      </c>
      <c r="BN3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6" ht="16" customHeight="1" x14ac:dyDescent="0.2">
      <c r="A356" s="30">
        <v>2579</v>
      </c>
      <c r="B356" s="30" t="s">
        <v>26</v>
      </c>
      <c r="C356" s="30" t="s">
        <v>233</v>
      </c>
      <c r="D356" s="30" t="s">
        <v>134</v>
      </c>
      <c r="E356" s="30" t="s">
        <v>844</v>
      </c>
      <c r="F356" s="36" t="str">
        <f>IF(ISBLANK(Table2[[#This Row],[unique_id]]), "", PROPER(SUBSTITUTE(Table2[[#This Row],[unique_id]], "_", " ")))</f>
        <v>Kitchen Dish Washer Plug</v>
      </c>
      <c r="G356" s="30" t="s">
        <v>228</v>
      </c>
      <c r="H356" s="30" t="s">
        <v>530</v>
      </c>
      <c r="I356" s="30" t="s">
        <v>291</v>
      </c>
      <c r="M356" s="30" t="s">
        <v>257</v>
      </c>
      <c r="O356" s="31" t="s">
        <v>797</v>
      </c>
      <c r="P356" s="30" t="s">
        <v>165</v>
      </c>
      <c r="Q356" s="30" t="s">
        <v>770</v>
      </c>
      <c r="R356" s="30" t="s">
        <v>780</v>
      </c>
      <c r="S356" s="30" t="str">
        <f>Table2[[#This Row],[friendly_name]]</f>
        <v>Dish Washer</v>
      </c>
      <c r="T356" s="37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U356" s="30"/>
      <c r="V356" s="31"/>
      <c r="W356" s="31"/>
      <c r="X356" s="31"/>
      <c r="Y356" s="31"/>
      <c r="Z356" s="31"/>
      <c r="AA356" s="31"/>
      <c r="AB356" s="30"/>
      <c r="AC356" s="30"/>
      <c r="AE356" s="30" t="s">
        <v>244</v>
      </c>
      <c r="AG356" s="31"/>
      <c r="AH356" s="31"/>
      <c r="AT356" s="40"/>
      <c r="AU356" s="30"/>
      <c r="AV3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30" t="str">
        <f>IF(ISBLANK(Table2[[#This Row],[device_model]]), "", Table2[[#This Row],[device_suggested_area]])</f>
        <v>Kitchen</v>
      </c>
      <c r="BB356" s="30" t="s">
        <v>228</v>
      </c>
      <c r="BC356" s="30" t="s">
        <v>360</v>
      </c>
      <c r="BD356" s="30" t="s">
        <v>233</v>
      </c>
      <c r="BF356" s="30" t="s">
        <v>363</v>
      </c>
      <c r="BG356" s="30" t="s">
        <v>206</v>
      </c>
      <c r="BJ356" s="30" t="s">
        <v>989</v>
      </c>
      <c r="BK356" s="30" t="s">
        <v>1356</v>
      </c>
      <c r="BL356" s="30" t="s">
        <v>356</v>
      </c>
      <c r="BM356" s="30" t="s">
        <v>1414</v>
      </c>
      <c r="BN3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57" spans="1:66" s="55" customFormat="1" ht="16" customHeight="1" x14ac:dyDescent="0.2">
      <c r="A357" s="55">
        <v>2580</v>
      </c>
      <c r="B357" s="55" t="s">
        <v>583</v>
      </c>
      <c r="C357" s="55" t="s">
        <v>817</v>
      </c>
      <c r="D357" s="55" t="s">
        <v>148</v>
      </c>
      <c r="E357" s="56" t="s">
        <v>1541</v>
      </c>
      <c r="F357" s="57" t="str">
        <f>IF(ISBLANK(Table2[[#This Row],[unique_id]]), "", PROPER(SUBSTITUTE(Table2[[#This Row],[unique_id]], "_", " ")))</f>
        <v>Broken Template Laundry Clothes Dryer Plug Proxy</v>
      </c>
      <c r="G357" s="55" t="s">
        <v>229</v>
      </c>
      <c r="H357" s="55" t="s">
        <v>530</v>
      </c>
      <c r="I357" s="55" t="s">
        <v>291</v>
      </c>
      <c r="O357" s="58" t="s">
        <v>797</v>
      </c>
      <c r="P357" s="55" t="s">
        <v>165</v>
      </c>
      <c r="Q357" s="55" t="s">
        <v>770</v>
      </c>
      <c r="R357" s="55" t="s">
        <v>780</v>
      </c>
      <c r="S357" s="55" t="str">
        <f>Table2[[#This Row],[friendly_name]]</f>
        <v>Clothes Dryer</v>
      </c>
      <c r="T357" s="56" t="s">
        <v>1095</v>
      </c>
      <c r="V357" s="58"/>
      <c r="W357" s="58"/>
      <c r="X357" s="58"/>
      <c r="Y357" s="58"/>
      <c r="Z357" s="58"/>
      <c r="AA357" s="58"/>
      <c r="AG357" s="58"/>
      <c r="AH357" s="58"/>
      <c r="AT357" s="59"/>
      <c r="AU357" s="55" t="s">
        <v>134</v>
      </c>
      <c r="AV35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55" t="str">
        <f>IF(ISBLANK(Table2[[#This Row],[device_model]]), "", Table2[[#This Row],[device_suggested_area]])</f>
        <v>Laundry</v>
      </c>
      <c r="BB357" s="55" t="s">
        <v>229</v>
      </c>
      <c r="BC357" s="60" t="s">
        <v>361</v>
      </c>
      <c r="BD357" s="55" t="s">
        <v>233</v>
      </c>
      <c r="BF357" s="55" t="s">
        <v>362</v>
      </c>
      <c r="BG357" s="55" t="s">
        <v>213</v>
      </c>
      <c r="BN35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6" s="55" customFormat="1" ht="16" customHeight="1" x14ac:dyDescent="0.2">
      <c r="A358" s="55">
        <v>2581</v>
      </c>
      <c r="B358" s="55" t="s">
        <v>583</v>
      </c>
      <c r="C358" s="55" t="s">
        <v>233</v>
      </c>
      <c r="D358" s="55" t="s">
        <v>134</v>
      </c>
      <c r="E358" s="55" t="s">
        <v>1542</v>
      </c>
      <c r="F358" s="57" t="str">
        <f>IF(ISBLANK(Table2[[#This Row],[unique_id]]), "", PROPER(SUBSTITUTE(Table2[[#This Row],[unique_id]], "_", " ")))</f>
        <v>Broken Laundry Clothes Dryer Plug</v>
      </c>
      <c r="G358" s="55" t="s">
        <v>229</v>
      </c>
      <c r="H358" s="55" t="s">
        <v>530</v>
      </c>
      <c r="I358" s="55" t="s">
        <v>291</v>
      </c>
      <c r="M358" s="55" t="s">
        <v>257</v>
      </c>
      <c r="O358" s="58" t="s">
        <v>797</v>
      </c>
      <c r="P358" s="55" t="s">
        <v>165</v>
      </c>
      <c r="Q358" s="55" t="s">
        <v>770</v>
      </c>
      <c r="R358" s="55" t="s">
        <v>780</v>
      </c>
      <c r="S358" s="55" t="str">
        <f>Table2[[#This Row],[friendly_name]]</f>
        <v>Clothes Dryer</v>
      </c>
      <c r="T358" s="56" t="str">
        <f>"power_sensor_id: sensor." &amp; Table2[[#This Row],[unique_id]] &amp; "_current_consumption" &amp; CHAR(10) &amp; "force_energy_sensor_creation: true" &amp; CHAR(10)</f>
        <v xml:space="preserve">power_sensor_id: sensor.broken_laundry_clothes_dryer_plug_current_consumption
force_energy_sensor_creation: true
</v>
      </c>
      <c r="V358" s="58"/>
      <c r="W358" s="58"/>
      <c r="X358" s="58"/>
      <c r="Y358" s="58"/>
      <c r="Z358" s="58"/>
      <c r="AA358" s="58"/>
      <c r="AE358" s="55" t="s">
        <v>245</v>
      </c>
      <c r="AG358" s="58"/>
      <c r="AH358" s="58"/>
      <c r="AT358" s="59"/>
      <c r="AV35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55" t="str">
        <f>IF(ISBLANK(Table2[[#This Row],[device_model]]), "", Table2[[#This Row],[device_suggested_area]])</f>
        <v>Laundry</v>
      </c>
      <c r="BB358" s="55" t="s">
        <v>229</v>
      </c>
      <c r="BC358" s="60" t="s">
        <v>361</v>
      </c>
      <c r="BD358" s="55" t="s">
        <v>233</v>
      </c>
      <c r="BF358" s="55" t="s">
        <v>362</v>
      </c>
      <c r="BG358" s="55" t="s">
        <v>213</v>
      </c>
      <c r="BJ358" s="55" t="s">
        <v>988</v>
      </c>
      <c r="BK358" s="55" t="s">
        <v>1356</v>
      </c>
      <c r="BL358" s="55" t="s">
        <v>344</v>
      </c>
      <c r="BM358" s="55" t="s">
        <v>1403</v>
      </c>
      <c r="BN35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59" spans="1:66" s="55" customFormat="1" ht="16" customHeight="1" x14ac:dyDescent="0.2">
      <c r="A359" s="55">
        <v>2582</v>
      </c>
      <c r="B359" s="55" t="s">
        <v>583</v>
      </c>
      <c r="C359" s="55" t="s">
        <v>817</v>
      </c>
      <c r="D359" s="55" t="s">
        <v>148</v>
      </c>
      <c r="E359" s="56" t="s">
        <v>1543</v>
      </c>
      <c r="F359" s="57" t="str">
        <f>IF(ISBLANK(Table2[[#This Row],[unique_id]]), "", PROPER(SUBSTITUTE(Table2[[#This Row],[unique_id]], "_", " ")))</f>
        <v>Broken Template Laundry Washing Machine Plug Proxy</v>
      </c>
      <c r="G359" s="55" t="s">
        <v>227</v>
      </c>
      <c r="H359" s="55" t="s">
        <v>530</v>
      </c>
      <c r="I359" s="55" t="s">
        <v>291</v>
      </c>
      <c r="O359" s="58" t="s">
        <v>797</v>
      </c>
      <c r="P359" s="55" t="s">
        <v>165</v>
      </c>
      <c r="Q359" s="55" t="s">
        <v>770</v>
      </c>
      <c r="R359" s="55" t="s">
        <v>780</v>
      </c>
      <c r="S359" s="55" t="str">
        <f>Table2[[#This Row],[friendly_name]]</f>
        <v>Washing Machine</v>
      </c>
      <c r="T359" s="56" t="s">
        <v>1095</v>
      </c>
      <c r="V359" s="58"/>
      <c r="W359" s="58"/>
      <c r="X359" s="58"/>
      <c r="Y359" s="58"/>
      <c r="Z359" s="58"/>
      <c r="AA359" s="58"/>
      <c r="AG359" s="58"/>
      <c r="AH359" s="58"/>
      <c r="AT359" s="59"/>
      <c r="AU359" s="55" t="s">
        <v>134</v>
      </c>
      <c r="AV35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55" t="str">
        <f>IF(ISBLANK(Table2[[#This Row],[device_model]]), "", Table2[[#This Row],[device_suggested_area]])</f>
        <v>Laundry</v>
      </c>
      <c r="BB359" s="55" t="s">
        <v>227</v>
      </c>
      <c r="BC359" s="60" t="s">
        <v>361</v>
      </c>
      <c r="BD359" s="55" t="s">
        <v>233</v>
      </c>
      <c r="BF359" s="55" t="s">
        <v>362</v>
      </c>
      <c r="BG359" s="55" t="s">
        <v>213</v>
      </c>
      <c r="BN35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6" s="55" customFormat="1" ht="16" customHeight="1" x14ac:dyDescent="0.2">
      <c r="A360" s="55">
        <v>2583</v>
      </c>
      <c r="B360" s="55" t="s">
        <v>583</v>
      </c>
      <c r="C360" s="55" t="s">
        <v>233</v>
      </c>
      <c r="D360" s="55" t="s">
        <v>134</v>
      </c>
      <c r="E360" s="55" t="s">
        <v>1544</v>
      </c>
      <c r="F360" s="57" t="str">
        <f>IF(ISBLANK(Table2[[#This Row],[unique_id]]), "", PROPER(SUBSTITUTE(Table2[[#This Row],[unique_id]], "_", " ")))</f>
        <v>Broken Laundry Washing Machine Plug</v>
      </c>
      <c r="G360" s="55" t="s">
        <v>227</v>
      </c>
      <c r="H360" s="55" t="s">
        <v>530</v>
      </c>
      <c r="I360" s="55" t="s">
        <v>291</v>
      </c>
      <c r="M360" s="55" t="s">
        <v>257</v>
      </c>
      <c r="O360" s="58" t="s">
        <v>797</v>
      </c>
      <c r="P360" s="55" t="s">
        <v>165</v>
      </c>
      <c r="Q360" s="55" t="s">
        <v>770</v>
      </c>
      <c r="R360" s="55" t="s">
        <v>780</v>
      </c>
      <c r="S360" s="55" t="str">
        <f>Table2[[#This Row],[friendly_name]]</f>
        <v>Washing Machine</v>
      </c>
      <c r="T360" s="56" t="str">
        <f>"power_sensor_id: sensor." &amp; Table2[[#This Row],[unique_id]] &amp; "_current_consumption" &amp; CHAR(10) &amp; "force_energy_sensor_creation: true" &amp; CHAR(10)</f>
        <v xml:space="preserve">power_sensor_id: sensor.broken_laundry_washing_machine_plug_current_consumption
force_energy_sensor_creation: true
</v>
      </c>
      <c r="V360" s="58"/>
      <c r="W360" s="58"/>
      <c r="X360" s="58"/>
      <c r="Y360" s="58"/>
      <c r="Z360" s="58"/>
      <c r="AA360" s="58"/>
      <c r="AE360" s="55" t="s">
        <v>246</v>
      </c>
      <c r="AG360" s="58"/>
      <c r="AH360" s="58"/>
      <c r="AT360" s="59"/>
      <c r="AV36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6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6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55" t="str">
        <f>IF(ISBLANK(Table2[[#This Row],[device_model]]), "", Table2[[#This Row],[device_suggested_area]])</f>
        <v>Laundry</v>
      </c>
      <c r="BB360" s="55" t="s">
        <v>227</v>
      </c>
      <c r="BC360" s="60" t="s">
        <v>361</v>
      </c>
      <c r="BD360" s="55" t="s">
        <v>233</v>
      </c>
      <c r="BF360" s="55" t="s">
        <v>362</v>
      </c>
      <c r="BG360" s="55" t="s">
        <v>213</v>
      </c>
      <c r="BJ360" s="55" t="s">
        <v>988</v>
      </c>
      <c r="BK360" s="55" t="s">
        <v>1356</v>
      </c>
      <c r="BL360" s="55" t="s">
        <v>345</v>
      </c>
      <c r="BM360" s="55" t="s">
        <v>1404</v>
      </c>
      <c r="BN36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61" spans="1:66" ht="16" customHeight="1" x14ac:dyDescent="0.2">
      <c r="A361" s="30">
        <v>2584</v>
      </c>
      <c r="B361" s="30" t="s">
        <v>26</v>
      </c>
      <c r="C361" s="30" t="s">
        <v>817</v>
      </c>
      <c r="D361" s="30" t="s">
        <v>148</v>
      </c>
      <c r="E361" s="37" t="s">
        <v>976</v>
      </c>
      <c r="F361" s="36" t="str">
        <f>IF(ISBLANK(Table2[[#This Row],[unique_id]]), "", PROPER(SUBSTITUTE(Table2[[#This Row],[unique_id]], "_", " ")))</f>
        <v>Template Kitchen Fridge Plug Proxy</v>
      </c>
      <c r="G361" s="30" t="s">
        <v>223</v>
      </c>
      <c r="H361" s="30" t="s">
        <v>530</v>
      </c>
      <c r="I361" s="30" t="s">
        <v>291</v>
      </c>
      <c r="O361" s="31" t="s">
        <v>797</v>
      </c>
      <c r="P361" s="30" t="s">
        <v>165</v>
      </c>
      <c r="Q361" s="30" t="s">
        <v>769</v>
      </c>
      <c r="R361" s="30" t="s">
        <v>781</v>
      </c>
      <c r="S361" s="30" t="str">
        <f>Table2[[#This Row],[friendly_name]]</f>
        <v>Kitchen Fridge</v>
      </c>
      <c r="T361" s="37" t="s">
        <v>1096</v>
      </c>
      <c r="U361" s="30"/>
      <c r="V361" s="31"/>
      <c r="W361" s="31"/>
      <c r="X361" s="31"/>
      <c r="Y361" s="31"/>
      <c r="Z361" s="31"/>
      <c r="AA361" s="31"/>
      <c r="AB361" s="30"/>
      <c r="AC361" s="30"/>
      <c r="AG361" s="31"/>
      <c r="AH361" s="31"/>
      <c r="AT361" s="40"/>
      <c r="AU361" s="30" t="s">
        <v>134</v>
      </c>
      <c r="AV3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30" t="str">
        <f>IF(ISBLANK(Table2[[#This Row],[device_model]]), "", Table2[[#This Row],[device_suggested_area]])</f>
        <v>Kitchen</v>
      </c>
      <c r="BB361" s="30" t="s">
        <v>1034</v>
      </c>
      <c r="BC361" s="30" t="s">
        <v>360</v>
      </c>
      <c r="BD361" s="30" t="s">
        <v>233</v>
      </c>
      <c r="BF361" s="30" t="s">
        <v>363</v>
      </c>
      <c r="BG361" s="30" t="s">
        <v>206</v>
      </c>
      <c r="BN3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6" ht="16" customHeight="1" x14ac:dyDescent="0.2">
      <c r="A362" s="30">
        <v>2585</v>
      </c>
      <c r="B362" s="30" t="s">
        <v>26</v>
      </c>
      <c r="C362" s="30" t="s">
        <v>233</v>
      </c>
      <c r="D362" s="30" t="s">
        <v>134</v>
      </c>
      <c r="E362" s="30" t="s">
        <v>846</v>
      </c>
      <c r="F362" s="36" t="str">
        <f>IF(ISBLANK(Table2[[#This Row],[unique_id]]), "", PROPER(SUBSTITUTE(Table2[[#This Row],[unique_id]], "_", " ")))</f>
        <v>Kitchen Fridge Plug</v>
      </c>
      <c r="G362" s="30" t="s">
        <v>223</v>
      </c>
      <c r="H362" s="30" t="s">
        <v>530</v>
      </c>
      <c r="I362" s="30" t="s">
        <v>291</v>
      </c>
      <c r="M362" s="30" t="s">
        <v>257</v>
      </c>
      <c r="O362" s="31" t="s">
        <v>797</v>
      </c>
      <c r="P362" s="30" t="s">
        <v>165</v>
      </c>
      <c r="Q362" s="30" t="s">
        <v>769</v>
      </c>
      <c r="R362" s="30" t="s">
        <v>781</v>
      </c>
      <c r="S362" s="30" t="str">
        <f>Table2[[#This Row],[friendly_name]]</f>
        <v>Kitchen Fridge</v>
      </c>
      <c r="T362" s="37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362" s="30"/>
      <c r="V362" s="31"/>
      <c r="W362" s="31"/>
      <c r="X362" s="31"/>
      <c r="Y362" s="31"/>
      <c r="Z362" s="31"/>
      <c r="AA362" s="31"/>
      <c r="AB362" s="30"/>
      <c r="AC362" s="30"/>
      <c r="AE362" s="30" t="s">
        <v>248</v>
      </c>
      <c r="AG362" s="31"/>
      <c r="AH362" s="31"/>
      <c r="AT362" s="40"/>
      <c r="AU362" s="30"/>
      <c r="AV3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30" t="str">
        <f>IF(ISBLANK(Table2[[#This Row],[device_model]]), "", Table2[[#This Row],[device_suggested_area]])</f>
        <v>Kitchen</v>
      </c>
      <c r="BB362" s="30" t="s">
        <v>1034</v>
      </c>
      <c r="BC362" s="30" t="s">
        <v>360</v>
      </c>
      <c r="BD362" s="30" t="s">
        <v>233</v>
      </c>
      <c r="BF362" s="30" t="s">
        <v>363</v>
      </c>
      <c r="BG362" s="30" t="s">
        <v>206</v>
      </c>
      <c r="BJ362" s="30" t="s">
        <v>989</v>
      </c>
      <c r="BK362" s="30" t="s">
        <v>1356</v>
      </c>
      <c r="BL362" s="30" t="s">
        <v>347</v>
      </c>
      <c r="BM362" s="30" t="s">
        <v>1406</v>
      </c>
      <c r="BN3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63" spans="1:66" ht="16" customHeight="1" x14ac:dyDescent="0.2">
      <c r="A363" s="30">
        <v>2586</v>
      </c>
      <c r="B363" s="30" t="s">
        <v>26</v>
      </c>
      <c r="C363" s="30" t="s">
        <v>817</v>
      </c>
      <c r="D363" s="30" t="s">
        <v>148</v>
      </c>
      <c r="E363" s="37" t="s">
        <v>977</v>
      </c>
      <c r="F363" s="36" t="str">
        <f>IF(ISBLANK(Table2[[#This Row],[unique_id]]), "", PROPER(SUBSTITUTE(Table2[[#This Row],[unique_id]], "_", " ")))</f>
        <v>Template Deck Freezer Plug Proxy</v>
      </c>
      <c r="G363" s="30" t="s">
        <v>224</v>
      </c>
      <c r="H363" s="30" t="s">
        <v>530</v>
      </c>
      <c r="I363" s="30" t="s">
        <v>291</v>
      </c>
      <c r="O363" s="31" t="s">
        <v>797</v>
      </c>
      <c r="P363" s="30" t="s">
        <v>165</v>
      </c>
      <c r="Q363" s="30" t="s">
        <v>769</v>
      </c>
      <c r="R363" s="30" t="s">
        <v>781</v>
      </c>
      <c r="S363" s="30" t="str">
        <f>Table2[[#This Row],[friendly_name]]</f>
        <v>Deck Freezer</v>
      </c>
      <c r="T363" s="37" t="s">
        <v>1096</v>
      </c>
      <c r="U363" s="30"/>
      <c r="V363" s="31"/>
      <c r="W363" s="31"/>
      <c r="X363" s="31"/>
      <c r="Y363" s="31"/>
      <c r="Z363" s="31"/>
      <c r="AA363" s="31"/>
      <c r="AB363" s="30"/>
      <c r="AC363" s="30"/>
      <c r="AG363" s="31"/>
      <c r="AH363" s="31"/>
      <c r="AT363" s="40"/>
      <c r="AU363" s="30" t="s">
        <v>134</v>
      </c>
      <c r="AV3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30" t="str">
        <f>IF(ISBLANK(Table2[[#This Row],[device_model]]), "", Table2[[#This Row],[device_suggested_area]])</f>
        <v>Deck</v>
      </c>
      <c r="BB363" s="30" t="s">
        <v>1035</v>
      </c>
      <c r="BC363" s="30" t="s">
        <v>360</v>
      </c>
      <c r="BD363" s="30" t="s">
        <v>233</v>
      </c>
      <c r="BF363" s="30" t="s">
        <v>363</v>
      </c>
      <c r="BG363" s="30" t="s">
        <v>358</v>
      </c>
      <c r="BN3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6" ht="16" customHeight="1" x14ac:dyDescent="0.2">
      <c r="A364" s="30">
        <v>2587</v>
      </c>
      <c r="B364" s="30" t="s">
        <v>26</v>
      </c>
      <c r="C364" s="30" t="s">
        <v>233</v>
      </c>
      <c r="D364" s="30" t="s">
        <v>134</v>
      </c>
      <c r="E364" s="30" t="s">
        <v>847</v>
      </c>
      <c r="F364" s="36" t="str">
        <f>IF(ISBLANK(Table2[[#This Row],[unique_id]]), "", PROPER(SUBSTITUTE(Table2[[#This Row],[unique_id]], "_", " ")))</f>
        <v>Deck Freezer Plug</v>
      </c>
      <c r="G364" s="30" t="s">
        <v>224</v>
      </c>
      <c r="H364" s="30" t="s">
        <v>530</v>
      </c>
      <c r="I364" s="30" t="s">
        <v>291</v>
      </c>
      <c r="M364" s="30" t="s">
        <v>257</v>
      </c>
      <c r="O364" s="31" t="s">
        <v>797</v>
      </c>
      <c r="P364" s="30" t="s">
        <v>165</v>
      </c>
      <c r="Q364" s="30" t="s">
        <v>769</v>
      </c>
      <c r="R364" s="30" t="s">
        <v>781</v>
      </c>
      <c r="S364" s="30" t="str">
        <f>Table2[[#This Row],[friendly_name]]</f>
        <v>Deck Freezer</v>
      </c>
      <c r="T364" s="37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64" s="30"/>
      <c r="V364" s="31"/>
      <c r="W364" s="31"/>
      <c r="X364" s="31"/>
      <c r="Y364" s="31"/>
      <c r="Z364" s="31"/>
      <c r="AA364" s="31"/>
      <c r="AB364" s="30"/>
      <c r="AC364" s="30"/>
      <c r="AE364" s="30" t="s">
        <v>249</v>
      </c>
      <c r="AG364" s="31"/>
      <c r="AH364" s="31"/>
      <c r="AT364" s="40"/>
      <c r="AU364" s="30"/>
      <c r="AV3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30" t="str">
        <f>IF(ISBLANK(Table2[[#This Row],[device_model]]), "", Table2[[#This Row],[device_suggested_area]])</f>
        <v>Deck</v>
      </c>
      <c r="BB364" s="30" t="s">
        <v>1035</v>
      </c>
      <c r="BC364" s="30" t="s">
        <v>360</v>
      </c>
      <c r="BD364" s="30" t="s">
        <v>233</v>
      </c>
      <c r="BF364" s="30" t="s">
        <v>363</v>
      </c>
      <c r="BG364" s="30" t="s">
        <v>358</v>
      </c>
      <c r="BJ364" s="30" t="s">
        <v>989</v>
      </c>
      <c r="BK364" s="30" t="s">
        <v>1356</v>
      </c>
      <c r="BL364" s="30" t="s">
        <v>348</v>
      </c>
      <c r="BM364" s="30" t="s">
        <v>1407</v>
      </c>
      <c r="BN3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65" spans="1:66" s="55" customFormat="1" ht="16" customHeight="1" x14ac:dyDescent="0.2">
      <c r="A365" s="55">
        <v>2588</v>
      </c>
      <c r="B365" s="55" t="s">
        <v>583</v>
      </c>
      <c r="C365" s="55" t="s">
        <v>817</v>
      </c>
      <c r="D365" s="55" t="s">
        <v>148</v>
      </c>
      <c r="E365" s="56" t="s">
        <v>1545</v>
      </c>
      <c r="F365" s="57" t="str">
        <f>IF(ISBLANK(Table2[[#This Row],[unique_id]]), "", PROPER(SUBSTITUTE(Table2[[#This Row],[unique_id]], "_", " ")))</f>
        <v>Broken Template Study Battery Charger Plug Proxy</v>
      </c>
      <c r="G365" s="55" t="s">
        <v>231</v>
      </c>
      <c r="H365" s="55" t="s">
        <v>530</v>
      </c>
      <c r="I365" s="55" t="s">
        <v>291</v>
      </c>
      <c r="O365" s="58" t="s">
        <v>797</v>
      </c>
      <c r="P365" s="55" t="s">
        <v>165</v>
      </c>
      <c r="Q365" s="55" t="s">
        <v>769</v>
      </c>
      <c r="R365" s="55" t="s">
        <v>530</v>
      </c>
      <c r="S365" s="55" t="str">
        <f>Table2[[#This Row],[friendly_name]]</f>
        <v>Battery Charger</v>
      </c>
      <c r="T365" s="56" t="s">
        <v>1095</v>
      </c>
      <c r="V365" s="58"/>
      <c r="W365" s="58"/>
      <c r="X365" s="58"/>
      <c r="Y365" s="58"/>
      <c r="Z365" s="58"/>
      <c r="AA365" s="58"/>
      <c r="AG365" s="58"/>
      <c r="AH365" s="58"/>
      <c r="AT365" s="59"/>
      <c r="AU365" s="55" t="s">
        <v>134</v>
      </c>
      <c r="AV36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55" t="str">
        <f>IF(ISBLANK(Table2[[#This Row],[device_model]]), "", Table2[[#This Row],[device_suggested_area]])</f>
        <v>Study</v>
      </c>
      <c r="BB365" s="55" t="s">
        <v>231</v>
      </c>
      <c r="BC365" s="60" t="s">
        <v>361</v>
      </c>
      <c r="BD365" s="55" t="s">
        <v>233</v>
      </c>
      <c r="BF365" s="55" t="s">
        <v>362</v>
      </c>
      <c r="BG365" s="55" t="s">
        <v>357</v>
      </c>
      <c r="BN36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6" s="55" customFormat="1" ht="16" customHeight="1" x14ac:dyDescent="0.2">
      <c r="A366" s="55">
        <v>2589</v>
      </c>
      <c r="B366" s="55" t="s">
        <v>583</v>
      </c>
      <c r="C366" s="55" t="s">
        <v>233</v>
      </c>
      <c r="D366" s="55" t="s">
        <v>134</v>
      </c>
      <c r="E366" s="55" t="s">
        <v>1546</v>
      </c>
      <c r="F366" s="57" t="str">
        <f>IF(ISBLANK(Table2[[#This Row],[unique_id]]), "", PROPER(SUBSTITUTE(Table2[[#This Row],[unique_id]], "_", " ")))</f>
        <v>Broken Study Battery Charger Plug</v>
      </c>
      <c r="G366" s="55" t="s">
        <v>231</v>
      </c>
      <c r="H366" s="55" t="s">
        <v>530</v>
      </c>
      <c r="I366" s="55" t="s">
        <v>291</v>
      </c>
      <c r="M366" s="55" t="s">
        <v>257</v>
      </c>
      <c r="O366" s="58" t="s">
        <v>797</v>
      </c>
      <c r="P366" s="55" t="s">
        <v>165</v>
      </c>
      <c r="Q366" s="55" t="s">
        <v>769</v>
      </c>
      <c r="R366" s="55" t="s">
        <v>530</v>
      </c>
      <c r="S366" s="55" t="str">
        <f>Table2[[#This Row],[friendly_name]]</f>
        <v>Battery Charger</v>
      </c>
      <c r="T366" s="56" t="str">
        <f>"power_sensor_id: sensor." &amp; Table2[[#This Row],[unique_id]] &amp; "_current_consumption" &amp; CHAR(10) &amp; "force_energy_sensor_creation: true" &amp; CHAR(10)</f>
        <v xml:space="preserve">power_sensor_id: sensor.broken_study_battery_charger_plug_current_consumption
force_energy_sensor_creation: true
</v>
      </c>
      <c r="V366" s="58"/>
      <c r="W366" s="58"/>
      <c r="X366" s="58"/>
      <c r="Y366" s="58"/>
      <c r="Z366" s="58"/>
      <c r="AA366" s="58"/>
      <c r="AE366" s="55" t="s">
        <v>255</v>
      </c>
      <c r="AG366" s="58"/>
      <c r="AH366" s="58"/>
      <c r="AT366" s="59"/>
      <c r="AV36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55" t="str">
        <f>IF(ISBLANK(Table2[[#This Row],[device_model]]), "", Table2[[#This Row],[device_suggested_area]])</f>
        <v>Study</v>
      </c>
      <c r="BB366" s="55" t="s">
        <v>231</v>
      </c>
      <c r="BC366" s="60" t="s">
        <v>361</v>
      </c>
      <c r="BD366" s="55" t="s">
        <v>233</v>
      </c>
      <c r="BF366" s="55" t="s">
        <v>362</v>
      </c>
      <c r="BG366" s="55" t="s">
        <v>357</v>
      </c>
      <c r="BJ366" s="55" t="s">
        <v>988</v>
      </c>
      <c r="BK366" s="55" t="s">
        <v>1356</v>
      </c>
      <c r="BL366" s="55" t="s">
        <v>341</v>
      </c>
      <c r="BM366" s="55" t="s">
        <v>1408</v>
      </c>
      <c r="BN36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67" spans="1:66" s="55" customFormat="1" ht="16" customHeight="1" x14ac:dyDescent="0.2">
      <c r="A367" s="55">
        <v>2590</v>
      </c>
      <c r="B367" s="55" t="s">
        <v>583</v>
      </c>
      <c r="C367" s="55" t="s">
        <v>817</v>
      </c>
      <c r="D367" s="55" t="s">
        <v>148</v>
      </c>
      <c r="E367" s="56" t="s">
        <v>1547</v>
      </c>
      <c r="F367" s="57" t="str">
        <f>IF(ISBLANK(Table2[[#This Row],[unique_id]]), "", PROPER(SUBSTITUTE(Table2[[#This Row],[unique_id]], "_", " ")))</f>
        <v>Broken Template Laundry Vacuum Charger Plug Proxy</v>
      </c>
      <c r="G367" s="55" t="s">
        <v>230</v>
      </c>
      <c r="H367" s="55" t="s">
        <v>530</v>
      </c>
      <c r="I367" s="55" t="s">
        <v>291</v>
      </c>
      <c r="O367" s="58" t="s">
        <v>797</v>
      </c>
      <c r="P367" s="55" t="s">
        <v>165</v>
      </c>
      <c r="Q367" s="55" t="s">
        <v>769</v>
      </c>
      <c r="R367" s="55" t="s">
        <v>530</v>
      </c>
      <c r="S367" s="55" t="str">
        <f>Table2[[#This Row],[friendly_name]]</f>
        <v>Vacuum Charger</v>
      </c>
      <c r="T367" s="56" t="s">
        <v>1095</v>
      </c>
      <c r="V367" s="58"/>
      <c r="W367" s="58"/>
      <c r="X367" s="58"/>
      <c r="Y367" s="58"/>
      <c r="Z367" s="58"/>
      <c r="AA367" s="58"/>
      <c r="AG367" s="58"/>
      <c r="AH367" s="58"/>
      <c r="AT367" s="59"/>
      <c r="AU367" s="55" t="s">
        <v>134</v>
      </c>
      <c r="AV36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55" t="str">
        <f>IF(ISBLANK(Table2[[#This Row],[device_model]]), "", Table2[[#This Row],[device_suggested_area]])</f>
        <v>Laundry</v>
      </c>
      <c r="BB367" s="55" t="s">
        <v>230</v>
      </c>
      <c r="BC367" s="60" t="s">
        <v>361</v>
      </c>
      <c r="BD367" s="55" t="s">
        <v>233</v>
      </c>
      <c r="BF367" s="55" t="s">
        <v>362</v>
      </c>
      <c r="BG367" s="55" t="s">
        <v>213</v>
      </c>
      <c r="BN36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6" s="55" customFormat="1" ht="16" customHeight="1" x14ac:dyDescent="0.2">
      <c r="A368" s="55">
        <v>2591</v>
      </c>
      <c r="B368" s="55" t="s">
        <v>583</v>
      </c>
      <c r="C368" s="55" t="s">
        <v>233</v>
      </c>
      <c r="D368" s="55" t="s">
        <v>134</v>
      </c>
      <c r="E368" s="55" t="s">
        <v>1548</v>
      </c>
      <c r="F368" s="57" t="str">
        <f>IF(ISBLANK(Table2[[#This Row],[unique_id]]), "", PROPER(SUBSTITUTE(Table2[[#This Row],[unique_id]], "_", " ")))</f>
        <v>Broken Laundry Vacuum Charger Plug</v>
      </c>
      <c r="G368" s="55" t="s">
        <v>230</v>
      </c>
      <c r="H368" s="55" t="s">
        <v>530</v>
      </c>
      <c r="I368" s="55" t="s">
        <v>291</v>
      </c>
      <c r="M368" s="55" t="s">
        <v>257</v>
      </c>
      <c r="O368" s="58" t="s">
        <v>797</v>
      </c>
      <c r="P368" s="55" t="s">
        <v>165</v>
      </c>
      <c r="Q368" s="55" t="s">
        <v>769</v>
      </c>
      <c r="R368" s="55" t="s">
        <v>530</v>
      </c>
      <c r="S368" s="55" t="str">
        <f>Table2[[#This Row],[friendly_name]]</f>
        <v>Vacuum Charger</v>
      </c>
      <c r="T368" s="56" t="str">
        <f>"power_sensor_id: sensor." &amp; Table2[[#This Row],[unique_id]] &amp; "_current_consumption" &amp; CHAR(10) &amp; "force_energy_sensor_creation: true" &amp; CHAR(10)</f>
        <v xml:space="preserve">power_sensor_id: sensor.broken_laundry_vacuum_charger_plug_current_consumption
force_energy_sensor_creation: true
</v>
      </c>
      <c r="V368" s="58"/>
      <c r="W368" s="58"/>
      <c r="X368" s="58"/>
      <c r="Y368" s="58"/>
      <c r="Z368" s="58"/>
      <c r="AA368" s="58"/>
      <c r="AE368" s="55" t="s">
        <v>255</v>
      </c>
      <c r="AG368" s="58"/>
      <c r="AH368" s="58"/>
      <c r="AT368" s="59"/>
      <c r="AV36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55" t="str">
        <f>IF(ISBLANK(Table2[[#This Row],[device_model]]), "", Table2[[#This Row],[device_suggested_area]])</f>
        <v>Laundry</v>
      </c>
      <c r="BB368" s="55" t="s">
        <v>230</v>
      </c>
      <c r="BC368" s="60" t="s">
        <v>361</v>
      </c>
      <c r="BD368" s="55" t="s">
        <v>233</v>
      </c>
      <c r="BF368" s="55" t="s">
        <v>362</v>
      </c>
      <c r="BG368" s="55" t="s">
        <v>213</v>
      </c>
      <c r="BJ368" s="55" t="s">
        <v>989</v>
      </c>
      <c r="BK368" s="55" t="s">
        <v>1356</v>
      </c>
      <c r="BL368" s="55" t="s">
        <v>342</v>
      </c>
      <c r="BM368" s="55" t="s">
        <v>1409</v>
      </c>
      <c r="BN36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69" spans="1:66" s="55" customFormat="1" ht="16" customHeight="1" x14ac:dyDescent="0.2">
      <c r="A369" s="55">
        <v>2592</v>
      </c>
      <c r="B369" s="55" t="s">
        <v>583</v>
      </c>
      <c r="C369" s="55" t="s">
        <v>817</v>
      </c>
      <c r="D369" s="55" t="s">
        <v>148</v>
      </c>
      <c r="E369" s="56" t="s">
        <v>1549</v>
      </c>
      <c r="F369" s="57" t="str">
        <f>IF(ISBLANK(Table2[[#This Row],[unique_id]]), "", PROPER(SUBSTITUTE(Table2[[#This Row],[unique_id]], "_", " ")))</f>
        <v>Broken Template Ada Tablet Plug Proxy</v>
      </c>
      <c r="G369" s="55" t="s">
        <v>830</v>
      </c>
      <c r="H369" s="55" t="s">
        <v>530</v>
      </c>
      <c r="I369" s="55" t="s">
        <v>291</v>
      </c>
      <c r="O369" s="58" t="s">
        <v>797</v>
      </c>
      <c r="P369" s="55" t="s">
        <v>165</v>
      </c>
      <c r="Q369" s="55" t="s">
        <v>769</v>
      </c>
      <c r="R369" s="61" t="s">
        <v>754</v>
      </c>
      <c r="S369" s="55" t="str">
        <f>Table2[[#This Row],[friendly_name]]</f>
        <v>Ada Tablet</v>
      </c>
      <c r="T369" s="56" t="s">
        <v>1095</v>
      </c>
      <c r="V369" s="58"/>
      <c r="W369" s="58"/>
      <c r="X369" s="58"/>
      <c r="Y369" s="58"/>
      <c r="Z369" s="58"/>
      <c r="AA369" s="58"/>
      <c r="AG369" s="58"/>
      <c r="AH369" s="58"/>
      <c r="AR369" s="60"/>
      <c r="AT369" s="62"/>
      <c r="AU369" s="55" t="s">
        <v>134</v>
      </c>
      <c r="AV36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55" t="str">
        <f>IF(ISBLANK(Table2[[#This Row],[device_model]]), "", Table2[[#This Row],[device_suggested_area]])</f>
        <v>Lounge</v>
      </c>
      <c r="BB369" s="55" t="s">
        <v>830</v>
      </c>
      <c r="BC369" s="60" t="s">
        <v>361</v>
      </c>
      <c r="BD369" s="55" t="s">
        <v>233</v>
      </c>
      <c r="BF369" s="55" t="s">
        <v>362</v>
      </c>
      <c r="BG369" s="55" t="s">
        <v>194</v>
      </c>
      <c r="BN36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6" s="55" customFormat="1" ht="16" customHeight="1" x14ac:dyDescent="0.2">
      <c r="A370" s="55">
        <v>2593</v>
      </c>
      <c r="B370" s="55" t="s">
        <v>583</v>
      </c>
      <c r="C370" s="55" t="s">
        <v>233</v>
      </c>
      <c r="D370" s="55" t="s">
        <v>134</v>
      </c>
      <c r="E370" s="55" t="s">
        <v>1550</v>
      </c>
      <c r="F370" s="57" t="str">
        <f>IF(ISBLANK(Table2[[#This Row],[unique_id]]), "", PROPER(SUBSTITUTE(Table2[[#This Row],[unique_id]], "_", " ")))</f>
        <v>Broken Ada Tablet Plug</v>
      </c>
      <c r="G370" s="55" t="s">
        <v>830</v>
      </c>
      <c r="H370" s="55" t="s">
        <v>530</v>
      </c>
      <c r="I370" s="55" t="s">
        <v>291</v>
      </c>
      <c r="M370" s="55" t="s">
        <v>257</v>
      </c>
      <c r="O370" s="58" t="s">
        <v>797</v>
      </c>
      <c r="P370" s="55" t="s">
        <v>165</v>
      </c>
      <c r="Q370" s="55" t="s">
        <v>769</v>
      </c>
      <c r="R370" s="61" t="s">
        <v>754</v>
      </c>
      <c r="S370" s="55" t="str">
        <f>Table2[[#This Row],[friendly_name]]</f>
        <v>Ada Tablet</v>
      </c>
      <c r="T370" s="56" t="str">
        <f>"power_sensor_id: sensor." &amp; Table2[[#This Row],[unique_id]] &amp; "_current_consumption" &amp; CHAR(10) &amp; "force_energy_sensor_creation: true" &amp; CHAR(10)</f>
        <v xml:space="preserve">power_sensor_id: sensor.broken_ada_tablet_plug_current_consumption
force_energy_sensor_creation: true
</v>
      </c>
      <c r="V370" s="58"/>
      <c r="W370" s="58"/>
      <c r="X370" s="58"/>
      <c r="Y370" s="58"/>
      <c r="Z370" s="58"/>
      <c r="AA370" s="58"/>
      <c r="AE370" s="55" t="s">
        <v>831</v>
      </c>
      <c r="AG370" s="58"/>
      <c r="AH370" s="58"/>
      <c r="AR370" s="60"/>
      <c r="AT370" s="62"/>
      <c r="AV37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7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7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0" s="55" t="str">
        <f>IF(ISBLANK(Table2[[#This Row],[device_model]]), "", Table2[[#This Row],[device_suggested_area]])</f>
        <v>Lounge</v>
      </c>
      <c r="BB370" s="55" t="s">
        <v>830</v>
      </c>
      <c r="BC370" s="60" t="s">
        <v>361</v>
      </c>
      <c r="BD370" s="55" t="s">
        <v>233</v>
      </c>
      <c r="BF370" s="55" t="s">
        <v>362</v>
      </c>
      <c r="BG370" s="55" t="s">
        <v>194</v>
      </c>
      <c r="BJ370" s="55" t="s">
        <v>988</v>
      </c>
      <c r="BK370" s="55" t="s">
        <v>1356</v>
      </c>
      <c r="BL370" s="55" t="s">
        <v>809</v>
      </c>
      <c r="BM370" s="55" t="s">
        <v>1410</v>
      </c>
      <c r="BN37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71" spans="1:66" s="55" customFormat="1" ht="16" customHeight="1" x14ac:dyDescent="0.2">
      <c r="A371" s="55">
        <v>2594</v>
      </c>
      <c r="B371" s="55" t="s">
        <v>583</v>
      </c>
      <c r="C371" s="55" t="s">
        <v>817</v>
      </c>
      <c r="D371" s="55" t="s">
        <v>148</v>
      </c>
      <c r="E371" s="56" t="s">
        <v>1551</v>
      </c>
      <c r="F371" s="57" t="str">
        <f>IF(ISBLANK(Table2[[#This Row],[unique_id]]), "", PROPER(SUBSTITUTE(Table2[[#This Row],[unique_id]], "_", " ")))</f>
        <v>Broken Template Server Eva Plug Proxy</v>
      </c>
      <c r="G371" s="55" t="s">
        <v>1449</v>
      </c>
      <c r="H371" s="55" t="s">
        <v>530</v>
      </c>
      <c r="I371" s="55" t="s">
        <v>291</v>
      </c>
      <c r="O371" s="58" t="s">
        <v>797</v>
      </c>
      <c r="R371" s="55" t="s">
        <v>810</v>
      </c>
      <c r="S371" s="55" t="str">
        <f>Table2[[#This Row],[friendly_name]]</f>
        <v>Server Eva</v>
      </c>
      <c r="T371" s="56" t="s">
        <v>1095</v>
      </c>
      <c r="V371" s="58"/>
      <c r="W371" s="58"/>
      <c r="X371" s="58"/>
      <c r="Y371" s="58"/>
      <c r="Z371" s="58"/>
      <c r="AA371" s="58"/>
      <c r="AG371" s="58"/>
      <c r="AH371" s="58"/>
      <c r="AR371" s="60"/>
      <c r="AT371" s="62"/>
      <c r="AU371" s="55" t="s">
        <v>134</v>
      </c>
      <c r="AV37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7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7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1" s="55" t="str">
        <f>IF(ISBLANK(Table2[[#This Row],[device_model]]), "", Table2[[#This Row],[device_suggested_area]])</f>
        <v>Rack</v>
      </c>
      <c r="BB371" s="55" t="s">
        <v>1450</v>
      </c>
      <c r="BC371" s="60" t="s">
        <v>361</v>
      </c>
      <c r="BD371" s="55" t="s">
        <v>233</v>
      </c>
      <c r="BF371" s="55" t="s">
        <v>362</v>
      </c>
      <c r="BG371" s="55" t="s">
        <v>28</v>
      </c>
      <c r="BN37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6" s="55" customFormat="1" ht="16" customHeight="1" x14ac:dyDescent="0.2">
      <c r="A372" s="55">
        <v>2595</v>
      </c>
      <c r="B372" s="55" t="s">
        <v>583</v>
      </c>
      <c r="C372" s="55" t="s">
        <v>233</v>
      </c>
      <c r="D372" s="55" t="s">
        <v>134</v>
      </c>
      <c r="E372" s="55" t="s">
        <v>1552</v>
      </c>
      <c r="F372" s="57" t="str">
        <f>IF(ISBLANK(Table2[[#This Row],[unique_id]]), "", PROPER(SUBSTITUTE(Table2[[#This Row],[unique_id]], "_", " ")))</f>
        <v>Broken Server Eva Plug</v>
      </c>
      <c r="G372" s="55" t="s">
        <v>1449</v>
      </c>
      <c r="H372" s="55" t="s">
        <v>530</v>
      </c>
      <c r="I372" s="55" t="s">
        <v>291</v>
      </c>
      <c r="M372" s="55" t="s">
        <v>257</v>
      </c>
      <c r="O372" s="58" t="s">
        <v>797</v>
      </c>
      <c r="R372" s="55" t="s">
        <v>810</v>
      </c>
      <c r="S372" s="55" t="str">
        <f>Table2[[#This Row],[friendly_name]]</f>
        <v>Server Eva</v>
      </c>
      <c r="T372" s="56" t="str">
        <f>"power_sensor_id: sensor." &amp; Table2[[#This Row],[unique_id]] &amp; "_current_consumption" &amp; CHAR(10) &amp; "force_energy_sensor_creation: true" &amp; CHAR(10)</f>
        <v xml:space="preserve">power_sensor_id: sensor.broken_server_eva_plug_current_consumption
force_energy_sensor_creation: true
</v>
      </c>
      <c r="V372" s="58"/>
      <c r="W372" s="58"/>
      <c r="X372" s="58"/>
      <c r="Y372" s="58"/>
      <c r="Z372" s="58"/>
      <c r="AA372" s="58"/>
      <c r="AE372" s="55" t="s">
        <v>252</v>
      </c>
      <c r="AG372" s="58"/>
      <c r="AH372" s="58"/>
      <c r="AR372" s="60"/>
      <c r="AT372" s="62"/>
      <c r="AV372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72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72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2" s="55" t="str">
        <f>IF(ISBLANK(Table2[[#This Row],[device_model]]), "", Table2[[#This Row],[device_suggested_area]])</f>
        <v>Rack</v>
      </c>
      <c r="BB372" s="55" t="s">
        <v>1450</v>
      </c>
      <c r="BC372" s="60" t="s">
        <v>361</v>
      </c>
      <c r="BD372" s="55" t="s">
        <v>233</v>
      </c>
      <c r="BF372" s="55" t="s">
        <v>362</v>
      </c>
      <c r="BG372" s="55" t="s">
        <v>28</v>
      </c>
      <c r="BJ372" s="55" t="s">
        <v>989</v>
      </c>
      <c r="BK372" s="55" t="s">
        <v>1356</v>
      </c>
      <c r="BL372" s="55" t="s">
        <v>813</v>
      </c>
      <c r="BM372" s="55" t="s">
        <v>1411</v>
      </c>
      <c r="BN372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73" spans="1:66" s="55" customFormat="1" ht="16" customHeight="1" x14ac:dyDescent="0.2">
      <c r="A373" s="55">
        <v>2596</v>
      </c>
      <c r="B373" s="55" t="s">
        <v>583</v>
      </c>
      <c r="C373" s="55" t="s">
        <v>817</v>
      </c>
      <c r="D373" s="55" t="s">
        <v>148</v>
      </c>
      <c r="E373" s="56" t="s">
        <v>1553</v>
      </c>
      <c r="F373" s="57" t="str">
        <f>IF(ISBLANK(Table2[[#This Row],[unique_id]]), "", PROPER(SUBSTITUTE(Table2[[#This Row],[unique_id]], "_", " ")))</f>
        <v>Broken Template Server Meg Plug Proxy</v>
      </c>
      <c r="G373" s="60" t="s">
        <v>814</v>
      </c>
      <c r="H373" s="55" t="s">
        <v>530</v>
      </c>
      <c r="I373" s="55" t="s">
        <v>291</v>
      </c>
      <c r="O373" s="58" t="s">
        <v>797</v>
      </c>
      <c r="R373" s="55" t="s">
        <v>810</v>
      </c>
      <c r="S373" s="55" t="str">
        <f>Table2[[#This Row],[friendly_name]]</f>
        <v>Server Meg</v>
      </c>
      <c r="T373" s="56" t="s">
        <v>1095</v>
      </c>
      <c r="V373" s="58"/>
      <c r="W373" s="58"/>
      <c r="X373" s="58"/>
      <c r="Y373" s="58"/>
      <c r="Z373" s="58"/>
      <c r="AA373" s="58"/>
      <c r="AG373" s="58"/>
      <c r="AH373" s="58"/>
      <c r="AR373" s="60"/>
      <c r="AT373" s="62"/>
      <c r="AU373" s="55" t="s">
        <v>134</v>
      </c>
      <c r="AV37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3" s="55" t="str">
        <f>IF(ISBLANK(Table2[[#This Row],[device_model]]), "", Table2[[#This Row],[device_suggested_area]])</f>
        <v>Rack</v>
      </c>
      <c r="BB373" s="55" t="s">
        <v>1085</v>
      </c>
      <c r="BC373" s="60" t="s">
        <v>361</v>
      </c>
      <c r="BD373" s="55" t="s">
        <v>233</v>
      </c>
      <c r="BF373" s="55" t="s">
        <v>362</v>
      </c>
      <c r="BG373" s="55" t="s">
        <v>28</v>
      </c>
      <c r="BN37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4" spans="1:66" s="55" customFormat="1" ht="16" customHeight="1" x14ac:dyDescent="0.2">
      <c r="A374" s="55">
        <v>2597</v>
      </c>
      <c r="B374" s="55" t="s">
        <v>583</v>
      </c>
      <c r="C374" s="55" t="s">
        <v>233</v>
      </c>
      <c r="D374" s="55" t="s">
        <v>134</v>
      </c>
      <c r="E374" s="55" t="s">
        <v>1554</v>
      </c>
      <c r="F374" s="57" t="str">
        <f>IF(ISBLANK(Table2[[#This Row],[unique_id]]), "", PROPER(SUBSTITUTE(Table2[[#This Row],[unique_id]], "_", " ")))</f>
        <v>Broken Server Meg Plug</v>
      </c>
      <c r="G374" s="60" t="s">
        <v>814</v>
      </c>
      <c r="H374" s="55" t="s">
        <v>530</v>
      </c>
      <c r="I374" s="55" t="s">
        <v>291</v>
      </c>
      <c r="M374" s="55" t="s">
        <v>257</v>
      </c>
      <c r="O374" s="58" t="s">
        <v>797</v>
      </c>
      <c r="R374" s="55" t="s">
        <v>810</v>
      </c>
      <c r="S374" s="55" t="str">
        <f>Table2[[#This Row],[friendly_name]]</f>
        <v>Server Meg</v>
      </c>
      <c r="T374" s="56" t="str">
        <f>"power_sensor_id: sensor." &amp; Table2[[#This Row],[unique_id]] &amp; "_current_consumption" &amp; CHAR(10) &amp; "force_energy_sensor_creation: true" &amp; CHAR(10)</f>
        <v xml:space="preserve">power_sensor_id: sensor.broken_server_meg_plug_current_consumption
force_energy_sensor_creation: true
</v>
      </c>
      <c r="V374" s="58"/>
      <c r="W374" s="58"/>
      <c r="X374" s="58"/>
      <c r="Y374" s="58"/>
      <c r="Z374" s="58"/>
      <c r="AA374" s="58"/>
      <c r="AE374" s="55" t="s">
        <v>252</v>
      </c>
      <c r="AG374" s="58"/>
      <c r="AH374" s="58"/>
      <c r="AR374" s="60"/>
      <c r="AT374" s="62"/>
      <c r="AV37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4" s="55" t="str">
        <f>IF(ISBLANK(Table2[[#This Row],[device_model]]), "", Table2[[#This Row],[device_suggested_area]])</f>
        <v>Rack</v>
      </c>
      <c r="BB374" s="55" t="s">
        <v>1085</v>
      </c>
      <c r="BC374" s="60" t="s">
        <v>361</v>
      </c>
      <c r="BD374" s="55" t="s">
        <v>233</v>
      </c>
      <c r="BF374" s="55" t="s">
        <v>362</v>
      </c>
      <c r="BG374" s="55" t="s">
        <v>28</v>
      </c>
      <c r="BJ374" s="55" t="s">
        <v>989</v>
      </c>
      <c r="BK374" s="55" t="s">
        <v>1356</v>
      </c>
      <c r="BL374" s="55" t="s">
        <v>812</v>
      </c>
      <c r="BM374" s="55" t="s">
        <v>1412</v>
      </c>
      <c r="BN37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75" spans="1:66" ht="16" customHeight="1" x14ac:dyDescent="0.2">
      <c r="A375" s="30">
        <v>2598</v>
      </c>
      <c r="B375" s="30" t="s">
        <v>26</v>
      </c>
      <c r="C375" s="30" t="s">
        <v>817</v>
      </c>
      <c r="D375" s="30" t="s">
        <v>148</v>
      </c>
      <c r="E375" s="37" t="s">
        <v>1308</v>
      </c>
      <c r="F375" s="36" t="str">
        <f>IF(ISBLANK(Table2[[#This Row],[unique_id]]), "", PROPER(SUBSTITUTE(Table2[[#This Row],[unique_id]], "_", " ")))</f>
        <v>Template Server Lia Plug Proxy</v>
      </c>
      <c r="G375" s="30" t="s">
        <v>1309</v>
      </c>
      <c r="H375" s="30" t="s">
        <v>530</v>
      </c>
      <c r="I375" s="30" t="s">
        <v>291</v>
      </c>
      <c r="O375" s="31" t="s">
        <v>797</v>
      </c>
      <c r="P375" s="30" t="s">
        <v>165</v>
      </c>
      <c r="Q375" s="30" t="s">
        <v>769</v>
      </c>
      <c r="R375" s="30" t="s">
        <v>771</v>
      </c>
      <c r="S375" s="30" t="s">
        <v>1309</v>
      </c>
      <c r="T375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75" s="30"/>
      <c r="V375" s="31"/>
      <c r="W375" s="31"/>
      <c r="X375" s="31"/>
      <c r="Y375" s="31"/>
      <c r="Z375" s="31"/>
      <c r="AA375" s="31"/>
      <c r="AB375" s="30"/>
      <c r="AC375" s="30"/>
      <c r="AG375" s="31"/>
      <c r="AH375" s="31"/>
      <c r="AT375" s="40"/>
      <c r="AU375" s="30" t="s">
        <v>134</v>
      </c>
      <c r="AV3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5" s="30" t="s">
        <v>499</v>
      </c>
      <c r="BB375" s="30" t="s">
        <v>1310</v>
      </c>
      <c r="BC375" s="30" t="s">
        <v>360</v>
      </c>
      <c r="BD375" s="30" t="s">
        <v>233</v>
      </c>
      <c r="BF375" s="30" t="s">
        <v>363</v>
      </c>
      <c r="BG375" s="30" t="s">
        <v>499</v>
      </c>
      <c r="BN3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6" spans="1:66" ht="16" customHeight="1" x14ac:dyDescent="0.2">
      <c r="A376" s="30">
        <v>2599</v>
      </c>
      <c r="B376" s="30" t="s">
        <v>26</v>
      </c>
      <c r="C376" s="30" t="s">
        <v>233</v>
      </c>
      <c r="D376" s="30" t="s">
        <v>134</v>
      </c>
      <c r="E376" s="30" t="s">
        <v>1307</v>
      </c>
      <c r="F376" s="36" t="str">
        <f>IF(ISBLANK(Table2[[#This Row],[unique_id]]), "", PROPER(SUBSTITUTE(Table2[[#This Row],[unique_id]], "_", " ")))</f>
        <v>Server Lia Plug</v>
      </c>
      <c r="G376" s="30" t="s">
        <v>1309</v>
      </c>
      <c r="H376" s="30" t="s">
        <v>530</v>
      </c>
      <c r="I376" s="30" t="s">
        <v>291</v>
      </c>
      <c r="M376" s="30" t="s">
        <v>257</v>
      </c>
      <c r="O376" s="31" t="s">
        <v>797</v>
      </c>
      <c r="P376" s="30" t="s">
        <v>165</v>
      </c>
      <c r="Q376" s="30" t="s">
        <v>769</v>
      </c>
      <c r="R376" s="30" t="s">
        <v>771</v>
      </c>
      <c r="S376" s="30" t="s">
        <v>1309</v>
      </c>
      <c r="T376" s="37" t="str">
        <f>_xlfn.CONCAT("power_sensor_id: sensor.", Table2[[#This Row],[unique_id]], "_current_consumption", CHAR(10), "force_energy_sensor_creation: true", CHAR(10))</f>
        <v xml:space="preserve">power_sensor_id: sensor.server_lia_plug_current_consumption
force_energy_sensor_creation: true
</v>
      </c>
      <c r="U376" s="30"/>
      <c r="V376" s="31"/>
      <c r="W376" s="31"/>
      <c r="X376" s="31"/>
      <c r="Y376" s="31"/>
      <c r="Z376" s="31"/>
      <c r="AA376" s="31"/>
      <c r="AB376" s="30"/>
      <c r="AC376" s="30"/>
      <c r="AE376" s="30" t="s">
        <v>252</v>
      </c>
      <c r="AG376" s="31"/>
      <c r="AH376" s="31"/>
      <c r="AT376" s="40"/>
      <c r="AU376" s="30"/>
      <c r="AV3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6" s="30" t="s">
        <v>499</v>
      </c>
      <c r="BB376" s="30" t="s">
        <v>1310</v>
      </c>
      <c r="BC376" s="30" t="s">
        <v>360</v>
      </c>
      <c r="BD376" s="30" t="s">
        <v>233</v>
      </c>
      <c r="BF376" s="30" t="s">
        <v>363</v>
      </c>
      <c r="BG376" s="30" t="s">
        <v>499</v>
      </c>
      <c r="BJ376" s="30" t="s">
        <v>989</v>
      </c>
      <c r="BK376" s="30" t="s">
        <v>1356</v>
      </c>
      <c r="BL376" s="30" t="s">
        <v>349</v>
      </c>
      <c r="BM376" s="30" t="s">
        <v>1413</v>
      </c>
      <c r="BN3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77" spans="1:66" ht="16" customHeight="1" x14ac:dyDescent="0.2">
      <c r="A377" s="30">
        <v>2600</v>
      </c>
      <c r="B377" s="30" t="s">
        <v>26</v>
      </c>
      <c r="C377" s="30" t="s">
        <v>817</v>
      </c>
      <c r="D377" s="30" t="s">
        <v>148</v>
      </c>
      <c r="E377" s="37" t="s">
        <v>978</v>
      </c>
      <c r="F377" s="36" t="str">
        <f>IF(ISBLANK(Table2[[#This Row],[unique_id]]), "", PROPER(SUBSTITUTE(Table2[[#This Row],[unique_id]], "_", " ")))</f>
        <v>Template Rack Outlet Plug Proxy</v>
      </c>
      <c r="G377" s="30" t="s">
        <v>222</v>
      </c>
      <c r="H377" s="30" t="s">
        <v>530</v>
      </c>
      <c r="I377" s="30" t="s">
        <v>291</v>
      </c>
      <c r="O377" s="31" t="s">
        <v>797</v>
      </c>
      <c r="P377" s="30" t="s">
        <v>165</v>
      </c>
      <c r="Q377" s="30" t="s">
        <v>769</v>
      </c>
      <c r="R377" s="30" t="s">
        <v>771</v>
      </c>
      <c r="S377" s="30" t="str">
        <f>Table2[[#This Row],[friendly_name]]</f>
        <v>Server Rack</v>
      </c>
      <c r="T377" s="37" t="s">
        <v>1097</v>
      </c>
      <c r="U377" s="30"/>
      <c r="V377" s="31"/>
      <c r="W377" s="31"/>
      <c r="X377" s="31"/>
      <c r="Y377" s="31"/>
      <c r="Z377" s="31"/>
      <c r="AA377" s="31"/>
      <c r="AB377" s="30"/>
      <c r="AC377" s="30"/>
      <c r="AG377" s="31"/>
      <c r="AH377" s="31"/>
      <c r="AT377" s="40"/>
      <c r="AU377" s="30" t="s">
        <v>134</v>
      </c>
      <c r="AV3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7" s="30" t="str">
        <f>IF(ISBLANK(Table2[[#This Row],[device_model]]), "", Table2[[#This Row],[device_suggested_area]])</f>
        <v>Rack</v>
      </c>
      <c r="BB377" s="30" t="s">
        <v>1031</v>
      </c>
      <c r="BC377" s="30" t="s">
        <v>925</v>
      </c>
      <c r="BD377" s="30" t="s">
        <v>1138</v>
      </c>
      <c r="BF377" s="30" t="s">
        <v>897</v>
      </c>
      <c r="BG377" s="30" t="s">
        <v>28</v>
      </c>
      <c r="BN3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6" ht="16" customHeight="1" x14ac:dyDescent="0.2">
      <c r="A378" s="30">
        <v>2601</v>
      </c>
      <c r="B378" s="30" t="s">
        <v>26</v>
      </c>
      <c r="C378" s="30" t="s">
        <v>702</v>
      </c>
      <c r="D378" s="30" t="s">
        <v>134</v>
      </c>
      <c r="E378" s="30" t="s">
        <v>848</v>
      </c>
      <c r="F378" s="36" t="str">
        <f>IF(ISBLANK(Table2[[#This Row],[unique_id]]), "", PROPER(SUBSTITUTE(Table2[[#This Row],[unique_id]], "_", " ")))</f>
        <v>Rack Outlet Plug</v>
      </c>
      <c r="G378" s="30" t="s">
        <v>222</v>
      </c>
      <c r="H378" s="30" t="s">
        <v>530</v>
      </c>
      <c r="I378" s="30" t="s">
        <v>291</v>
      </c>
      <c r="M378" s="30" t="s">
        <v>257</v>
      </c>
      <c r="O378" s="31" t="s">
        <v>797</v>
      </c>
      <c r="P378" s="30" t="s">
        <v>165</v>
      </c>
      <c r="Q378" s="30" t="s">
        <v>769</v>
      </c>
      <c r="R378" s="30" t="s">
        <v>771</v>
      </c>
      <c r="S378" s="30" t="str">
        <f>Table2[[#This Row],[friendly_name]]</f>
        <v>Server Rack</v>
      </c>
      <c r="T378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78" s="30"/>
      <c r="V378" s="31"/>
      <c r="W378" s="31"/>
      <c r="X378" s="31"/>
      <c r="Y378" s="31"/>
      <c r="Z378" s="31"/>
      <c r="AA378" s="42" t="s">
        <v>1136</v>
      </c>
      <c r="AB378" s="30"/>
      <c r="AC378" s="30"/>
      <c r="AE378" s="30" t="s">
        <v>252</v>
      </c>
      <c r="AF378" s="30">
        <v>10</v>
      </c>
      <c r="AG378" s="31" t="s">
        <v>34</v>
      </c>
      <c r="AH378" s="31" t="s">
        <v>907</v>
      </c>
      <c r="AJ378" s="30" t="str">
        <f>_xlfn.CONCAT("homeassistant/", Table2[[#This Row],[entity_namespace]], "/tasmota/",Table2[[#This Row],[unique_id]], "/config")</f>
        <v>homeassistant/switch/tasmota/rack_outlet_plug/config</v>
      </c>
      <c r="AK378" s="30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78" s="30" t="str">
        <f>_xlfn.CONCAT("tasmota/device/",Table2[[#This Row],[unique_id]], "/cmnd/POWER")</f>
        <v>tasmota/device/rack_outlet_plug/cmnd/POWER</v>
      </c>
      <c r="AM378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8" s="30" t="s">
        <v>926</v>
      </c>
      <c r="AO378" s="30" t="s">
        <v>927</v>
      </c>
      <c r="AP378" s="30" t="s">
        <v>916</v>
      </c>
      <c r="AQ378" s="30" t="s">
        <v>917</v>
      </c>
      <c r="AR378" s="30" t="s">
        <v>981</v>
      </c>
      <c r="AS378" s="30">
        <v>1</v>
      </c>
      <c r="AT378" s="34" t="str">
        <f>HYPERLINK(_xlfn.CONCAT("http://", Table2[[#This Row],[connection_ip]], "/?"))</f>
        <v>http://10.0.4.102/?</v>
      </c>
      <c r="AU378" s="30"/>
      <c r="AV3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8" s="30" t="str">
        <f>IF(ISBLANK(Table2[[#This Row],[device_model]]), "", Table2[[#This Row],[device_suggested_area]])</f>
        <v>Rack</v>
      </c>
      <c r="BB378" s="30" t="s">
        <v>1031</v>
      </c>
      <c r="BC378" s="30" t="s">
        <v>925</v>
      </c>
      <c r="BD378" s="30" t="s">
        <v>1138</v>
      </c>
      <c r="BF378" s="30" t="s">
        <v>897</v>
      </c>
      <c r="BG378" s="30" t="s">
        <v>28</v>
      </c>
      <c r="BK378" s="30" t="s">
        <v>1356</v>
      </c>
      <c r="BL378" s="30" t="s">
        <v>924</v>
      </c>
      <c r="BM378" s="30" t="s">
        <v>1415</v>
      </c>
      <c r="BN3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79" spans="1:66" ht="16" customHeight="1" x14ac:dyDescent="0.2">
      <c r="A379" s="30">
        <v>2602</v>
      </c>
      <c r="B379" s="30" t="s">
        <v>26</v>
      </c>
      <c r="C379" s="30" t="s">
        <v>702</v>
      </c>
      <c r="D379" s="30" t="s">
        <v>27</v>
      </c>
      <c r="E379" s="30" t="s">
        <v>979</v>
      </c>
      <c r="F379" s="36" t="str">
        <f>IF(ISBLANK(Table2[[#This Row],[unique_id]]), "", PROPER(SUBSTITUTE(Table2[[#This Row],[unique_id]], "_", " ")))</f>
        <v>Rack Outlet Plug Energy Power</v>
      </c>
      <c r="G379" s="30" t="s">
        <v>222</v>
      </c>
      <c r="H379" s="30" t="s">
        <v>530</v>
      </c>
      <c r="I379" s="30" t="s">
        <v>291</v>
      </c>
      <c r="O379" s="31"/>
      <c r="P379" s="30"/>
      <c r="T379" s="37"/>
      <c r="U379" s="30"/>
      <c r="V379" s="31"/>
      <c r="W379" s="31"/>
      <c r="X379" s="31"/>
      <c r="Y379" s="31"/>
      <c r="Z379" s="31"/>
      <c r="AA379" s="31"/>
      <c r="AB379" s="30" t="s">
        <v>31</v>
      </c>
      <c r="AC379" s="30" t="s">
        <v>327</v>
      </c>
      <c r="AD379" s="30" t="s">
        <v>908</v>
      </c>
      <c r="AF379" s="30">
        <v>10</v>
      </c>
      <c r="AG379" s="31" t="s">
        <v>34</v>
      </c>
      <c r="AH379" s="31" t="s">
        <v>907</v>
      </c>
      <c r="AJ379" s="30" t="str">
        <f>_xlfn.CONCAT("homeassistant/", Table2[[#This Row],[entity_namespace]], "/tasmota/",Table2[[#This Row],[unique_id]], "/config")</f>
        <v>homeassistant/sensor/tasmota/rack_outlet_plug_energy_power/config</v>
      </c>
      <c r="AK379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79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9" s="30" t="s">
        <v>926</v>
      </c>
      <c r="AO379" s="30" t="s">
        <v>927</v>
      </c>
      <c r="AP379" s="30" t="s">
        <v>916</v>
      </c>
      <c r="AQ379" s="30" t="s">
        <v>917</v>
      </c>
      <c r="AR379" s="30" t="s">
        <v>1132</v>
      </c>
      <c r="AS379" s="30">
        <v>1</v>
      </c>
      <c r="AT379" s="34"/>
      <c r="AU379" s="30"/>
      <c r="AV3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9" s="30" t="str">
        <f>IF(ISBLANK(Table2[[#This Row],[device_model]]), "", Table2[[#This Row],[device_suggested_area]])</f>
        <v>Rack</v>
      </c>
      <c r="BB379" s="30" t="s">
        <v>1031</v>
      </c>
      <c r="BC379" s="30" t="s">
        <v>925</v>
      </c>
      <c r="BD379" s="30" t="s">
        <v>1138</v>
      </c>
      <c r="BF379" s="30" t="s">
        <v>897</v>
      </c>
      <c r="BG379" s="30" t="s">
        <v>28</v>
      </c>
      <c r="BN3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0" spans="1:66" ht="16" customHeight="1" x14ac:dyDescent="0.2">
      <c r="A380" s="30">
        <v>2603</v>
      </c>
      <c r="B380" s="30" t="s">
        <v>26</v>
      </c>
      <c r="C380" s="30" t="s">
        <v>702</v>
      </c>
      <c r="D380" s="30" t="s">
        <v>27</v>
      </c>
      <c r="E380" s="30" t="s">
        <v>980</v>
      </c>
      <c r="F380" s="36" t="str">
        <f>IF(ISBLANK(Table2[[#This Row],[unique_id]]), "", PROPER(SUBSTITUTE(Table2[[#This Row],[unique_id]], "_", " ")))</f>
        <v>Rack Outlet Plug Energy Total</v>
      </c>
      <c r="G380" s="30" t="s">
        <v>222</v>
      </c>
      <c r="H380" s="30" t="s">
        <v>530</v>
      </c>
      <c r="I380" s="30" t="s">
        <v>291</v>
      </c>
      <c r="O380" s="31"/>
      <c r="P380" s="30"/>
      <c r="T380" s="37"/>
      <c r="U380" s="30"/>
      <c r="V380" s="31"/>
      <c r="W380" s="31"/>
      <c r="X380" s="31"/>
      <c r="Y380" s="31"/>
      <c r="Z380" s="31"/>
      <c r="AA380" s="31"/>
      <c r="AB380" s="30" t="s">
        <v>76</v>
      </c>
      <c r="AC380" s="30" t="s">
        <v>328</v>
      </c>
      <c r="AD380" s="30" t="s">
        <v>909</v>
      </c>
      <c r="AF380" s="30">
        <v>10</v>
      </c>
      <c r="AG380" s="31" t="s">
        <v>34</v>
      </c>
      <c r="AH380" s="31" t="s">
        <v>907</v>
      </c>
      <c r="AJ380" s="30" t="str">
        <f>_xlfn.CONCAT("homeassistant/", Table2[[#This Row],[entity_namespace]], "/tasmota/",Table2[[#This Row],[unique_id]], "/config")</f>
        <v>homeassistant/sensor/tasmota/rack_outlet_plug_energy_total/config</v>
      </c>
      <c r="AK380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80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0" s="30" t="s">
        <v>926</v>
      </c>
      <c r="AO380" s="30" t="s">
        <v>927</v>
      </c>
      <c r="AP380" s="30" t="s">
        <v>916</v>
      </c>
      <c r="AQ380" s="30" t="s">
        <v>917</v>
      </c>
      <c r="AR380" s="30" t="s">
        <v>1133</v>
      </c>
      <c r="AS380" s="30">
        <v>1</v>
      </c>
      <c r="AT380" s="34"/>
      <c r="AU380" s="30"/>
      <c r="AV3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0" s="30" t="str">
        <f>IF(ISBLANK(Table2[[#This Row],[device_model]]), "", Table2[[#This Row],[device_suggested_area]])</f>
        <v>Rack</v>
      </c>
      <c r="BB380" s="30" t="s">
        <v>1031</v>
      </c>
      <c r="BC380" s="30" t="s">
        <v>925</v>
      </c>
      <c r="BD380" s="30" t="s">
        <v>1138</v>
      </c>
      <c r="BF380" s="30" t="s">
        <v>897</v>
      </c>
      <c r="BG380" s="30" t="s">
        <v>28</v>
      </c>
      <c r="BN3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1" spans="1:66" ht="16" customHeight="1" x14ac:dyDescent="0.2">
      <c r="A381" s="30">
        <v>2604</v>
      </c>
      <c r="B381" s="30" t="s">
        <v>26</v>
      </c>
      <c r="C381" s="30" t="s">
        <v>817</v>
      </c>
      <c r="D381" s="30" t="s">
        <v>148</v>
      </c>
      <c r="E381" s="37" t="s">
        <v>1122</v>
      </c>
      <c r="F381" s="36" t="str">
        <f>IF(ISBLANK(Table2[[#This Row],[unique_id]]), "", PROPER(SUBSTITUTE(Table2[[#This Row],[unique_id]], "_", " ")))</f>
        <v>Template Ceiling Network Switch Plug Proxy</v>
      </c>
      <c r="G381" s="30" t="s">
        <v>220</v>
      </c>
      <c r="H381" s="30" t="s">
        <v>530</v>
      </c>
      <c r="I381" s="30" t="s">
        <v>291</v>
      </c>
      <c r="O381" s="31" t="s">
        <v>797</v>
      </c>
      <c r="P381" s="30" t="s">
        <v>165</v>
      </c>
      <c r="Q381" s="30" t="s">
        <v>769</v>
      </c>
      <c r="R381" s="30" t="s">
        <v>771</v>
      </c>
      <c r="S381" s="30" t="str">
        <f>Table2[[#This Row],[friendly_name]]</f>
        <v>Network Switch</v>
      </c>
      <c r="T381" s="37" t="s">
        <v>1097</v>
      </c>
      <c r="U381" s="30"/>
      <c r="V381" s="31"/>
      <c r="W381" s="31"/>
      <c r="X381" s="31"/>
      <c r="Y381" s="31"/>
      <c r="Z381" s="31"/>
      <c r="AA381" s="31"/>
      <c r="AB381" s="30"/>
      <c r="AC381" s="30"/>
      <c r="AG381" s="31"/>
      <c r="AH381" s="31"/>
      <c r="AT381" s="40"/>
      <c r="AU381" s="30" t="s">
        <v>134</v>
      </c>
      <c r="AV3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1" s="30" t="str">
        <f>IF(ISBLANK(Table2[[#This Row],[device_model]]), "", Table2[[#This Row],[device_suggested_area]])</f>
        <v>Ceiling</v>
      </c>
      <c r="BB381" s="30" t="s">
        <v>220</v>
      </c>
      <c r="BC381" s="30" t="s">
        <v>925</v>
      </c>
      <c r="BD381" s="30" t="s">
        <v>1138</v>
      </c>
      <c r="BF381" s="30" t="s">
        <v>897</v>
      </c>
      <c r="BG381" s="30" t="s">
        <v>406</v>
      </c>
      <c r="BN3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2" spans="1:66" ht="16" customHeight="1" x14ac:dyDescent="0.2">
      <c r="A382" s="30">
        <v>2605</v>
      </c>
      <c r="B382" s="30" t="s">
        <v>26</v>
      </c>
      <c r="C382" s="30" t="s">
        <v>702</v>
      </c>
      <c r="D382" s="30" t="s">
        <v>134</v>
      </c>
      <c r="E382" s="30" t="s">
        <v>1123</v>
      </c>
      <c r="F382" s="36" t="str">
        <f>IF(ISBLANK(Table2[[#This Row],[unique_id]]), "", PROPER(SUBSTITUTE(Table2[[#This Row],[unique_id]], "_", " ")))</f>
        <v>Ceiling Network Switch Plug</v>
      </c>
      <c r="G382" s="30" t="s">
        <v>220</v>
      </c>
      <c r="H382" s="30" t="s">
        <v>530</v>
      </c>
      <c r="I382" s="30" t="s">
        <v>291</v>
      </c>
      <c r="M382" s="30" t="s">
        <v>257</v>
      </c>
      <c r="O382" s="31" t="s">
        <v>797</v>
      </c>
      <c r="P382" s="30" t="s">
        <v>165</v>
      </c>
      <c r="Q382" s="30" t="s">
        <v>769</v>
      </c>
      <c r="R382" s="30" t="s">
        <v>771</v>
      </c>
      <c r="S382" s="30" t="str">
        <f>Table2[[#This Row],[friendly_name]]</f>
        <v>Network Switch</v>
      </c>
      <c r="T382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82" s="30"/>
      <c r="V382" s="31"/>
      <c r="W382" s="31"/>
      <c r="X382" s="31"/>
      <c r="Y382" s="31"/>
      <c r="Z382" s="31"/>
      <c r="AA382" s="42" t="s">
        <v>1136</v>
      </c>
      <c r="AB382" s="30"/>
      <c r="AC382" s="30"/>
      <c r="AE382" s="30" t="s">
        <v>253</v>
      </c>
      <c r="AF382" s="30">
        <v>10</v>
      </c>
      <c r="AG382" s="31" t="s">
        <v>34</v>
      </c>
      <c r="AH382" s="31" t="s">
        <v>907</v>
      </c>
      <c r="AJ382" s="30" t="str">
        <f>_xlfn.CONCAT("homeassistant/", Table2[[#This Row],[entity_namespace]], "/tasmota/",Table2[[#This Row],[unique_id]], "/config")</f>
        <v>homeassistant/switch/tasmota/ceiling_network_switch_plug/config</v>
      </c>
      <c r="AK382" s="30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82" s="30" t="str">
        <f>_xlfn.CONCAT("tasmota/device/",Table2[[#This Row],[unique_id]], "/cmnd/POWER")</f>
        <v>tasmota/device/ceiling_network_switch_plug/cmnd/POWER</v>
      </c>
      <c r="AM382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2" s="30" t="s">
        <v>926</v>
      </c>
      <c r="AO382" s="30" t="s">
        <v>927</v>
      </c>
      <c r="AP382" s="30" t="s">
        <v>916</v>
      </c>
      <c r="AQ382" s="30" t="s">
        <v>917</v>
      </c>
      <c r="AR382" s="30" t="s">
        <v>981</v>
      </c>
      <c r="AS382" s="30">
        <v>1</v>
      </c>
      <c r="AT382" s="34" t="str">
        <f>HYPERLINK(_xlfn.CONCAT("http://", Table2[[#This Row],[connection_ip]], "/?"))</f>
        <v>http://10.0.4.105/?</v>
      </c>
      <c r="AU382" s="30"/>
      <c r="AV3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2" s="30" t="str">
        <f>IF(ISBLANK(Table2[[#This Row],[device_model]]), "", Table2[[#This Row],[device_suggested_area]])</f>
        <v>Ceiling</v>
      </c>
      <c r="BB382" s="30" t="s">
        <v>220</v>
      </c>
      <c r="BC382" s="30" t="s">
        <v>925</v>
      </c>
      <c r="BD382" s="30" t="s">
        <v>1138</v>
      </c>
      <c r="BF382" s="30" t="s">
        <v>897</v>
      </c>
      <c r="BG382" s="30" t="s">
        <v>406</v>
      </c>
      <c r="BK382" s="30" t="s">
        <v>1356</v>
      </c>
      <c r="BL382" s="41" t="s">
        <v>991</v>
      </c>
      <c r="BM382" s="30" t="s">
        <v>1417</v>
      </c>
      <c r="BN3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83" spans="1:66" ht="16" customHeight="1" x14ac:dyDescent="0.2">
      <c r="A383" s="30">
        <v>2606</v>
      </c>
      <c r="B383" s="30" t="s">
        <v>26</v>
      </c>
      <c r="C383" s="30" t="s">
        <v>702</v>
      </c>
      <c r="D383" s="30" t="s">
        <v>27</v>
      </c>
      <c r="E383" s="30" t="s">
        <v>1124</v>
      </c>
      <c r="F383" s="36" t="str">
        <f>IF(ISBLANK(Table2[[#This Row],[unique_id]]), "", PROPER(SUBSTITUTE(Table2[[#This Row],[unique_id]], "_", " ")))</f>
        <v>Ceiling Network Switch Plug Energy Power</v>
      </c>
      <c r="G383" s="30" t="s">
        <v>220</v>
      </c>
      <c r="H383" s="30" t="s">
        <v>530</v>
      </c>
      <c r="I383" s="30" t="s">
        <v>291</v>
      </c>
      <c r="O383" s="31"/>
      <c r="P383" s="30"/>
      <c r="T383" s="37"/>
      <c r="U383" s="30"/>
      <c r="V383" s="31"/>
      <c r="W383" s="31"/>
      <c r="X383" s="31"/>
      <c r="Y383" s="31"/>
      <c r="Z383" s="31"/>
      <c r="AA383" s="31"/>
      <c r="AB383" s="30" t="s">
        <v>31</v>
      </c>
      <c r="AC383" s="30" t="s">
        <v>327</v>
      </c>
      <c r="AD383" s="30" t="s">
        <v>908</v>
      </c>
      <c r="AF383" s="30">
        <v>10</v>
      </c>
      <c r="AG383" s="31" t="s">
        <v>34</v>
      </c>
      <c r="AH383" s="31" t="s">
        <v>907</v>
      </c>
      <c r="AJ383" s="30" t="str">
        <f>_xlfn.CONCAT("homeassistant/", Table2[[#This Row],[entity_namespace]], "/tasmota/",Table2[[#This Row],[unique_id]], "/config")</f>
        <v>homeassistant/sensor/tasmota/ceiling_network_switch_plug_energy_power/config</v>
      </c>
      <c r="AK383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83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3" s="30" t="s">
        <v>926</v>
      </c>
      <c r="AO383" s="30" t="s">
        <v>927</v>
      </c>
      <c r="AP383" s="30" t="s">
        <v>916</v>
      </c>
      <c r="AQ383" s="30" t="s">
        <v>917</v>
      </c>
      <c r="AR383" s="30" t="s">
        <v>1132</v>
      </c>
      <c r="AS383" s="30">
        <v>1</v>
      </c>
      <c r="AT383" s="34"/>
      <c r="AU383" s="30"/>
      <c r="AV3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3" s="30" t="str">
        <f>IF(ISBLANK(Table2[[#This Row],[device_model]]), "", Table2[[#This Row],[device_suggested_area]])</f>
        <v>Ceiling</v>
      </c>
      <c r="BB383" s="30" t="s">
        <v>220</v>
      </c>
      <c r="BC383" s="30" t="s">
        <v>925</v>
      </c>
      <c r="BD383" s="30" t="s">
        <v>1138</v>
      </c>
      <c r="BF383" s="30" t="s">
        <v>897</v>
      </c>
      <c r="BG383" s="30" t="s">
        <v>406</v>
      </c>
      <c r="BN3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6" ht="16" customHeight="1" x14ac:dyDescent="0.2">
      <c r="A384" s="30">
        <v>2607</v>
      </c>
      <c r="B384" s="30" t="s">
        <v>26</v>
      </c>
      <c r="C384" s="30" t="s">
        <v>702</v>
      </c>
      <c r="D384" s="30" t="s">
        <v>27</v>
      </c>
      <c r="E384" s="30" t="s">
        <v>1125</v>
      </c>
      <c r="F384" s="36" t="str">
        <f>IF(ISBLANK(Table2[[#This Row],[unique_id]]), "", PROPER(SUBSTITUTE(Table2[[#This Row],[unique_id]], "_", " ")))</f>
        <v>Ceiling Network Switch Plug Energy Total</v>
      </c>
      <c r="G384" s="30" t="s">
        <v>220</v>
      </c>
      <c r="H384" s="30" t="s">
        <v>530</v>
      </c>
      <c r="I384" s="30" t="s">
        <v>291</v>
      </c>
      <c r="O384" s="31"/>
      <c r="P384" s="30"/>
      <c r="T384" s="37"/>
      <c r="U384" s="30"/>
      <c r="V384" s="31"/>
      <c r="W384" s="31"/>
      <c r="X384" s="31"/>
      <c r="Y384" s="31"/>
      <c r="Z384" s="31"/>
      <c r="AA384" s="31"/>
      <c r="AB384" s="30" t="s">
        <v>76</v>
      </c>
      <c r="AC384" s="30" t="s">
        <v>328</v>
      </c>
      <c r="AD384" s="30" t="s">
        <v>909</v>
      </c>
      <c r="AF384" s="30">
        <v>10</v>
      </c>
      <c r="AG384" s="31" t="s">
        <v>34</v>
      </c>
      <c r="AH384" s="31" t="s">
        <v>907</v>
      </c>
      <c r="AJ384" s="30" t="str">
        <f>_xlfn.CONCAT("homeassistant/", Table2[[#This Row],[entity_namespace]], "/tasmota/",Table2[[#This Row],[unique_id]], "/config")</f>
        <v>homeassistant/sensor/tasmota/ceiling_network_switch_plug_energy_total/config</v>
      </c>
      <c r="AK384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84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4" s="30" t="s">
        <v>926</v>
      </c>
      <c r="AO384" s="30" t="s">
        <v>927</v>
      </c>
      <c r="AP384" s="30" t="s">
        <v>916</v>
      </c>
      <c r="AQ384" s="30" t="s">
        <v>917</v>
      </c>
      <c r="AR384" s="30" t="s">
        <v>1133</v>
      </c>
      <c r="AS384" s="30">
        <v>1</v>
      </c>
      <c r="AT384" s="34"/>
      <c r="AU384" s="30"/>
      <c r="AV3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4" s="30" t="str">
        <f>IF(ISBLANK(Table2[[#This Row],[device_model]]), "", Table2[[#This Row],[device_suggested_area]])</f>
        <v>Ceiling</v>
      </c>
      <c r="BB384" s="30" t="s">
        <v>220</v>
      </c>
      <c r="BC384" s="30" t="s">
        <v>925</v>
      </c>
      <c r="BD384" s="30" t="s">
        <v>1138</v>
      </c>
      <c r="BF384" s="30" t="s">
        <v>897</v>
      </c>
      <c r="BG384" s="30" t="s">
        <v>406</v>
      </c>
      <c r="BN3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5" spans="1:66" s="55" customFormat="1" ht="16" customHeight="1" x14ac:dyDescent="0.2">
      <c r="A385" s="55">
        <v>2608</v>
      </c>
      <c r="B385" s="55" t="s">
        <v>583</v>
      </c>
      <c r="C385" s="55" t="s">
        <v>817</v>
      </c>
      <c r="D385" s="55" t="s">
        <v>148</v>
      </c>
      <c r="E385" s="56" t="s">
        <v>1555</v>
      </c>
      <c r="F385" s="57" t="str">
        <f>IF(ISBLANK(Table2[[#This Row],[unique_id]]), "", PROPER(SUBSTITUTE(Table2[[#This Row],[unique_id]], "_", " ")))</f>
        <v>Broken Template Rack Internet Modem Plug Proxy</v>
      </c>
      <c r="G385" s="55" t="s">
        <v>221</v>
      </c>
      <c r="H385" s="55" t="s">
        <v>530</v>
      </c>
      <c r="I385" s="55" t="s">
        <v>291</v>
      </c>
      <c r="O385" s="58" t="s">
        <v>797</v>
      </c>
      <c r="R385" s="55" t="s">
        <v>811</v>
      </c>
      <c r="S385" s="55" t="str">
        <f>Table2[[#This Row],[friendly_name]]</f>
        <v>Internet Modem</v>
      </c>
      <c r="T385" s="56" t="s">
        <v>1095</v>
      </c>
      <c r="V385" s="58"/>
      <c r="W385" s="58"/>
      <c r="X385" s="58"/>
      <c r="Y385" s="58"/>
      <c r="Z385" s="58"/>
      <c r="AA385" s="58"/>
      <c r="AG385" s="58"/>
      <c r="AH385" s="58"/>
      <c r="AT385" s="59"/>
      <c r="AU385" s="55" t="s">
        <v>134</v>
      </c>
      <c r="AV38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5" s="55" t="str">
        <f>IF(ISBLANK(Table2[[#This Row],[device_model]]), "", Table2[[#This Row],[device_suggested_area]])</f>
        <v>Rack</v>
      </c>
      <c r="BB385" s="55" t="s">
        <v>1036</v>
      </c>
      <c r="BC385" s="60" t="s">
        <v>361</v>
      </c>
      <c r="BD385" s="55" t="s">
        <v>233</v>
      </c>
      <c r="BF385" s="55" t="s">
        <v>362</v>
      </c>
      <c r="BG385" s="55" t="s">
        <v>28</v>
      </c>
      <c r="BN38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6" spans="1:66" s="55" customFormat="1" ht="16" customHeight="1" x14ac:dyDescent="0.2">
      <c r="A386" s="55">
        <v>2609</v>
      </c>
      <c r="B386" s="55" t="s">
        <v>583</v>
      </c>
      <c r="C386" s="55" t="s">
        <v>233</v>
      </c>
      <c r="D386" s="55" t="s">
        <v>134</v>
      </c>
      <c r="E386" s="55" t="s">
        <v>1556</v>
      </c>
      <c r="F386" s="57" t="str">
        <f>IF(ISBLANK(Table2[[#This Row],[unique_id]]), "", PROPER(SUBSTITUTE(Table2[[#This Row],[unique_id]], "_", " ")))</f>
        <v>Broken Rack Internet Modem Plug</v>
      </c>
      <c r="G386" s="55" t="s">
        <v>221</v>
      </c>
      <c r="H386" s="55" t="s">
        <v>530</v>
      </c>
      <c r="I386" s="55" t="s">
        <v>291</v>
      </c>
      <c r="M386" s="55" t="s">
        <v>257</v>
      </c>
      <c r="O386" s="58" t="s">
        <v>797</v>
      </c>
      <c r="R386" s="55" t="s">
        <v>811</v>
      </c>
      <c r="S386" s="55" t="str">
        <f>Table2[[#This Row],[friendly_name]]</f>
        <v>Internet Modem</v>
      </c>
      <c r="T386" s="56" t="str">
        <f>"power_sensor_id: sensor." &amp; Table2[[#This Row],[unique_id]] &amp; "_current_consumption" &amp; CHAR(10) &amp; "force_energy_sensor_creation: true" &amp; CHAR(10)</f>
        <v xml:space="preserve">power_sensor_id: sensor.broken_rack_internet_modem_plug_current_consumption
force_energy_sensor_creation: true
</v>
      </c>
      <c r="V386" s="58"/>
      <c r="W386" s="58"/>
      <c r="X386" s="58"/>
      <c r="Y386" s="58"/>
      <c r="Z386" s="58"/>
      <c r="AA386" s="58"/>
      <c r="AE386" s="55" t="s">
        <v>254</v>
      </c>
      <c r="AG386" s="58"/>
      <c r="AH386" s="58"/>
      <c r="AT386" s="59"/>
      <c r="AV38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6" s="55" t="str">
        <f>IF(ISBLANK(Table2[[#This Row],[device_model]]), "", Table2[[#This Row],[device_suggested_area]])</f>
        <v>Rack</v>
      </c>
      <c r="BB386" s="55" t="s">
        <v>1036</v>
      </c>
      <c r="BC386" s="60" t="s">
        <v>361</v>
      </c>
      <c r="BD386" s="55" t="s">
        <v>233</v>
      </c>
      <c r="BF386" s="55" t="s">
        <v>362</v>
      </c>
      <c r="BG386" s="55" t="s">
        <v>28</v>
      </c>
      <c r="BJ386" s="55" t="s">
        <v>988</v>
      </c>
      <c r="BK386" s="55" t="s">
        <v>1356</v>
      </c>
      <c r="BL386" s="55" t="s">
        <v>355</v>
      </c>
      <c r="BM386" s="55" t="s">
        <v>1418</v>
      </c>
      <c r="BN38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87" spans="1:66" ht="16" customHeight="1" x14ac:dyDescent="0.2">
      <c r="A387" s="30">
        <v>2610</v>
      </c>
      <c r="B387" s="30" t="s">
        <v>26</v>
      </c>
      <c r="C387" s="30" t="s">
        <v>702</v>
      </c>
      <c r="D387" s="30" t="s">
        <v>129</v>
      </c>
      <c r="E387" s="30" t="s">
        <v>898</v>
      </c>
      <c r="F387" s="36" t="str">
        <f>IF(ISBLANK(Table2[[#This Row],[unique_id]]), "", PROPER(SUBSTITUTE(Table2[[#This Row],[unique_id]], "_", " ")))</f>
        <v>Rack Fans Plug</v>
      </c>
      <c r="G387" s="30" t="s">
        <v>593</v>
      </c>
      <c r="H387" s="30" t="s">
        <v>530</v>
      </c>
      <c r="I387" s="30" t="s">
        <v>291</v>
      </c>
      <c r="M387" s="30" t="s">
        <v>257</v>
      </c>
      <c r="O387" s="31" t="s">
        <v>797</v>
      </c>
      <c r="P387" s="30"/>
      <c r="T387" s="37" t="s">
        <v>982</v>
      </c>
      <c r="U387" s="30"/>
      <c r="V387" s="31"/>
      <c r="W387" s="31"/>
      <c r="X387" s="31"/>
      <c r="Y387" s="31"/>
      <c r="Z387" s="31"/>
      <c r="AA387" s="31" t="s">
        <v>1137</v>
      </c>
      <c r="AB387" s="30"/>
      <c r="AC387" s="30"/>
      <c r="AE387" s="30" t="s">
        <v>595</v>
      </c>
      <c r="AF387" s="30">
        <v>10</v>
      </c>
      <c r="AG387" s="31" t="s">
        <v>34</v>
      </c>
      <c r="AH387" s="31" t="s">
        <v>907</v>
      </c>
      <c r="AJ387" s="30" t="str">
        <f>_xlfn.CONCAT("homeassistant/", Table2[[#This Row],[entity_namespace]], "/tasmota/",Table2[[#This Row],[unique_id]], "/config")</f>
        <v>homeassistant/fan/tasmota/rack_fans_plug/config</v>
      </c>
      <c r="AK387" s="30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87" s="30" t="str">
        <f>_xlfn.CONCAT("tasmota/device/",Table2[[#This Row],[unique_id]], "/cmnd/POWER")</f>
        <v>tasmota/device/rack_fans_plug/cmnd/POWER</v>
      </c>
      <c r="AM387" s="30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87" s="30" t="s">
        <v>926</v>
      </c>
      <c r="AO387" s="30" t="s">
        <v>927</v>
      </c>
      <c r="AP387" s="30" t="s">
        <v>916</v>
      </c>
      <c r="AQ387" s="30" t="s">
        <v>917</v>
      </c>
      <c r="AR387" s="30" t="s">
        <v>981</v>
      </c>
      <c r="AS387" s="30">
        <v>1</v>
      </c>
      <c r="AT387" s="34" t="str">
        <f>HYPERLINK(_xlfn.CONCAT("http://", Table2[[#This Row],[connection_ip]], "/?"))</f>
        <v>http://10.0.4.101/?</v>
      </c>
      <c r="AU387" s="30"/>
      <c r="AV3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7" s="30" t="str">
        <f>IF(ISBLANK(Table2[[#This Row],[device_model]]), "", Table2[[#This Row],[device_suggested_area]])</f>
        <v>Rack</v>
      </c>
      <c r="BB387" s="30" t="s">
        <v>131</v>
      </c>
      <c r="BC387" s="39" t="s">
        <v>776</v>
      </c>
      <c r="BD387" s="30" t="s">
        <v>1138</v>
      </c>
      <c r="BF387" s="30" t="s">
        <v>897</v>
      </c>
      <c r="BG387" s="30" t="s">
        <v>28</v>
      </c>
      <c r="BK387" s="30" t="s">
        <v>1356</v>
      </c>
      <c r="BL387" s="30" t="s">
        <v>594</v>
      </c>
      <c r="BM387" s="30" t="s">
        <v>1419</v>
      </c>
      <c r="BN3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88" spans="1:66" ht="16" customHeight="1" x14ac:dyDescent="0.2">
      <c r="A388" s="30">
        <v>2611</v>
      </c>
      <c r="B388" s="30" t="s">
        <v>26</v>
      </c>
      <c r="C388" s="30" t="s">
        <v>817</v>
      </c>
      <c r="D388" s="30" t="s">
        <v>148</v>
      </c>
      <c r="E388" s="37" t="s">
        <v>1524</v>
      </c>
      <c r="F388" s="36" t="str">
        <f>IF(ISBLANK(Table2[[#This Row],[unique_id]]), "", PROPER(SUBSTITUTE(Table2[[#This Row],[unique_id]], "_", " ")))</f>
        <v>Template Garden Sewerage Blower Plug Proxy</v>
      </c>
      <c r="G388" s="30" t="s">
        <v>1525</v>
      </c>
      <c r="H388" s="30" t="s">
        <v>530</v>
      </c>
      <c r="I388" s="30" t="s">
        <v>291</v>
      </c>
      <c r="O388" s="31" t="s">
        <v>797</v>
      </c>
      <c r="P388" s="30" t="s">
        <v>165</v>
      </c>
      <c r="Q388" s="30" t="s">
        <v>769</v>
      </c>
      <c r="R388" s="30" t="s">
        <v>530</v>
      </c>
      <c r="S388" s="30" t="str">
        <f>Table2[[#This Row],[friendly_name]]</f>
        <v>Garden Sewerage Blower</v>
      </c>
      <c r="T388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88" s="30"/>
      <c r="V388" s="31"/>
      <c r="W388" s="31"/>
      <c r="X388" s="31"/>
      <c r="Y388" s="31"/>
      <c r="Z388" s="31"/>
      <c r="AA388" s="31"/>
      <c r="AB388" s="30"/>
      <c r="AC388" s="30"/>
      <c r="AG388" s="31"/>
      <c r="AH388" s="31"/>
      <c r="AT388" s="40"/>
      <c r="AU388" s="30" t="s">
        <v>134</v>
      </c>
      <c r="AV3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tplink-garden-sewerage-blower</v>
      </c>
      <c r="AW3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Sewerage Blower</v>
      </c>
      <c r="AX3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8" s="30" t="s">
        <v>580</v>
      </c>
      <c r="BB388" s="30" t="s">
        <v>1526</v>
      </c>
      <c r="BC388" s="30" t="s">
        <v>360</v>
      </c>
      <c r="BD388" s="30" t="s">
        <v>233</v>
      </c>
      <c r="BF388" s="30" t="s">
        <v>363</v>
      </c>
      <c r="BG388" s="30" t="s">
        <v>580</v>
      </c>
      <c r="BL388" s="36"/>
      <c r="BM388" s="36"/>
      <c r="BN3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66" ht="16" customHeight="1" x14ac:dyDescent="0.2">
      <c r="A389" s="30">
        <v>2612</v>
      </c>
      <c r="B389" s="30" t="s">
        <v>26</v>
      </c>
      <c r="C389" s="30" t="s">
        <v>233</v>
      </c>
      <c r="D389" s="30" t="s">
        <v>134</v>
      </c>
      <c r="E389" s="30" t="s">
        <v>1523</v>
      </c>
      <c r="F389" s="36" t="str">
        <f>IF(ISBLANK(Table2[[#This Row],[unique_id]]), "", PROPER(SUBSTITUTE(Table2[[#This Row],[unique_id]], "_", " ")))</f>
        <v>Garden Sewerage Blower Plug</v>
      </c>
      <c r="G389" s="30" t="s">
        <v>1525</v>
      </c>
      <c r="H389" s="30" t="s">
        <v>530</v>
      </c>
      <c r="I389" s="30" t="s">
        <v>291</v>
      </c>
      <c r="M389" s="30" t="s">
        <v>257</v>
      </c>
      <c r="O389" s="31" t="s">
        <v>797</v>
      </c>
      <c r="P389" s="30" t="s">
        <v>165</v>
      </c>
      <c r="Q389" s="30" t="s">
        <v>769</v>
      </c>
      <c r="R389" s="30" t="s">
        <v>530</v>
      </c>
      <c r="S389" s="30" t="str">
        <f>Table2[[#This Row],[friendly_name]]</f>
        <v>Garden Sewerage Blower</v>
      </c>
      <c r="T389" s="37" t="str">
        <f>_xlfn.CONCAT("power_sensor_id: sensor.", Table2[[#This Row],[unique_id]], "_current_consumption", CHAR(10), "force_energy_sensor_creation: true", CHAR(10))</f>
        <v xml:space="preserve">power_sensor_id: sensor.garden_sewerage_blower_plug_current_consumption
force_energy_sensor_creation: true
</v>
      </c>
      <c r="U389" s="30"/>
      <c r="V389" s="31"/>
      <c r="W389" s="31"/>
      <c r="X389" s="31"/>
      <c r="Y389" s="31"/>
      <c r="Z389" s="31"/>
      <c r="AA389" s="31"/>
      <c r="AB389" s="30"/>
      <c r="AC389" s="30"/>
      <c r="AE389" s="30" t="s">
        <v>243</v>
      </c>
      <c r="AG389" s="31"/>
      <c r="AH389" s="31"/>
      <c r="AT389" s="40"/>
      <c r="AU389" s="30"/>
      <c r="AV3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tplink-garden-sewerage-blower</v>
      </c>
      <c r="AW3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Sewerage Blower</v>
      </c>
      <c r="AX3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9" s="30" t="s">
        <v>580</v>
      </c>
      <c r="BB389" s="30" t="s">
        <v>1526</v>
      </c>
      <c r="BC389" s="30" t="s">
        <v>360</v>
      </c>
      <c r="BD389" s="30" t="s">
        <v>233</v>
      </c>
      <c r="BF389" s="30" t="s">
        <v>363</v>
      </c>
      <c r="BG389" s="30" t="s">
        <v>580</v>
      </c>
      <c r="BJ389" s="30" t="s">
        <v>989</v>
      </c>
      <c r="BK389" s="30" t="s">
        <v>1356</v>
      </c>
      <c r="BL389" s="36" t="s">
        <v>364</v>
      </c>
      <c r="BM389" s="36" t="s">
        <v>1385</v>
      </c>
      <c r="BN3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390" spans="1:66" ht="16" customHeight="1" x14ac:dyDescent="0.2">
      <c r="A390" s="30">
        <v>2613</v>
      </c>
      <c r="B390" s="30" t="s">
        <v>26</v>
      </c>
      <c r="C390" s="30" t="s">
        <v>378</v>
      </c>
      <c r="D390" s="30" t="s">
        <v>134</v>
      </c>
      <c r="E390" s="39" t="s">
        <v>619</v>
      </c>
      <c r="F390" s="36" t="str">
        <f>IF(ISBLANK(Table2[[#This Row],[unique_id]]), "", PROPER(SUBSTITUTE(Table2[[#This Row],[unique_id]], "_", " ")))</f>
        <v>Deck Fans Outlet</v>
      </c>
      <c r="G390" s="30" t="s">
        <v>622</v>
      </c>
      <c r="H390" s="30" t="s">
        <v>530</v>
      </c>
      <c r="I390" s="30" t="s">
        <v>291</v>
      </c>
      <c r="M390" s="30" t="s">
        <v>257</v>
      </c>
      <c r="O390" s="31" t="s">
        <v>797</v>
      </c>
      <c r="P390" s="30" t="s">
        <v>165</v>
      </c>
      <c r="Q390" s="30" t="s">
        <v>769</v>
      </c>
      <c r="R390" s="30" t="s">
        <v>771</v>
      </c>
      <c r="S390" s="30" t="s">
        <v>828</v>
      </c>
      <c r="T390" s="37" t="s">
        <v>827</v>
      </c>
      <c r="U390" s="30"/>
      <c r="V390" s="31"/>
      <c r="W390" s="31" t="s">
        <v>493</v>
      </c>
      <c r="X390" s="31"/>
      <c r="Y390" s="42" t="s">
        <v>766</v>
      </c>
      <c r="Z390" s="31"/>
      <c r="AA390" s="31"/>
      <c r="AB390" s="30"/>
      <c r="AC390" s="30"/>
      <c r="AE390" s="30" t="s">
        <v>251</v>
      </c>
      <c r="AG390" s="31"/>
      <c r="AH390" s="31"/>
      <c r="AT39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90" s="37"/>
      <c r="AV3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0" s="30" t="str">
        <f>Table2[[#This Row],[device_suggested_area]]</f>
        <v>Deck</v>
      </c>
      <c r="BA390" s="30" t="str">
        <f>IF(ISBLANK(Table2[[#This Row],[device_model]]), "", Table2[[#This Row],[device_suggested_area]])</f>
        <v>Deck</v>
      </c>
      <c r="BB390" s="37" t="s">
        <v>1026</v>
      </c>
      <c r="BC390" s="37" t="s">
        <v>624</v>
      </c>
      <c r="BD390" s="30" t="s">
        <v>378</v>
      </c>
      <c r="BF390" s="37" t="s">
        <v>625</v>
      </c>
      <c r="BG390" s="30" t="s">
        <v>358</v>
      </c>
      <c r="BL390" s="30" t="s">
        <v>626</v>
      </c>
      <c r="BN3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91" spans="1:66" ht="16" customHeight="1" x14ac:dyDescent="0.2">
      <c r="A391" s="30">
        <v>2614</v>
      </c>
      <c r="B391" s="30" t="s">
        <v>26</v>
      </c>
      <c r="C391" s="30" t="s">
        <v>378</v>
      </c>
      <c r="D391" s="30" t="s">
        <v>134</v>
      </c>
      <c r="E391" s="39" t="s">
        <v>620</v>
      </c>
      <c r="F391" s="36" t="str">
        <f>IF(ISBLANK(Table2[[#This Row],[unique_id]]), "", PROPER(SUBSTITUTE(Table2[[#This Row],[unique_id]], "_", " ")))</f>
        <v>Kitchen Fan Outlet</v>
      </c>
      <c r="G391" s="30" t="s">
        <v>621</v>
      </c>
      <c r="H391" s="30" t="s">
        <v>530</v>
      </c>
      <c r="I391" s="30" t="s">
        <v>291</v>
      </c>
      <c r="M391" s="30" t="s">
        <v>257</v>
      </c>
      <c r="O391" s="31" t="s">
        <v>797</v>
      </c>
      <c r="P391" s="30" t="s">
        <v>165</v>
      </c>
      <c r="Q391" s="30" t="s">
        <v>769</v>
      </c>
      <c r="R391" s="30" t="s">
        <v>771</v>
      </c>
      <c r="S391" s="30" t="s">
        <v>828</v>
      </c>
      <c r="T391" s="37" t="s">
        <v>827</v>
      </c>
      <c r="U391" s="30"/>
      <c r="V391" s="31"/>
      <c r="W391" s="31" t="s">
        <v>493</v>
      </c>
      <c r="X391" s="31"/>
      <c r="Y391" s="42" t="s">
        <v>766</v>
      </c>
      <c r="Z391" s="31"/>
      <c r="AA391" s="31"/>
      <c r="AB391" s="30"/>
      <c r="AC391" s="30"/>
      <c r="AE391" s="30" t="s">
        <v>251</v>
      </c>
      <c r="AG391" s="31"/>
      <c r="AH391" s="31"/>
      <c r="AT39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91" s="37"/>
      <c r="AV3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1" s="30" t="str">
        <f>Table2[[#This Row],[device_suggested_area]]</f>
        <v>Kitchen</v>
      </c>
      <c r="BA391" s="30" t="str">
        <f>IF(ISBLANK(Table2[[#This Row],[device_model]]), "", Table2[[#This Row],[device_suggested_area]])</f>
        <v>Kitchen</v>
      </c>
      <c r="BB391" s="37" t="s">
        <v>1027</v>
      </c>
      <c r="BC391" s="37" t="s">
        <v>624</v>
      </c>
      <c r="BD391" s="30" t="s">
        <v>378</v>
      </c>
      <c r="BF391" s="37" t="s">
        <v>625</v>
      </c>
      <c r="BG391" s="30" t="s">
        <v>206</v>
      </c>
      <c r="BL391" s="30" t="s">
        <v>627</v>
      </c>
      <c r="BN3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92" spans="1:66" ht="16" customHeight="1" x14ac:dyDescent="0.2">
      <c r="A392" s="30">
        <v>2615</v>
      </c>
      <c r="B392" s="30" t="s">
        <v>26</v>
      </c>
      <c r="C392" s="30" t="s">
        <v>378</v>
      </c>
      <c r="D392" s="30" t="s">
        <v>134</v>
      </c>
      <c r="E392" s="39" t="s">
        <v>618</v>
      </c>
      <c r="F392" s="36" t="str">
        <f>IF(ISBLANK(Table2[[#This Row],[unique_id]]), "", PROPER(SUBSTITUTE(Table2[[#This Row],[unique_id]], "_", " ")))</f>
        <v>Edwin Wardrobe Outlet</v>
      </c>
      <c r="G392" s="30" t="s">
        <v>712</v>
      </c>
      <c r="H392" s="30" t="s">
        <v>530</v>
      </c>
      <c r="I392" s="30" t="s">
        <v>291</v>
      </c>
      <c r="M392" s="30" t="s">
        <v>257</v>
      </c>
      <c r="O392" s="31" t="s">
        <v>797</v>
      </c>
      <c r="P392" s="30" t="s">
        <v>165</v>
      </c>
      <c r="Q392" s="30" t="s">
        <v>769</v>
      </c>
      <c r="R392" s="30" t="s">
        <v>771</v>
      </c>
      <c r="S392" s="30" t="s">
        <v>828</v>
      </c>
      <c r="T392" s="37" t="s">
        <v>827</v>
      </c>
      <c r="U392" s="30"/>
      <c r="V392" s="31"/>
      <c r="W392" s="31" t="s">
        <v>493</v>
      </c>
      <c r="X392" s="31"/>
      <c r="Y392" s="42" t="s">
        <v>766</v>
      </c>
      <c r="Z392" s="42"/>
      <c r="AA392" s="42"/>
      <c r="AB392" s="30"/>
      <c r="AC392" s="30"/>
      <c r="AE392" s="30" t="s">
        <v>251</v>
      </c>
      <c r="AG392" s="31"/>
      <c r="AH392" s="31"/>
      <c r="AT39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92" s="37"/>
      <c r="AV3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2" s="30" t="str">
        <f>Table2[[#This Row],[device_suggested_area]]</f>
        <v>Edwin</v>
      </c>
      <c r="BA392" s="30" t="str">
        <f>IF(ISBLANK(Table2[[#This Row],[device_model]]), "", Table2[[#This Row],[device_suggested_area]])</f>
        <v>Edwin</v>
      </c>
      <c r="BB392" s="37" t="s">
        <v>1028</v>
      </c>
      <c r="BC392" s="37" t="s">
        <v>624</v>
      </c>
      <c r="BD392" s="30" t="s">
        <v>378</v>
      </c>
      <c r="BF392" s="37" t="s">
        <v>625</v>
      </c>
      <c r="BG392" s="30" t="s">
        <v>127</v>
      </c>
      <c r="BL392" s="30" t="s">
        <v>623</v>
      </c>
      <c r="BN3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93" spans="1:66" ht="16" customHeight="1" x14ac:dyDescent="0.2">
      <c r="A393" s="30">
        <v>2616</v>
      </c>
      <c r="B393" s="30" t="s">
        <v>26</v>
      </c>
      <c r="C393" s="30" t="s">
        <v>454</v>
      </c>
      <c r="D393" s="30" t="s">
        <v>27</v>
      </c>
      <c r="E393" s="30" t="s">
        <v>823</v>
      </c>
      <c r="F393" s="36" t="str">
        <f>IF(ISBLANK(Table2[[#This Row],[unique_id]]), "", PROPER(SUBSTITUTE(Table2[[#This Row],[unique_id]], "_", " ")))</f>
        <v>Garden Repeater Linkquality</v>
      </c>
      <c r="G393" s="30" t="s">
        <v>706</v>
      </c>
      <c r="H393" s="30" t="s">
        <v>530</v>
      </c>
      <c r="I393" s="30" t="s">
        <v>291</v>
      </c>
      <c r="O393" s="31" t="s">
        <v>797</v>
      </c>
      <c r="P393" s="30" t="s">
        <v>165</v>
      </c>
      <c r="Q393" s="30" t="s">
        <v>769</v>
      </c>
      <c r="R393" s="30" t="s">
        <v>771</v>
      </c>
      <c r="S393" s="30" t="s">
        <v>828</v>
      </c>
      <c r="T393" s="37" t="s">
        <v>826</v>
      </c>
      <c r="U393" s="30"/>
      <c r="V393" s="31"/>
      <c r="W393" s="31" t="s">
        <v>493</v>
      </c>
      <c r="X393" s="31"/>
      <c r="Y393" s="42" t="s">
        <v>766</v>
      </c>
      <c r="Z393" s="31"/>
      <c r="AA393" s="31"/>
      <c r="AB393" s="30"/>
      <c r="AC393" s="30"/>
      <c r="AG393" s="31"/>
      <c r="AH393" s="31"/>
      <c r="AT39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U393" s="30"/>
      <c r="AV3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3" s="30" t="str">
        <f>Table2[[#This Row],[device_suggested_area]]</f>
        <v>Garden</v>
      </c>
      <c r="BA393" s="30" t="str">
        <f>IF(ISBLANK(Table2[[#This Row],[device_model]]), "", Table2[[#This Row],[device_suggested_area]])</f>
        <v>Garden</v>
      </c>
      <c r="BB393" s="30" t="s">
        <v>1000</v>
      </c>
      <c r="BC393" s="39" t="s">
        <v>704</v>
      </c>
      <c r="BD393" s="30" t="s">
        <v>454</v>
      </c>
      <c r="BF393" s="30" t="s">
        <v>703</v>
      </c>
      <c r="BG393" s="30" t="s">
        <v>580</v>
      </c>
      <c r="BL393" s="30" t="s">
        <v>705</v>
      </c>
      <c r="BN3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94" spans="1:66" ht="16" customHeight="1" x14ac:dyDescent="0.2">
      <c r="A394" s="30">
        <v>2617</v>
      </c>
      <c r="B394" s="30" t="s">
        <v>26</v>
      </c>
      <c r="C394" s="30" t="s">
        <v>454</v>
      </c>
      <c r="D394" s="30" t="s">
        <v>27</v>
      </c>
      <c r="E394" s="30" t="s">
        <v>824</v>
      </c>
      <c r="F394" s="36" t="str">
        <f>IF(ISBLANK(Table2[[#This Row],[unique_id]]), "", PROPER(SUBSTITUTE(Table2[[#This Row],[unique_id]], "_", " ")))</f>
        <v>Landing Repeater Linkquality</v>
      </c>
      <c r="G394" s="30" t="s">
        <v>708</v>
      </c>
      <c r="H394" s="30" t="s">
        <v>530</v>
      </c>
      <c r="I394" s="30" t="s">
        <v>291</v>
      </c>
      <c r="O394" s="31" t="s">
        <v>797</v>
      </c>
      <c r="P394" s="30" t="s">
        <v>165</v>
      </c>
      <c r="Q394" s="30" t="s">
        <v>769</v>
      </c>
      <c r="R394" s="30" t="s">
        <v>771</v>
      </c>
      <c r="S394" s="30" t="s">
        <v>828</v>
      </c>
      <c r="T394" s="37" t="s">
        <v>826</v>
      </c>
      <c r="U394" s="30"/>
      <c r="V394" s="31"/>
      <c r="W394" s="31" t="s">
        <v>493</v>
      </c>
      <c r="X394" s="31"/>
      <c r="Y394" s="42" t="s">
        <v>766</v>
      </c>
      <c r="Z394" s="31"/>
      <c r="AA394" s="31"/>
      <c r="AB394" s="30"/>
      <c r="AC394" s="30"/>
      <c r="AG394" s="31"/>
      <c r="AH394" s="31"/>
      <c r="AT39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U394" s="30"/>
      <c r="AV3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4" s="30" t="str">
        <f>Table2[[#This Row],[device_suggested_area]]</f>
        <v>Landing</v>
      </c>
      <c r="BA394" s="30" t="str">
        <f>IF(ISBLANK(Table2[[#This Row],[device_model]]), "", Table2[[#This Row],[device_suggested_area]])</f>
        <v>Landing</v>
      </c>
      <c r="BB394" s="30" t="s">
        <v>1000</v>
      </c>
      <c r="BC394" s="39" t="s">
        <v>704</v>
      </c>
      <c r="BD394" s="30" t="s">
        <v>454</v>
      </c>
      <c r="BF394" s="30" t="s">
        <v>703</v>
      </c>
      <c r="BG394" s="30" t="s">
        <v>563</v>
      </c>
      <c r="BL394" s="30" t="s">
        <v>710</v>
      </c>
      <c r="BN3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95" spans="1:66" ht="16" customHeight="1" x14ac:dyDescent="0.2">
      <c r="A395" s="30">
        <v>2618</v>
      </c>
      <c r="B395" s="30" t="s">
        <v>26</v>
      </c>
      <c r="C395" s="30" t="s">
        <v>454</v>
      </c>
      <c r="D395" s="30" t="s">
        <v>27</v>
      </c>
      <c r="E395" s="30" t="s">
        <v>825</v>
      </c>
      <c r="F395" s="36" t="str">
        <f>IF(ISBLANK(Table2[[#This Row],[unique_id]]), "", PROPER(SUBSTITUTE(Table2[[#This Row],[unique_id]], "_", " ")))</f>
        <v>Driveway Repeater Linkquality</v>
      </c>
      <c r="G395" s="30" t="s">
        <v>707</v>
      </c>
      <c r="H395" s="30" t="s">
        <v>530</v>
      </c>
      <c r="I395" s="30" t="s">
        <v>291</v>
      </c>
      <c r="O395" s="31" t="s">
        <v>797</v>
      </c>
      <c r="P395" s="30" t="s">
        <v>165</v>
      </c>
      <c r="Q395" s="30" t="s">
        <v>769</v>
      </c>
      <c r="R395" s="30" t="s">
        <v>771</v>
      </c>
      <c r="S395" s="30" t="s">
        <v>828</v>
      </c>
      <c r="T395" s="37" t="s">
        <v>826</v>
      </c>
      <c r="U395" s="30"/>
      <c r="V395" s="31"/>
      <c r="W395" s="31" t="s">
        <v>493</v>
      </c>
      <c r="X395" s="31"/>
      <c r="Y395" s="42" t="s">
        <v>766</v>
      </c>
      <c r="Z395" s="31"/>
      <c r="AA395" s="31"/>
      <c r="AB395" s="30"/>
      <c r="AC395" s="30"/>
      <c r="AG395" s="31"/>
      <c r="AH395" s="31"/>
      <c r="AT39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U395" s="30"/>
      <c r="AV3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5" s="30" t="str">
        <f>Table2[[#This Row],[device_suggested_area]]</f>
        <v>Driveway</v>
      </c>
      <c r="BA395" s="30" t="str">
        <f>IF(ISBLANK(Table2[[#This Row],[device_model]]), "", Table2[[#This Row],[device_suggested_area]])</f>
        <v>Driveway</v>
      </c>
      <c r="BB395" s="30" t="s">
        <v>1000</v>
      </c>
      <c r="BC395" s="39" t="s">
        <v>704</v>
      </c>
      <c r="BD395" s="30" t="s">
        <v>454</v>
      </c>
      <c r="BF395" s="30" t="s">
        <v>703</v>
      </c>
      <c r="BG395" s="30" t="s">
        <v>709</v>
      </c>
      <c r="BL395" s="30" t="s">
        <v>711</v>
      </c>
      <c r="BN3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96" spans="1:66" ht="16" customHeight="1" x14ac:dyDescent="0.2">
      <c r="A396" s="30">
        <v>2619</v>
      </c>
      <c r="B396" s="30" t="s">
        <v>26</v>
      </c>
      <c r="C396" s="30" t="s">
        <v>150</v>
      </c>
      <c r="D396" s="30" t="s">
        <v>310</v>
      </c>
      <c r="E396" s="30" t="s">
        <v>896</v>
      </c>
      <c r="F396" s="36" t="str">
        <f>IF(ISBLANK(Table2[[#This Row],[unique_id]]), "", PROPER(SUBSTITUTE(Table2[[#This Row],[unique_id]], "_", " ")))</f>
        <v>Lighting Reset Adaptive Lighting All</v>
      </c>
      <c r="G396" s="30" t="s">
        <v>799</v>
      </c>
      <c r="H396" s="30" t="s">
        <v>548</v>
      </c>
      <c r="I396" s="30" t="s">
        <v>291</v>
      </c>
      <c r="M396" s="30" t="s">
        <v>257</v>
      </c>
      <c r="O396" s="31"/>
      <c r="P396" s="30"/>
      <c r="T396" s="37"/>
      <c r="U396" s="30"/>
      <c r="V396" s="31"/>
      <c r="W396" s="31"/>
      <c r="X396" s="31"/>
      <c r="Y396" s="31"/>
      <c r="Z396" s="31"/>
      <c r="AA396" s="31"/>
      <c r="AB396" s="30"/>
      <c r="AC396" s="30"/>
      <c r="AE396" s="30" t="s">
        <v>292</v>
      </c>
      <c r="AG396" s="31"/>
      <c r="AH396" s="31"/>
      <c r="AT396" s="40"/>
      <c r="AV3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30" t="str">
        <f>IF(ISBLANK(Table2[[#This Row],[device_model]]), "", Table2[[#This Row],[device_suggested_area]])</f>
        <v/>
      </c>
      <c r="BF396" s="31"/>
      <c r="BG396" s="30" t="s">
        <v>165</v>
      </c>
      <c r="BN3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6" ht="16" customHeight="1" x14ac:dyDescent="0.2">
      <c r="A397" s="30">
        <v>2620</v>
      </c>
      <c r="B397" s="30" t="s">
        <v>26</v>
      </c>
      <c r="C397" s="30" t="s">
        <v>150</v>
      </c>
      <c r="D397" s="30" t="s">
        <v>310</v>
      </c>
      <c r="E397" s="36" t="s">
        <v>535</v>
      </c>
      <c r="F397" s="36" t="str">
        <f>IF(ISBLANK(Table2[[#This Row],[unique_id]]), "", PROPER(SUBSTITUTE(Table2[[#This Row],[unique_id]], "_", " ")))</f>
        <v>Lighting Reset Adaptive Lighting Ada Lamp</v>
      </c>
      <c r="G397" s="36" t="s">
        <v>195</v>
      </c>
      <c r="H397" s="30" t="s">
        <v>548</v>
      </c>
      <c r="I397" s="30" t="s">
        <v>291</v>
      </c>
      <c r="J397" s="30" t="s">
        <v>534</v>
      </c>
      <c r="M397" s="30" t="s">
        <v>257</v>
      </c>
      <c r="O397" s="31"/>
      <c r="P397" s="30"/>
      <c r="T397" s="37"/>
      <c r="U397" s="30"/>
      <c r="V397" s="31"/>
      <c r="W397" s="31"/>
      <c r="X397" s="31"/>
      <c r="Y397" s="31"/>
      <c r="Z397" s="31"/>
      <c r="AA397" s="31"/>
      <c r="AB397" s="30"/>
      <c r="AC397" s="30"/>
      <c r="AE397" s="30" t="s">
        <v>292</v>
      </c>
      <c r="AG397" s="31"/>
      <c r="AH397" s="31"/>
      <c r="AT397" s="32"/>
      <c r="AV3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30" t="str">
        <f>IF(ISBLANK(Table2[[#This Row],[device_model]]), "", Table2[[#This Row],[device_suggested_area]])</f>
        <v/>
      </c>
      <c r="BF397" s="31"/>
      <c r="BG397" s="30" t="s">
        <v>130</v>
      </c>
      <c r="BI397" s="30" t="s">
        <v>694</v>
      </c>
      <c r="BN3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6" ht="16" customHeight="1" x14ac:dyDescent="0.2">
      <c r="A398" s="30">
        <v>2621</v>
      </c>
      <c r="B398" s="30" t="s">
        <v>26</v>
      </c>
      <c r="C398" s="30" t="s">
        <v>150</v>
      </c>
      <c r="D398" s="30" t="s">
        <v>310</v>
      </c>
      <c r="E398" s="36" t="s">
        <v>529</v>
      </c>
      <c r="F398" s="36" t="str">
        <f>IF(ISBLANK(Table2[[#This Row],[unique_id]]), "", PROPER(SUBSTITUTE(Table2[[#This Row],[unique_id]], "_", " ")))</f>
        <v>Lighting Reset Adaptive Lighting Edwin Lamp</v>
      </c>
      <c r="G398" s="36" t="s">
        <v>205</v>
      </c>
      <c r="H398" s="30" t="s">
        <v>548</v>
      </c>
      <c r="I398" s="30" t="s">
        <v>291</v>
      </c>
      <c r="J398" s="30" t="s">
        <v>534</v>
      </c>
      <c r="M398" s="30" t="s">
        <v>257</v>
      </c>
      <c r="O398" s="31"/>
      <c r="P398" s="30"/>
      <c r="T398" s="37"/>
      <c r="U398" s="30"/>
      <c r="V398" s="31"/>
      <c r="W398" s="31"/>
      <c r="X398" s="31"/>
      <c r="Y398" s="31"/>
      <c r="Z398" s="31"/>
      <c r="AA398" s="31"/>
      <c r="AB398" s="30"/>
      <c r="AC398" s="30"/>
      <c r="AE398" s="30" t="s">
        <v>292</v>
      </c>
      <c r="AG398" s="31"/>
      <c r="AH398" s="31"/>
      <c r="AT398" s="40"/>
      <c r="AV3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8" s="30" t="str">
        <f>IF(ISBLANK(Table2[[#This Row],[device_model]]), "", Table2[[#This Row],[device_suggested_area]])</f>
        <v/>
      </c>
      <c r="BF398" s="31"/>
      <c r="BG398" s="30" t="s">
        <v>127</v>
      </c>
      <c r="BI398" s="30" t="s">
        <v>694</v>
      </c>
      <c r="BN3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6" ht="16" customHeight="1" x14ac:dyDescent="0.2">
      <c r="A399" s="30">
        <v>2622</v>
      </c>
      <c r="B399" s="30" t="s">
        <v>26</v>
      </c>
      <c r="C399" s="30" t="s">
        <v>150</v>
      </c>
      <c r="D399" s="30" t="s">
        <v>310</v>
      </c>
      <c r="E399" s="36" t="s">
        <v>536</v>
      </c>
      <c r="F399" s="36" t="str">
        <f>IF(ISBLANK(Table2[[#This Row],[unique_id]]), "", PROPER(SUBSTITUTE(Table2[[#This Row],[unique_id]], "_", " ")))</f>
        <v>Lighting Reset Adaptive Lighting Edwin Night Light</v>
      </c>
      <c r="G399" s="36" t="s">
        <v>411</v>
      </c>
      <c r="H399" s="30" t="s">
        <v>548</v>
      </c>
      <c r="I399" s="30" t="s">
        <v>291</v>
      </c>
      <c r="J399" s="30" t="s">
        <v>547</v>
      </c>
      <c r="M399" s="30" t="s">
        <v>257</v>
      </c>
      <c r="O399" s="31"/>
      <c r="P399" s="30"/>
      <c r="T399" s="37"/>
      <c r="U399" s="30"/>
      <c r="V399" s="31"/>
      <c r="W399" s="31"/>
      <c r="X399" s="31"/>
      <c r="Y399" s="31"/>
      <c r="Z399" s="31"/>
      <c r="AA399" s="31"/>
      <c r="AB399" s="30"/>
      <c r="AC399" s="30"/>
      <c r="AE399" s="30" t="s">
        <v>292</v>
      </c>
      <c r="AG399" s="31"/>
      <c r="AH399" s="31"/>
      <c r="AT399" s="40"/>
      <c r="AV3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30" t="str">
        <f>IF(ISBLANK(Table2[[#This Row],[device_model]]), "", Table2[[#This Row],[device_suggested_area]])</f>
        <v/>
      </c>
      <c r="BF399" s="31"/>
      <c r="BG399" s="30" t="s">
        <v>127</v>
      </c>
      <c r="BI399" s="30" t="s">
        <v>694</v>
      </c>
      <c r="BN3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6" ht="16" customHeight="1" x14ac:dyDescent="0.2">
      <c r="A400" s="30">
        <v>2623</v>
      </c>
      <c r="B400" s="30" t="s">
        <v>26</v>
      </c>
      <c r="C400" s="30" t="s">
        <v>150</v>
      </c>
      <c r="D400" s="30" t="s">
        <v>310</v>
      </c>
      <c r="E400" s="36" t="s">
        <v>537</v>
      </c>
      <c r="F400" s="36" t="str">
        <f>IF(ISBLANK(Table2[[#This Row],[unique_id]]), "", PROPER(SUBSTITUTE(Table2[[#This Row],[unique_id]], "_", " ")))</f>
        <v>Lighting Reset Adaptive Lighting Hallway Main</v>
      </c>
      <c r="G400" s="36" t="s">
        <v>200</v>
      </c>
      <c r="H400" s="30" t="s">
        <v>548</v>
      </c>
      <c r="I400" s="30" t="s">
        <v>291</v>
      </c>
      <c r="J400" s="30" t="s">
        <v>555</v>
      </c>
      <c r="M400" s="30" t="s">
        <v>257</v>
      </c>
      <c r="O400" s="31"/>
      <c r="P400" s="30"/>
      <c r="T400" s="37"/>
      <c r="U400" s="30"/>
      <c r="V400" s="31"/>
      <c r="W400" s="31"/>
      <c r="X400" s="31"/>
      <c r="Y400" s="31"/>
      <c r="Z400" s="31"/>
      <c r="AA400" s="31"/>
      <c r="AB400" s="30"/>
      <c r="AC400" s="30"/>
      <c r="AE400" s="30" t="s">
        <v>292</v>
      </c>
      <c r="AG400" s="31"/>
      <c r="AH400" s="31"/>
      <c r="AT400" s="40"/>
      <c r="AV4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30" t="str">
        <f>IF(ISBLANK(Table2[[#This Row],[device_model]]), "", Table2[[#This Row],[device_suggested_area]])</f>
        <v/>
      </c>
      <c r="BF400" s="31"/>
      <c r="BG400" s="30" t="s">
        <v>407</v>
      </c>
      <c r="BN4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6" ht="16" customHeight="1" x14ac:dyDescent="0.2">
      <c r="A401" s="30">
        <v>2624</v>
      </c>
      <c r="B401" s="30" t="s">
        <v>26</v>
      </c>
      <c r="C401" s="30" t="s">
        <v>150</v>
      </c>
      <c r="D401" s="30" t="s">
        <v>310</v>
      </c>
      <c r="E401" s="36" t="s">
        <v>880</v>
      </c>
      <c r="F401" s="36" t="str">
        <f>IF(ISBLANK(Table2[[#This Row],[unique_id]]), "", PROPER(SUBSTITUTE(Table2[[#This Row],[unique_id]], "_", " ")))</f>
        <v>Lighting Reset Adaptive Lighting Hallway Sconces</v>
      </c>
      <c r="G401" s="36" t="s">
        <v>865</v>
      </c>
      <c r="H401" s="30" t="s">
        <v>548</v>
      </c>
      <c r="I401" s="30" t="s">
        <v>291</v>
      </c>
      <c r="J401" s="30" t="s">
        <v>881</v>
      </c>
      <c r="M401" s="30" t="s">
        <v>257</v>
      </c>
      <c r="O401" s="31"/>
      <c r="P401" s="30"/>
      <c r="T401" s="37"/>
      <c r="U401" s="30"/>
      <c r="V401" s="31"/>
      <c r="W401" s="31"/>
      <c r="X401" s="31"/>
      <c r="Y401" s="31"/>
      <c r="Z401" s="31"/>
      <c r="AA401" s="31"/>
      <c r="AB401" s="30"/>
      <c r="AC401" s="30"/>
      <c r="AE401" s="30" t="s">
        <v>292</v>
      </c>
      <c r="AG401" s="31"/>
      <c r="AH401" s="31"/>
      <c r="AT401" s="40"/>
      <c r="AV4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30" t="str">
        <f>IF(ISBLANK(Table2[[#This Row],[device_model]]), "", Table2[[#This Row],[device_suggested_area]])</f>
        <v/>
      </c>
      <c r="BF401" s="31"/>
      <c r="BG401" s="30" t="s">
        <v>407</v>
      </c>
      <c r="BN4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6" ht="16" customHeight="1" x14ac:dyDescent="0.2">
      <c r="A402" s="30">
        <v>2625</v>
      </c>
      <c r="B402" s="30" t="s">
        <v>26</v>
      </c>
      <c r="C402" s="30" t="s">
        <v>150</v>
      </c>
      <c r="D402" s="30" t="s">
        <v>310</v>
      </c>
      <c r="E402" s="36" t="s">
        <v>538</v>
      </c>
      <c r="F402" s="36" t="str">
        <f>IF(ISBLANK(Table2[[#This Row],[unique_id]]), "", PROPER(SUBSTITUTE(Table2[[#This Row],[unique_id]], "_", " ")))</f>
        <v>Lighting Reset Adaptive Lighting Dining Main</v>
      </c>
      <c r="G402" s="36" t="s">
        <v>138</v>
      </c>
      <c r="H402" s="30" t="s">
        <v>548</v>
      </c>
      <c r="I402" s="30" t="s">
        <v>291</v>
      </c>
      <c r="J402" s="30" t="s">
        <v>555</v>
      </c>
      <c r="M402" s="30" t="s">
        <v>257</v>
      </c>
      <c r="O402" s="31"/>
      <c r="P402" s="30"/>
      <c r="T402" s="37"/>
      <c r="U402" s="30"/>
      <c r="V402" s="31"/>
      <c r="W402" s="31"/>
      <c r="X402" s="31"/>
      <c r="Y402" s="31"/>
      <c r="Z402" s="31"/>
      <c r="AA402" s="31"/>
      <c r="AB402" s="30"/>
      <c r="AC402" s="30"/>
      <c r="AE402" s="30" t="s">
        <v>292</v>
      </c>
      <c r="AG402" s="31"/>
      <c r="AH402" s="31"/>
      <c r="AT402" s="40"/>
      <c r="AV4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30" t="str">
        <f>IF(ISBLANK(Table2[[#This Row],[device_model]]), "", Table2[[#This Row],[device_suggested_area]])</f>
        <v/>
      </c>
      <c r="BF402" s="31"/>
      <c r="BG402" s="30" t="s">
        <v>193</v>
      </c>
      <c r="BN4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6" ht="16" customHeight="1" x14ac:dyDescent="0.2">
      <c r="A403" s="30">
        <v>2626</v>
      </c>
      <c r="B403" s="30" t="s">
        <v>26</v>
      </c>
      <c r="C403" s="30" t="s">
        <v>150</v>
      </c>
      <c r="D403" s="30" t="s">
        <v>310</v>
      </c>
      <c r="E403" s="36" t="s">
        <v>539</v>
      </c>
      <c r="F403" s="36" t="str">
        <f>IF(ISBLANK(Table2[[#This Row],[unique_id]]), "", PROPER(SUBSTITUTE(Table2[[#This Row],[unique_id]], "_", " ")))</f>
        <v>Lighting Reset Adaptive Lighting Lounge Main</v>
      </c>
      <c r="G403" s="36" t="s">
        <v>207</v>
      </c>
      <c r="H403" s="30" t="s">
        <v>548</v>
      </c>
      <c r="I403" s="30" t="s">
        <v>291</v>
      </c>
      <c r="J403" s="30" t="s">
        <v>555</v>
      </c>
      <c r="M403" s="30" t="s">
        <v>257</v>
      </c>
      <c r="O403" s="31"/>
      <c r="P403" s="30"/>
      <c r="T403" s="37"/>
      <c r="U403" s="30"/>
      <c r="V403" s="31"/>
      <c r="W403" s="31"/>
      <c r="X403" s="31"/>
      <c r="Y403" s="31"/>
      <c r="Z403" s="31"/>
      <c r="AA403" s="31"/>
      <c r="AB403" s="30"/>
      <c r="AC403" s="30"/>
      <c r="AE403" s="30" t="s">
        <v>292</v>
      </c>
      <c r="AG403" s="31"/>
      <c r="AH403" s="31"/>
      <c r="AT403" s="40"/>
      <c r="AV4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30" t="str">
        <f>IF(ISBLANK(Table2[[#This Row],[device_model]]), "", Table2[[#This Row],[device_suggested_area]])</f>
        <v/>
      </c>
      <c r="BF403" s="31"/>
      <c r="BG403" s="30" t="s">
        <v>194</v>
      </c>
      <c r="BN4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6" ht="16" customHeight="1" x14ac:dyDescent="0.2">
      <c r="A404" s="30">
        <v>2627</v>
      </c>
      <c r="B404" s="30" t="s">
        <v>26</v>
      </c>
      <c r="C404" s="30" t="s">
        <v>150</v>
      </c>
      <c r="D404" s="30" t="s">
        <v>310</v>
      </c>
      <c r="E404" s="36" t="s">
        <v>590</v>
      </c>
      <c r="F404" s="36" t="str">
        <f>IF(ISBLANK(Table2[[#This Row],[unique_id]]), "", PROPER(SUBSTITUTE(Table2[[#This Row],[unique_id]], "_", " ")))</f>
        <v>Lighting Reset Adaptive Lighting Lounge Lamp</v>
      </c>
      <c r="G404" s="36" t="s">
        <v>560</v>
      </c>
      <c r="H404" s="30" t="s">
        <v>548</v>
      </c>
      <c r="I404" s="30" t="s">
        <v>291</v>
      </c>
      <c r="J404" s="30" t="s">
        <v>534</v>
      </c>
      <c r="M404" s="30" t="s">
        <v>257</v>
      </c>
      <c r="O404" s="31"/>
      <c r="P404" s="30"/>
      <c r="T404" s="37"/>
      <c r="U404" s="30"/>
      <c r="V404" s="31"/>
      <c r="W404" s="31"/>
      <c r="X404" s="31"/>
      <c r="Y404" s="31"/>
      <c r="Z404" s="31"/>
      <c r="AA404" s="31"/>
      <c r="AB404" s="30"/>
      <c r="AC404" s="30"/>
      <c r="AE404" s="30" t="s">
        <v>292</v>
      </c>
      <c r="AG404" s="31"/>
      <c r="AH404" s="31"/>
      <c r="AT404" s="40"/>
      <c r="AV4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30" t="str">
        <f>IF(ISBLANK(Table2[[#This Row],[device_model]]), "", Table2[[#This Row],[device_suggested_area]])</f>
        <v/>
      </c>
      <c r="BF404" s="31"/>
      <c r="BG404" s="30" t="s">
        <v>165</v>
      </c>
      <c r="BI404" s="30" t="s">
        <v>694</v>
      </c>
      <c r="BN4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6" ht="16" customHeight="1" x14ac:dyDescent="0.2">
      <c r="A405" s="30">
        <v>2628</v>
      </c>
      <c r="B405" s="30" t="s">
        <v>26</v>
      </c>
      <c r="C405" s="30" t="s">
        <v>150</v>
      </c>
      <c r="D405" s="30" t="s">
        <v>310</v>
      </c>
      <c r="E405" s="36" t="s">
        <v>540</v>
      </c>
      <c r="F405" s="36" t="str">
        <f>IF(ISBLANK(Table2[[#This Row],[unique_id]]), "", PROPER(SUBSTITUTE(Table2[[#This Row],[unique_id]], "_", " ")))</f>
        <v>Lighting Reset Adaptive Lighting Parents Main</v>
      </c>
      <c r="G405" s="36" t="s">
        <v>196</v>
      </c>
      <c r="H405" s="30" t="s">
        <v>548</v>
      </c>
      <c r="I405" s="30" t="s">
        <v>291</v>
      </c>
      <c r="J405" s="30" t="s">
        <v>555</v>
      </c>
      <c r="M405" s="30" t="s">
        <v>257</v>
      </c>
      <c r="O405" s="31"/>
      <c r="P405" s="30"/>
      <c r="T405" s="37"/>
      <c r="U405" s="30"/>
      <c r="V405" s="31"/>
      <c r="W405" s="31"/>
      <c r="X405" s="31"/>
      <c r="Y405" s="31"/>
      <c r="Z405" s="31"/>
      <c r="AA405" s="31"/>
      <c r="AB405" s="30"/>
      <c r="AC405" s="30"/>
      <c r="AE405" s="30" t="s">
        <v>292</v>
      </c>
      <c r="AG405" s="31"/>
      <c r="AH405" s="31"/>
      <c r="AT405" s="40"/>
      <c r="AV4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30" t="str">
        <f>IF(ISBLANK(Table2[[#This Row],[device_model]]), "", Table2[[#This Row],[device_suggested_area]])</f>
        <v/>
      </c>
      <c r="BF405" s="31"/>
      <c r="BG405" s="30" t="s">
        <v>192</v>
      </c>
      <c r="BN4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6" ht="16" customHeight="1" x14ac:dyDescent="0.2">
      <c r="A406" s="30">
        <v>2629</v>
      </c>
      <c r="B406" s="30" t="s">
        <v>26</v>
      </c>
      <c r="C406" s="30" t="s">
        <v>150</v>
      </c>
      <c r="D406" s="30" t="s">
        <v>310</v>
      </c>
      <c r="E406" s="36" t="s">
        <v>882</v>
      </c>
      <c r="F406" s="36" t="str">
        <f>IF(ISBLANK(Table2[[#This Row],[unique_id]]), "", PROPER(SUBSTITUTE(Table2[[#This Row],[unique_id]], "_", " ")))</f>
        <v>Lighting Reset Adaptive Lighting Parents Jane Bedside</v>
      </c>
      <c r="G406" s="36" t="s">
        <v>874</v>
      </c>
      <c r="H406" s="30" t="s">
        <v>548</v>
      </c>
      <c r="I406" s="30" t="s">
        <v>291</v>
      </c>
      <c r="J406" s="30" t="s">
        <v>884</v>
      </c>
      <c r="M406" s="30" t="s">
        <v>257</v>
      </c>
      <c r="O406" s="31"/>
      <c r="P406" s="30"/>
      <c r="T406" s="37"/>
      <c r="U406" s="30"/>
      <c r="V406" s="31"/>
      <c r="W406" s="31"/>
      <c r="X406" s="31"/>
      <c r="Y406" s="31"/>
      <c r="Z406" s="31"/>
      <c r="AA406" s="31"/>
      <c r="AB406" s="30"/>
      <c r="AC406" s="30"/>
      <c r="AE406" s="30" t="s">
        <v>292</v>
      </c>
      <c r="AG406" s="31"/>
      <c r="AH406" s="31"/>
      <c r="AT406" s="40"/>
      <c r="AV4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30" t="str">
        <f>IF(ISBLANK(Table2[[#This Row],[device_model]]), "", Table2[[#This Row],[device_suggested_area]])</f>
        <v/>
      </c>
      <c r="BF406" s="31"/>
      <c r="BG406" s="30" t="s">
        <v>192</v>
      </c>
      <c r="BN4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6" ht="16" customHeight="1" x14ac:dyDescent="0.2">
      <c r="A407" s="30">
        <v>2630</v>
      </c>
      <c r="B407" s="30" t="s">
        <v>26</v>
      </c>
      <c r="C407" s="30" t="s">
        <v>150</v>
      </c>
      <c r="D407" s="30" t="s">
        <v>310</v>
      </c>
      <c r="E407" s="36" t="s">
        <v>883</v>
      </c>
      <c r="F407" s="36" t="str">
        <f>IF(ISBLANK(Table2[[#This Row],[unique_id]]), "", PROPER(SUBSTITUTE(Table2[[#This Row],[unique_id]], "_", " ")))</f>
        <v>Lighting Reset Adaptive Lighting Parents Graham Bedside</v>
      </c>
      <c r="G407" s="36" t="s">
        <v>875</v>
      </c>
      <c r="H407" s="30" t="s">
        <v>548</v>
      </c>
      <c r="I407" s="30" t="s">
        <v>291</v>
      </c>
      <c r="J407" s="30" t="s">
        <v>885</v>
      </c>
      <c r="M407" s="30" t="s">
        <v>257</v>
      </c>
      <c r="O407" s="31"/>
      <c r="P407" s="30"/>
      <c r="T407" s="37"/>
      <c r="U407" s="30"/>
      <c r="V407" s="31"/>
      <c r="W407" s="31"/>
      <c r="X407" s="31"/>
      <c r="Y407" s="31"/>
      <c r="Z407" s="31"/>
      <c r="AA407" s="31"/>
      <c r="AB407" s="30"/>
      <c r="AC407" s="30"/>
      <c r="AE407" s="30" t="s">
        <v>292</v>
      </c>
      <c r="AG407" s="31"/>
      <c r="AH407" s="31"/>
      <c r="AT407" s="40"/>
      <c r="AV4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30" t="str">
        <f>IF(ISBLANK(Table2[[#This Row],[device_model]]), "", Table2[[#This Row],[device_suggested_area]])</f>
        <v/>
      </c>
      <c r="BF407" s="31"/>
      <c r="BG407" s="30" t="s">
        <v>192</v>
      </c>
      <c r="BN4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6" ht="16" customHeight="1" x14ac:dyDescent="0.2">
      <c r="A408" s="30">
        <v>2631</v>
      </c>
      <c r="B408" s="30" t="s">
        <v>26</v>
      </c>
      <c r="C408" s="30" t="s">
        <v>150</v>
      </c>
      <c r="D408" s="30" t="s">
        <v>310</v>
      </c>
      <c r="E408" s="36" t="s">
        <v>886</v>
      </c>
      <c r="F408" s="36" t="str">
        <f>IF(ISBLANK(Table2[[#This Row],[unique_id]]), "", PROPER(SUBSTITUTE(Table2[[#This Row],[unique_id]], "_", " ")))</f>
        <v>Lighting Reset Adaptive Lighting Study Lamp</v>
      </c>
      <c r="G408" s="36" t="s">
        <v>751</v>
      </c>
      <c r="H408" s="30" t="s">
        <v>548</v>
      </c>
      <c r="I408" s="30" t="s">
        <v>291</v>
      </c>
      <c r="J408" s="30" t="s">
        <v>534</v>
      </c>
      <c r="M408" s="30" t="s">
        <v>257</v>
      </c>
      <c r="O408" s="31"/>
      <c r="P408" s="30"/>
      <c r="T408" s="37"/>
      <c r="U408" s="30"/>
      <c r="V408" s="31"/>
      <c r="W408" s="31"/>
      <c r="X408" s="31"/>
      <c r="Y408" s="31"/>
      <c r="Z408" s="31"/>
      <c r="AA408" s="31"/>
      <c r="AB408" s="30"/>
      <c r="AC408" s="30"/>
      <c r="AE408" s="30" t="s">
        <v>292</v>
      </c>
      <c r="AG408" s="31"/>
      <c r="AH408" s="31"/>
      <c r="AT408" s="40"/>
      <c r="AV4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30" t="str">
        <f>IF(ISBLANK(Table2[[#This Row],[device_model]]), "", Table2[[#This Row],[device_suggested_area]])</f>
        <v/>
      </c>
      <c r="BF408" s="31"/>
      <c r="BG408" s="30" t="s">
        <v>357</v>
      </c>
      <c r="BN4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6" ht="16" customHeight="1" x14ac:dyDescent="0.2">
      <c r="A409" s="30">
        <v>2632</v>
      </c>
      <c r="B409" s="30" t="s">
        <v>26</v>
      </c>
      <c r="C409" s="30" t="s">
        <v>150</v>
      </c>
      <c r="D409" s="30" t="s">
        <v>310</v>
      </c>
      <c r="E409" s="36" t="s">
        <v>541</v>
      </c>
      <c r="F409" s="36" t="str">
        <f>IF(ISBLANK(Table2[[#This Row],[unique_id]]), "", PROPER(SUBSTITUTE(Table2[[#This Row],[unique_id]], "_", " ")))</f>
        <v>Lighting Reset Adaptive Lighting Kitchen Main</v>
      </c>
      <c r="G409" s="36" t="s">
        <v>202</v>
      </c>
      <c r="H409" s="30" t="s">
        <v>548</v>
      </c>
      <c r="I409" s="30" t="s">
        <v>291</v>
      </c>
      <c r="J409" s="30" t="s">
        <v>555</v>
      </c>
      <c r="M409" s="30" t="s">
        <v>257</v>
      </c>
      <c r="O409" s="31"/>
      <c r="P409" s="30"/>
      <c r="T409" s="37"/>
      <c r="U409" s="30"/>
      <c r="V409" s="31"/>
      <c r="W409" s="31"/>
      <c r="X409" s="31"/>
      <c r="Y409" s="31"/>
      <c r="Z409" s="31"/>
      <c r="AA409" s="31"/>
      <c r="AB409" s="30"/>
      <c r="AC409" s="30"/>
      <c r="AE409" s="30" t="s">
        <v>292</v>
      </c>
      <c r="AG409" s="31"/>
      <c r="AH409" s="31"/>
      <c r="AT409" s="40"/>
      <c r="AV4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30" t="str">
        <f>IF(ISBLANK(Table2[[#This Row],[device_model]]), "", Table2[[#This Row],[device_suggested_area]])</f>
        <v/>
      </c>
      <c r="BF409" s="31"/>
      <c r="BG409" s="30" t="s">
        <v>206</v>
      </c>
      <c r="BN4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6" ht="16" customHeight="1" x14ac:dyDescent="0.2">
      <c r="A410" s="30">
        <v>2633</v>
      </c>
      <c r="B410" s="30" t="s">
        <v>26</v>
      </c>
      <c r="C410" s="30" t="s">
        <v>150</v>
      </c>
      <c r="D410" s="30" t="s">
        <v>310</v>
      </c>
      <c r="E410" s="36" t="s">
        <v>542</v>
      </c>
      <c r="F410" s="36" t="str">
        <f>IF(ISBLANK(Table2[[#This Row],[unique_id]]), "", PROPER(SUBSTITUTE(Table2[[#This Row],[unique_id]], "_", " ")))</f>
        <v>Lighting Reset Adaptive Lighting Laundry Main</v>
      </c>
      <c r="G410" s="36" t="s">
        <v>204</v>
      </c>
      <c r="H410" s="30" t="s">
        <v>548</v>
      </c>
      <c r="I410" s="30" t="s">
        <v>291</v>
      </c>
      <c r="J410" s="30" t="s">
        <v>555</v>
      </c>
      <c r="M410" s="30" t="s">
        <v>257</v>
      </c>
      <c r="O410" s="31"/>
      <c r="P410" s="30"/>
      <c r="T410" s="37"/>
      <c r="U410" s="30"/>
      <c r="V410" s="31"/>
      <c r="W410" s="31"/>
      <c r="X410" s="31"/>
      <c r="Y410" s="31"/>
      <c r="Z410" s="31"/>
      <c r="AA410" s="31"/>
      <c r="AB410" s="30"/>
      <c r="AC410" s="30"/>
      <c r="AE410" s="30" t="s">
        <v>292</v>
      </c>
      <c r="AG410" s="31"/>
      <c r="AH410" s="31"/>
      <c r="AT410" s="40"/>
      <c r="AV4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30" t="str">
        <f>IF(ISBLANK(Table2[[#This Row],[device_model]]), "", Table2[[#This Row],[device_suggested_area]])</f>
        <v/>
      </c>
      <c r="BF410" s="31"/>
      <c r="BG410" s="30" t="s">
        <v>213</v>
      </c>
      <c r="BN4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6" ht="16" customHeight="1" x14ac:dyDescent="0.2">
      <c r="A411" s="30">
        <v>2634</v>
      </c>
      <c r="B411" s="30" t="s">
        <v>26</v>
      </c>
      <c r="C411" s="30" t="s">
        <v>150</v>
      </c>
      <c r="D411" s="30" t="s">
        <v>310</v>
      </c>
      <c r="E411" s="36" t="s">
        <v>543</v>
      </c>
      <c r="F411" s="36" t="str">
        <f>IF(ISBLANK(Table2[[#This Row],[unique_id]]), "", PROPER(SUBSTITUTE(Table2[[#This Row],[unique_id]], "_", " ")))</f>
        <v>Lighting Reset Adaptive Lighting Pantry Main</v>
      </c>
      <c r="G411" s="36" t="s">
        <v>203</v>
      </c>
      <c r="H411" s="30" t="s">
        <v>548</v>
      </c>
      <c r="I411" s="30" t="s">
        <v>291</v>
      </c>
      <c r="J411" s="30" t="s">
        <v>555</v>
      </c>
      <c r="M411" s="30" t="s">
        <v>257</v>
      </c>
      <c r="O411" s="31"/>
      <c r="P411" s="30"/>
      <c r="T411" s="37"/>
      <c r="U411" s="30"/>
      <c r="V411" s="31"/>
      <c r="W411" s="31"/>
      <c r="X411" s="31"/>
      <c r="Y411" s="31"/>
      <c r="Z411" s="31"/>
      <c r="AA411" s="31"/>
      <c r="AB411" s="30"/>
      <c r="AC411" s="30"/>
      <c r="AE411" s="30" t="s">
        <v>292</v>
      </c>
      <c r="AG411" s="31"/>
      <c r="AH411" s="31"/>
      <c r="AT411" s="40"/>
      <c r="AV4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30" t="str">
        <f>IF(ISBLANK(Table2[[#This Row],[device_model]]), "", Table2[[#This Row],[device_suggested_area]])</f>
        <v/>
      </c>
      <c r="BF411" s="31"/>
      <c r="BG411" s="30" t="s">
        <v>211</v>
      </c>
      <c r="BN4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6" ht="16" customHeight="1" x14ac:dyDescent="0.2">
      <c r="A412" s="30">
        <v>2635</v>
      </c>
      <c r="B412" s="30" t="s">
        <v>26</v>
      </c>
      <c r="C412" s="30" t="s">
        <v>150</v>
      </c>
      <c r="D412" s="30" t="s">
        <v>310</v>
      </c>
      <c r="E412" s="36" t="s">
        <v>556</v>
      </c>
      <c r="F412" s="36" t="str">
        <f>IF(ISBLANK(Table2[[#This Row],[unique_id]]), "", PROPER(SUBSTITUTE(Table2[[#This Row],[unique_id]], "_", " ")))</f>
        <v>Lighting Reset Adaptive Lighting Office Main</v>
      </c>
      <c r="G412" s="36" t="s">
        <v>199</v>
      </c>
      <c r="H412" s="30" t="s">
        <v>548</v>
      </c>
      <c r="I412" s="30" t="s">
        <v>291</v>
      </c>
      <c r="J412" s="30" t="s">
        <v>555</v>
      </c>
      <c r="M412" s="30" t="s">
        <v>257</v>
      </c>
      <c r="O412" s="31"/>
      <c r="P412" s="30"/>
      <c r="T412" s="37"/>
      <c r="U412" s="30"/>
      <c r="V412" s="31"/>
      <c r="W412" s="31"/>
      <c r="X412" s="31"/>
      <c r="Y412" s="31"/>
      <c r="Z412" s="31"/>
      <c r="AA412" s="31"/>
      <c r="AB412" s="30"/>
      <c r="AC412" s="30"/>
      <c r="AE412" s="30" t="s">
        <v>292</v>
      </c>
      <c r="AG412" s="31"/>
      <c r="AH412" s="31"/>
      <c r="AT412" s="40"/>
      <c r="AV4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30" t="str">
        <f>IF(ISBLANK(Table2[[#This Row],[device_model]]), "", Table2[[#This Row],[device_suggested_area]])</f>
        <v/>
      </c>
      <c r="BF412" s="31"/>
      <c r="BG412" s="30" t="s">
        <v>212</v>
      </c>
      <c r="BN4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6" ht="16" customHeight="1" x14ac:dyDescent="0.2">
      <c r="A413" s="30">
        <v>2636</v>
      </c>
      <c r="B413" s="30" t="s">
        <v>26</v>
      </c>
      <c r="C413" s="30" t="s">
        <v>150</v>
      </c>
      <c r="D413" s="30" t="s">
        <v>310</v>
      </c>
      <c r="E413" s="36" t="s">
        <v>544</v>
      </c>
      <c r="F413" s="36" t="str">
        <f>IF(ISBLANK(Table2[[#This Row],[unique_id]]), "", PROPER(SUBSTITUTE(Table2[[#This Row],[unique_id]], "_", " ")))</f>
        <v>Lighting Reset Adaptive Lighting Bathroom Main</v>
      </c>
      <c r="G413" s="36" t="s">
        <v>198</v>
      </c>
      <c r="H413" s="30" t="s">
        <v>548</v>
      </c>
      <c r="I413" s="30" t="s">
        <v>291</v>
      </c>
      <c r="J413" s="30" t="s">
        <v>555</v>
      </c>
      <c r="M413" s="30" t="s">
        <v>257</v>
      </c>
      <c r="O413" s="31"/>
      <c r="P413" s="30"/>
      <c r="T413" s="37"/>
      <c r="U413" s="30"/>
      <c r="V413" s="31"/>
      <c r="W413" s="31"/>
      <c r="X413" s="31"/>
      <c r="Y413" s="31"/>
      <c r="Z413" s="31"/>
      <c r="AA413" s="31"/>
      <c r="AB413" s="30"/>
      <c r="AC413" s="30"/>
      <c r="AE413" s="30" t="s">
        <v>292</v>
      </c>
      <c r="AG413" s="31"/>
      <c r="AH413" s="31"/>
      <c r="AT413" s="40"/>
      <c r="AV4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30" t="str">
        <f>IF(ISBLANK(Table2[[#This Row],[device_model]]), "", Table2[[#This Row],[device_suggested_area]])</f>
        <v/>
      </c>
      <c r="BF413" s="31"/>
      <c r="BG413" s="30" t="s">
        <v>359</v>
      </c>
      <c r="BN4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6" ht="16" customHeight="1" x14ac:dyDescent="0.2">
      <c r="A414" s="30">
        <v>2637</v>
      </c>
      <c r="B414" s="30" t="s">
        <v>26</v>
      </c>
      <c r="C414" s="30" t="s">
        <v>150</v>
      </c>
      <c r="D414" s="30" t="s">
        <v>310</v>
      </c>
      <c r="E414" s="36" t="s">
        <v>887</v>
      </c>
      <c r="F414" s="36" t="str">
        <f>IF(ISBLANK(Table2[[#This Row],[unique_id]]), "", PROPER(SUBSTITUTE(Table2[[#This Row],[unique_id]], "_", " ")))</f>
        <v>Lighting Reset Adaptive Lighting Bathroom Sconces</v>
      </c>
      <c r="G414" s="36" t="s">
        <v>871</v>
      </c>
      <c r="H414" s="30" t="s">
        <v>548</v>
      </c>
      <c r="I414" s="30" t="s">
        <v>291</v>
      </c>
      <c r="J414" s="30" t="s">
        <v>881</v>
      </c>
      <c r="M414" s="30" t="s">
        <v>257</v>
      </c>
      <c r="O414" s="31"/>
      <c r="P414" s="30"/>
      <c r="T414" s="37"/>
      <c r="U414" s="30"/>
      <c r="V414" s="31"/>
      <c r="W414" s="31"/>
      <c r="X414" s="31"/>
      <c r="Y414" s="31"/>
      <c r="Z414" s="31"/>
      <c r="AA414" s="31"/>
      <c r="AB414" s="30"/>
      <c r="AC414" s="30"/>
      <c r="AE414" s="30" t="s">
        <v>292</v>
      </c>
      <c r="AG414" s="31"/>
      <c r="AH414" s="31"/>
      <c r="AT414" s="40"/>
      <c r="AV4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30" t="str">
        <f>IF(ISBLANK(Table2[[#This Row],[device_model]]), "", Table2[[#This Row],[device_suggested_area]])</f>
        <v/>
      </c>
      <c r="BF414" s="31"/>
      <c r="BG414" s="30" t="s">
        <v>359</v>
      </c>
      <c r="BN4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6" ht="16" customHeight="1" x14ac:dyDescent="0.2">
      <c r="A415" s="30">
        <v>2638</v>
      </c>
      <c r="B415" s="30" t="s">
        <v>26</v>
      </c>
      <c r="C415" s="30" t="s">
        <v>150</v>
      </c>
      <c r="D415" s="30" t="s">
        <v>310</v>
      </c>
      <c r="E415" s="36" t="s">
        <v>545</v>
      </c>
      <c r="F415" s="36" t="str">
        <f>IF(ISBLANK(Table2[[#This Row],[unique_id]]), "", PROPER(SUBSTITUTE(Table2[[#This Row],[unique_id]], "_", " ")))</f>
        <v>Lighting Reset Adaptive Lighting Ensuite Main</v>
      </c>
      <c r="G415" s="36" t="s">
        <v>197</v>
      </c>
      <c r="H415" s="30" t="s">
        <v>548</v>
      </c>
      <c r="I415" s="30" t="s">
        <v>291</v>
      </c>
      <c r="J415" s="30" t="s">
        <v>555</v>
      </c>
      <c r="M415" s="30" t="s">
        <v>257</v>
      </c>
      <c r="O415" s="31"/>
      <c r="P415" s="30"/>
      <c r="T415" s="37"/>
      <c r="U415" s="30"/>
      <c r="V415" s="31"/>
      <c r="W415" s="31"/>
      <c r="X415" s="31"/>
      <c r="Y415" s="31"/>
      <c r="Z415" s="31"/>
      <c r="AA415" s="31"/>
      <c r="AB415" s="30"/>
      <c r="AC415" s="30"/>
      <c r="AE415" s="30" t="s">
        <v>292</v>
      </c>
      <c r="AG415" s="31"/>
      <c r="AH415" s="31"/>
      <c r="AT415" s="40"/>
      <c r="AV4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30" t="str">
        <f>IF(ISBLANK(Table2[[#This Row],[device_model]]), "", Table2[[#This Row],[device_suggested_area]])</f>
        <v/>
      </c>
      <c r="BF415" s="31"/>
      <c r="BG415" s="30" t="s">
        <v>397</v>
      </c>
      <c r="BN4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6" ht="16" customHeight="1" x14ac:dyDescent="0.2">
      <c r="A416" s="30">
        <v>2639</v>
      </c>
      <c r="B416" s="30" t="s">
        <v>26</v>
      </c>
      <c r="C416" s="30" t="s">
        <v>150</v>
      </c>
      <c r="D416" s="30" t="s">
        <v>310</v>
      </c>
      <c r="E416" s="36" t="s">
        <v>888</v>
      </c>
      <c r="F416" s="36" t="str">
        <f>IF(ISBLANK(Table2[[#This Row],[unique_id]]), "", PROPER(SUBSTITUTE(Table2[[#This Row],[unique_id]], "_", " ")))</f>
        <v>Lighting Reset Adaptive Lighting Ensuite Sconces</v>
      </c>
      <c r="G416" s="36" t="s">
        <v>854</v>
      </c>
      <c r="H416" s="30" t="s">
        <v>548</v>
      </c>
      <c r="I416" s="30" t="s">
        <v>291</v>
      </c>
      <c r="J416" s="30" t="s">
        <v>881</v>
      </c>
      <c r="M416" s="30" t="s">
        <v>257</v>
      </c>
      <c r="O416" s="31"/>
      <c r="P416" s="30"/>
      <c r="T416" s="37"/>
      <c r="U416" s="30"/>
      <c r="V416" s="31"/>
      <c r="W416" s="31"/>
      <c r="X416" s="31"/>
      <c r="Y416" s="31"/>
      <c r="Z416" s="31"/>
      <c r="AA416" s="31"/>
      <c r="AB416" s="30"/>
      <c r="AC416" s="30"/>
      <c r="AE416" s="30" t="s">
        <v>292</v>
      </c>
      <c r="AG416" s="31"/>
      <c r="AH416" s="31"/>
      <c r="AT416" s="40"/>
      <c r="AV4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30" t="str">
        <f>IF(ISBLANK(Table2[[#This Row],[device_model]]), "", Table2[[#This Row],[device_suggested_area]])</f>
        <v/>
      </c>
      <c r="BF416" s="31"/>
      <c r="BG416" s="30" t="s">
        <v>397</v>
      </c>
      <c r="BN4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6" ht="16" customHeight="1" x14ac:dyDescent="0.2">
      <c r="A417" s="30">
        <v>2640</v>
      </c>
      <c r="B417" s="30" t="s">
        <v>26</v>
      </c>
      <c r="C417" s="30" t="s">
        <v>150</v>
      </c>
      <c r="D417" s="30" t="s">
        <v>310</v>
      </c>
      <c r="E417" s="36" t="s">
        <v>546</v>
      </c>
      <c r="F417" s="36" t="str">
        <f>IF(ISBLANK(Table2[[#This Row],[unique_id]]), "", PROPER(SUBSTITUTE(Table2[[#This Row],[unique_id]], "_", " ")))</f>
        <v>Lighting Reset Adaptive Lighting Wardrobe Main</v>
      </c>
      <c r="G417" s="36" t="s">
        <v>201</v>
      </c>
      <c r="H417" s="30" t="s">
        <v>548</v>
      </c>
      <c r="I417" s="30" t="s">
        <v>291</v>
      </c>
      <c r="J417" s="30" t="s">
        <v>555</v>
      </c>
      <c r="M417" s="30" t="s">
        <v>257</v>
      </c>
      <c r="O417" s="31"/>
      <c r="P417" s="30"/>
      <c r="T417" s="37"/>
      <c r="U417" s="30"/>
      <c r="V417" s="31"/>
      <c r="W417" s="31"/>
      <c r="X417" s="31"/>
      <c r="Y417" s="31"/>
      <c r="Z417" s="31"/>
      <c r="AA417" s="31"/>
      <c r="AB417" s="30"/>
      <c r="AC417" s="30"/>
      <c r="AE417" s="30" t="s">
        <v>292</v>
      </c>
      <c r="AG417" s="31"/>
      <c r="AH417" s="31"/>
      <c r="AT417" s="40"/>
      <c r="AV4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30" t="str">
        <f>IF(ISBLANK(Table2[[#This Row],[device_model]]), "", Table2[[#This Row],[device_suggested_area]])</f>
        <v/>
      </c>
      <c r="BF417" s="31"/>
      <c r="BG417" s="30" t="s">
        <v>499</v>
      </c>
      <c r="BN4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8" spans="1:66" ht="16" customHeight="1" x14ac:dyDescent="0.2">
      <c r="A418" s="30">
        <v>2670</v>
      </c>
      <c r="B418" s="30" t="s">
        <v>26</v>
      </c>
      <c r="C418" s="30" t="s">
        <v>235</v>
      </c>
      <c r="D418" s="30" t="s">
        <v>145</v>
      </c>
      <c r="E418" s="30" t="s">
        <v>146</v>
      </c>
      <c r="F418" s="36" t="str">
        <f>IF(ISBLANK(Table2[[#This Row],[unique_id]]), "", PROPER(SUBSTITUTE(Table2[[#This Row],[unique_id]], "_", " ")))</f>
        <v>Ada Home</v>
      </c>
      <c r="G418" s="30" t="s">
        <v>185</v>
      </c>
      <c r="H418" s="30" t="s">
        <v>754</v>
      </c>
      <c r="I418" s="30" t="s">
        <v>144</v>
      </c>
      <c r="M418" s="30" t="s">
        <v>136</v>
      </c>
      <c r="N418" s="30" t="s">
        <v>270</v>
      </c>
      <c r="O418" s="31" t="s">
        <v>797</v>
      </c>
      <c r="P418" s="30" t="s">
        <v>165</v>
      </c>
      <c r="Q418" s="30" t="s">
        <v>769</v>
      </c>
      <c r="R418" s="41" t="s">
        <v>754</v>
      </c>
      <c r="S418" s="30" t="str">
        <f>_xlfn.CONCAT( Table2[[#This Row],[friendly_name]], " Devices")</f>
        <v>Ada Home Devices</v>
      </c>
      <c r="T418" s="37"/>
      <c r="U418" s="30"/>
      <c r="V418" s="31"/>
      <c r="W418" s="31"/>
      <c r="X418" s="31"/>
      <c r="Y418" s="31"/>
      <c r="Z418" s="31"/>
      <c r="AA418" s="31"/>
      <c r="AB418" s="30"/>
      <c r="AC418" s="30"/>
      <c r="AG418" s="31"/>
      <c r="AH418" s="31"/>
      <c r="AT418" s="40"/>
      <c r="AU418" s="30"/>
      <c r="AV4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30" t="str">
        <f>IF(ISBLANK(Table2[[#This Row],[device_model]]), "", Table2[[#This Row],[device_suggested_area]])</f>
        <v>Ada</v>
      </c>
      <c r="BB418" s="30" t="s">
        <v>165</v>
      </c>
      <c r="BC418" s="30" t="s">
        <v>394</v>
      </c>
      <c r="BD418" s="30" t="s">
        <v>235</v>
      </c>
      <c r="BF418" s="30" t="s">
        <v>1066</v>
      </c>
      <c r="BG418" s="30" t="s">
        <v>130</v>
      </c>
      <c r="BK418" s="30" t="s">
        <v>1355</v>
      </c>
      <c r="BL418" s="41" t="s">
        <v>423</v>
      </c>
      <c r="BM418" s="39" t="s">
        <v>1365</v>
      </c>
      <c r="BN4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19" spans="1:66" ht="16" customHeight="1" x14ac:dyDescent="0.2">
      <c r="A419" s="30">
        <v>2671</v>
      </c>
      <c r="B419" s="30" t="s">
        <v>26</v>
      </c>
      <c r="C419" s="30" t="s">
        <v>235</v>
      </c>
      <c r="D419" s="30" t="s">
        <v>145</v>
      </c>
      <c r="E419" s="30" t="s">
        <v>258</v>
      </c>
      <c r="F419" s="36" t="str">
        <f>IF(ISBLANK(Table2[[#This Row],[unique_id]]), "", PROPER(SUBSTITUTE(Table2[[#This Row],[unique_id]], "_", " ")))</f>
        <v>Edwin Home</v>
      </c>
      <c r="G419" s="30" t="s">
        <v>259</v>
      </c>
      <c r="H419" s="30" t="s">
        <v>754</v>
      </c>
      <c r="I419" s="30" t="s">
        <v>144</v>
      </c>
      <c r="M419" s="30" t="s">
        <v>136</v>
      </c>
      <c r="N419" s="30" t="s">
        <v>270</v>
      </c>
      <c r="O419" s="31" t="s">
        <v>797</v>
      </c>
      <c r="P419" s="30" t="s">
        <v>165</v>
      </c>
      <c r="Q419" s="30" t="s">
        <v>769</v>
      </c>
      <c r="R419" s="41" t="s">
        <v>754</v>
      </c>
      <c r="S419" s="30" t="str">
        <f>_xlfn.CONCAT( Table2[[#This Row],[friendly_name]], " Devices")</f>
        <v>Edwin Home Devices</v>
      </c>
      <c r="T419" s="37"/>
      <c r="U419" s="30"/>
      <c r="V419" s="31"/>
      <c r="W419" s="31"/>
      <c r="X419" s="31"/>
      <c r="Y419" s="31"/>
      <c r="Z419" s="31"/>
      <c r="AA419" s="31"/>
      <c r="AB419" s="30"/>
      <c r="AC419" s="30"/>
      <c r="AG419" s="31"/>
      <c r="AH419" s="31"/>
      <c r="AT419" s="40"/>
      <c r="AU419" s="30"/>
      <c r="AV4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30" t="str">
        <f>IF(ISBLANK(Table2[[#This Row],[device_model]]), "", Table2[[#This Row],[device_suggested_area]])</f>
        <v>Edwin</v>
      </c>
      <c r="BB419" s="30" t="s">
        <v>165</v>
      </c>
      <c r="BC419" s="30" t="s">
        <v>394</v>
      </c>
      <c r="BD419" s="30" t="s">
        <v>235</v>
      </c>
      <c r="BF419" s="30" t="s">
        <v>1066</v>
      </c>
      <c r="BG419" s="30" t="s">
        <v>127</v>
      </c>
      <c r="BK419" s="30" t="s">
        <v>1355</v>
      </c>
      <c r="BL419" s="41" t="s">
        <v>422</v>
      </c>
      <c r="BM419" s="39" t="s">
        <v>1366</v>
      </c>
      <c r="BN4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20" spans="1:66" ht="16" customHeight="1" x14ac:dyDescent="0.2">
      <c r="A420" s="30">
        <v>2672</v>
      </c>
      <c r="B420" s="30" t="s">
        <v>26</v>
      </c>
      <c r="C420" s="30" t="s">
        <v>235</v>
      </c>
      <c r="D420" s="30" t="s">
        <v>145</v>
      </c>
      <c r="E420" s="30" t="s">
        <v>266</v>
      </c>
      <c r="F420" s="36" t="str">
        <f>IF(ISBLANK(Table2[[#This Row],[unique_id]]), "", PROPER(SUBSTITUTE(Table2[[#This Row],[unique_id]], "_", " ")))</f>
        <v>Parents Home</v>
      </c>
      <c r="G420" s="30" t="s">
        <v>260</v>
      </c>
      <c r="H420" s="30" t="s">
        <v>754</v>
      </c>
      <c r="I420" s="30" t="s">
        <v>144</v>
      </c>
      <c r="M420" s="30" t="s">
        <v>136</v>
      </c>
      <c r="N420" s="30" t="s">
        <v>270</v>
      </c>
      <c r="O420" s="31" t="s">
        <v>797</v>
      </c>
      <c r="P420" s="30" t="s">
        <v>165</v>
      </c>
      <c r="Q420" s="30" t="s">
        <v>769</v>
      </c>
      <c r="R420" s="41" t="s">
        <v>754</v>
      </c>
      <c r="S420" s="30" t="str">
        <f>_xlfn.CONCAT( Table2[[#This Row],[friendly_name]], " Devices")</f>
        <v>Parents Home Devices</v>
      </c>
      <c r="T420" s="37" t="s">
        <v>779</v>
      </c>
      <c r="U420" s="30"/>
      <c r="V420" s="31"/>
      <c r="W420" s="31"/>
      <c r="X420" s="31"/>
      <c r="Y420" s="31"/>
      <c r="Z420" s="31"/>
      <c r="AA420" s="31"/>
      <c r="AB420" s="30"/>
      <c r="AC420" s="30"/>
      <c r="AG420" s="31"/>
      <c r="AH420" s="31"/>
      <c r="AT420" s="40"/>
      <c r="AU420" s="30"/>
      <c r="AV4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30" t="str">
        <f>IF(ISBLANK(Table2[[#This Row],[device_model]]), "", Table2[[#This Row],[device_suggested_area]])</f>
        <v>Parents</v>
      </c>
      <c r="BB420" s="30" t="s">
        <v>165</v>
      </c>
      <c r="BC420" s="30" t="s">
        <v>1060</v>
      </c>
      <c r="BD420" s="30" t="s">
        <v>235</v>
      </c>
      <c r="BF420" s="30" t="s">
        <v>1067</v>
      </c>
      <c r="BG420" s="30" t="s">
        <v>192</v>
      </c>
      <c r="BK420" s="30" t="s">
        <v>1355</v>
      </c>
      <c r="BL420" s="41" t="s">
        <v>644</v>
      </c>
      <c r="BM420" s="39" t="s">
        <v>1367</v>
      </c>
      <c r="BN4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21" spans="1:66" ht="16" customHeight="1" x14ac:dyDescent="0.2">
      <c r="A421" s="30">
        <v>2673</v>
      </c>
      <c r="B421" s="30" t="s">
        <v>26</v>
      </c>
      <c r="C421" s="30" t="s">
        <v>235</v>
      </c>
      <c r="D421" s="30" t="s">
        <v>145</v>
      </c>
      <c r="E421" s="30" t="s">
        <v>262</v>
      </c>
      <c r="F421" s="36" t="str">
        <f>IF(ISBLANK(Table2[[#This Row],[unique_id]]), "", PROPER(SUBSTITUTE(Table2[[#This Row],[unique_id]], "_", " ")))</f>
        <v>Kitchen Home</v>
      </c>
      <c r="G421" s="30" t="s">
        <v>261</v>
      </c>
      <c r="H421" s="30" t="s">
        <v>754</v>
      </c>
      <c r="I421" s="30" t="s">
        <v>144</v>
      </c>
      <c r="M421" s="30" t="s">
        <v>136</v>
      </c>
      <c r="N421" s="30" t="s">
        <v>270</v>
      </c>
      <c r="O421" s="31" t="s">
        <v>797</v>
      </c>
      <c r="P421" s="30" t="s">
        <v>165</v>
      </c>
      <c r="Q421" s="30" t="s">
        <v>769</v>
      </c>
      <c r="R421" s="41" t="s">
        <v>754</v>
      </c>
      <c r="S421" s="30" t="str">
        <f>_xlfn.CONCAT( Table2[[#This Row],[friendly_name]], " Devices")</f>
        <v>Kitchen Home Devices</v>
      </c>
      <c r="T421" s="37" t="s">
        <v>779</v>
      </c>
      <c r="U421" s="30"/>
      <c r="V421" s="31"/>
      <c r="W421" s="31"/>
      <c r="X421" s="31"/>
      <c r="Y421" s="31"/>
      <c r="Z421" s="31"/>
      <c r="AA421" s="31"/>
      <c r="AB421" s="30"/>
      <c r="AC421" s="30"/>
      <c r="AG421" s="31"/>
      <c r="AH421" s="31"/>
      <c r="AT421" s="40"/>
      <c r="AU421" s="30"/>
      <c r="AV4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30" t="str">
        <f>IF(ISBLANK(Table2[[#This Row],[device_model]]), "", Table2[[#This Row],[device_suggested_area]])</f>
        <v>Kitchen</v>
      </c>
      <c r="BB421" s="30" t="s">
        <v>165</v>
      </c>
      <c r="BC421" s="30" t="s">
        <v>1060</v>
      </c>
      <c r="BD421" s="30" t="s">
        <v>235</v>
      </c>
      <c r="BF421" s="30" t="s">
        <v>1067</v>
      </c>
      <c r="BG421" s="30" t="s">
        <v>206</v>
      </c>
      <c r="BK421" s="30" t="s">
        <v>1355</v>
      </c>
      <c r="BL421" s="41" t="s">
        <v>739</v>
      </c>
      <c r="BM421" s="39" t="s">
        <v>1368</v>
      </c>
      <c r="BN4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22" spans="1:66" ht="16" customHeight="1" x14ac:dyDescent="0.2">
      <c r="A422" s="30">
        <v>2674</v>
      </c>
      <c r="B422" s="30" t="s">
        <v>26</v>
      </c>
      <c r="C422" s="30" t="s">
        <v>235</v>
      </c>
      <c r="D422" s="30" t="s">
        <v>145</v>
      </c>
      <c r="E422" s="30" t="s">
        <v>614</v>
      </c>
      <c r="F422" s="36" t="str">
        <f>IF(ISBLANK(Table2[[#This Row],[unique_id]]), "", PROPER(SUBSTITUTE(Table2[[#This Row],[unique_id]], "_", " ")))</f>
        <v>Office Home</v>
      </c>
      <c r="G422" s="30" t="s">
        <v>615</v>
      </c>
      <c r="H422" s="30" t="s">
        <v>754</v>
      </c>
      <c r="I422" s="30" t="s">
        <v>144</v>
      </c>
      <c r="M422" s="30" t="s">
        <v>136</v>
      </c>
      <c r="N422" s="30" t="s">
        <v>270</v>
      </c>
      <c r="O422" s="31" t="s">
        <v>797</v>
      </c>
      <c r="P422" s="30" t="s">
        <v>165</v>
      </c>
      <c r="Q422" s="30" t="s">
        <v>769</v>
      </c>
      <c r="R422" s="41" t="s">
        <v>754</v>
      </c>
      <c r="S422" s="30" t="str">
        <f>_xlfn.CONCAT( Table2[[#This Row],[friendly_name]], " Devices")</f>
        <v>Office Home Devices</v>
      </c>
      <c r="T422" s="37"/>
      <c r="U422" s="30"/>
      <c r="V422" s="31"/>
      <c r="W422" s="31"/>
      <c r="X422" s="31"/>
      <c r="Y422" s="31"/>
      <c r="Z422" s="31"/>
      <c r="AA422" s="31"/>
      <c r="AB422" s="30"/>
      <c r="AC422" s="30"/>
      <c r="AG422" s="31"/>
      <c r="AH422" s="31"/>
      <c r="AT422" s="40"/>
      <c r="AU422" s="30"/>
      <c r="AV4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30" t="str">
        <f>IF(ISBLANK(Table2[[#This Row],[device_model]]), "", Table2[[#This Row],[device_suggested_area]])</f>
        <v>Office</v>
      </c>
      <c r="BB422" s="30" t="s">
        <v>165</v>
      </c>
      <c r="BC422" s="30" t="s">
        <v>394</v>
      </c>
      <c r="BD422" s="30" t="s">
        <v>235</v>
      </c>
      <c r="BF422" s="30" t="s">
        <v>1066</v>
      </c>
      <c r="BG422" s="30" t="s">
        <v>212</v>
      </c>
      <c r="BK422" s="30" t="s">
        <v>1355</v>
      </c>
      <c r="BL422" s="41" t="s">
        <v>420</v>
      </c>
      <c r="BM422" s="39" t="s">
        <v>1369</v>
      </c>
      <c r="BN4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23" spans="1:66" ht="16" customHeight="1" x14ac:dyDescent="0.2">
      <c r="A423" s="30">
        <v>2675</v>
      </c>
      <c r="B423" s="30" t="s">
        <v>26</v>
      </c>
      <c r="C423" s="30" t="s">
        <v>235</v>
      </c>
      <c r="D423" s="30" t="s">
        <v>145</v>
      </c>
      <c r="E423" s="30" t="s">
        <v>647</v>
      </c>
      <c r="F423" s="36" t="str">
        <f>IF(ISBLANK(Table2[[#This Row],[unique_id]]), "", PROPER(SUBSTITUTE(Table2[[#This Row],[unique_id]], "_", " ")))</f>
        <v>Lounge Home</v>
      </c>
      <c r="G423" s="30" t="s">
        <v>648</v>
      </c>
      <c r="H423" s="30" t="s">
        <v>754</v>
      </c>
      <c r="I423" s="30" t="s">
        <v>144</v>
      </c>
      <c r="M423" s="30" t="s">
        <v>136</v>
      </c>
      <c r="N423" s="30" t="s">
        <v>270</v>
      </c>
      <c r="O423" s="31" t="s">
        <v>797</v>
      </c>
      <c r="P423" s="30" t="s">
        <v>165</v>
      </c>
      <c r="Q423" s="30" t="s">
        <v>769</v>
      </c>
      <c r="R423" s="41" t="s">
        <v>754</v>
      </c>
      <c r="S423" s="30" t="str">
        <f>_xlfn.CONCAT( Table2[[#This Row],[friendly_name]], " Devices")</f>
        <v>Lounge Home Devices</v>
      </c>
      <c r="T423" s="37"/>
      <c r="U423" s="30"/>
      <c r="V423" s="31"/>
      <c r="W423" s="31"/>
      <c r="X423" s="31"/>
      <c r="Y423" s="31"/>
      <c r="Z423" s="31"/>
      <c r="AA423" s="31"/>
      <c r="AB423" s="30"/>
      <c r="AC423" s="30"/>
      <c r="AG423" s="31"/>
      <c r="AH423" s="31"/>
      <c r="AT423" s="40"/>
      <c r="AU423" s="30"/>
      <c r="AV4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30" t="str">
        <f>IF(ISBLANK(Table2[[#This Row],[device_model]]), "", Table2[[#This Row],[device_suggested_area]])</f>
        <v>Lounge</v>
      </c>
      <c r="BB423" s="30" t="s">
        <v>165</v>
      </c>
      <c r="BC423" s="30" t="s">
        <v>394</v>
      </c>
      <c r="BD423" s="30" t="s">
        <v>235</v>
      </c>
      <c r="BF423" s="30" t="s">
        <v>1066</v>
      </c>
      <c r="BG423" s="30" t="s">
        <v>194</v>
      </c>
      <c r="BK423" s="30" t="s">
        <v>1355</v>
      </c>
      <c r="BL423" s="41" t="s">
        <v>421</v>
      </c>
      <c r="BM423" s="39" t="s">
        <v>1370</v>
      </c>
      <c r="BN4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24" spans="1:66" ht="16" customHeight="1" x14ac:dyDescent="0.2">
      <c r="A424" s="30">
        <v>2676</v>
      </c>
      <c r="B424" s="30" t="s">
        <v>26</v>
      </c>
      <c r="C424" s="30" t="s">
        <v>235</v>
      </c>
      <c r="D424" s="30" t="s">
        <v>145</v>
      </c>
      <c r="E424" s="30" t="s">
        <v>829</v>
      </c>
      <c r="F424" s="36" t="str">
        <f>IF(ISBLANK(Table2[[#This Row],[unique_id]]), "", PROPER(SUBSTITUTE(Table2[[#This Row],[unique_id]], "_", " ")))</f>
        <v>Ada Tablet</v>
      </c>
      <c r="G424" s="30" t="s">
        <v>830</v>
      </c>
      <c r="H424" s="30" t="s">
        <v>754</v>
      </c>
      <c r="I424" s="30" t="s">
        <v>144</v>
      </c>
      <c r="M424" s="30" t="s">
        <v>136</v>
      </c>
      <c r="N424" s="30" t="s">
        <v>270</v>
      </c>
      <c r="O424" s="31"/>
      <c r="P424" s="30"/>
      <c r="R424" s="41"/>
      <c r="T424" s="37"/>
      <c r="U424" s="30"/>
      <c r="V424" s="31"/>
      <c r="W424" s="31"/>
      <c r="X424" s="31"/>
      <c r="Y424" s="31"/>
      <c r="Z424" s="31"/>
      <c r="AA424" s="31"/>
      <c r="AB424" s="30"/>
      <c r="AC424" s="30"/>
      <c r="AG424" s="31"/>
      <c r="AH424" s="31"/>
      <c r="AT424" s="40"/>
      <c r="AU424" s="30"/>
      <c r="AV4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30" t="str">
        <f>IF(ISBLANK(Table2[[#This Row],[device_model]]), "", Table2[[#This Row],[device_suggested_area]])</f>
        <v>Lounge</v>
      </c>
      <c r="BB424" s="30" t="s">
        <v>830</v>
      </c>
      <c r="BC424" s="30" t="s">
        <v>1068</v>
      </c>
      <c r="BD424" s="30" t="s">
        <v>235</v>
      </c>
      <c r="BF424" s="30" t="s">
        <v>832</v>
      </c>
      <c r="BG424" s="30" t="s">
        <v>194</v>
      </c>
      <c r="BK424" s="30" t="s">
        <v>1355</v>
      </c>
      <c r="BL424" s="41" t="s">
        <v>1318</v>
      </c>
      <c r="BM424" s="39" t="s">
        <v>1371</v>
      </c>
      <c r="BN4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25" spans="1:66" ht="16" customHeight="1" x14ac:dyDescent="0.2">
      <c r="A425" s="30">
        <v>2677</v>
      </c>
      <c r="B425" s="30" t="s">
        <v>26</v>
      </c>
      <c r="C425" s="30" t="s">
        <v>235</v>
      </c>
      <c r="D425" s="30" t="s">
        <v>145</v>
      </c>
      <c r="E425" s="30" t="s">
        <v>833</v>
      </c>
      <c r="F425" s="36" t="str">
        <f>IF(ISBLANK(Table2[[#This Row],[unique_id]]), "", PROPER(SUBSTITUTE(Table2[[#This Row],[unique_id]], "_", " ")))</f>
        <v>Edwin Tablet</v>
      </c>
      <c r="G425" s="30" t="s">
        <v>834</v>
      </c>
      <c r="H425" s="30" t="s">
        <v>754</v>
      </c>
      <c r="I425" s="30" t="s">
        <v>144</v>
      </c>
      <c r="M425" s="30" t="s">
        <v>136</v>
      </c>
      <c r="N425" s="30" t="s">
        <v>270</v>
      </c>
      <c r="O425" s="31"/>
      <c r="P425" s="30"/>
      <c r="R425" s="41"/>
      <c r="T425" s="37"/>
      <c r="U425" s="30"/>
      <c r="V425" s="31"/>
      <c r="W425" s="31"/>
      <c r="X425" s="31"/>
      <c r="Y425" s="31"/>
      <c r="Z425" s="31"/>
      <c r="AA425" s="31"/>
      <c r="AB425" s="30"/>
      <c r="AC425" s="30"/>
      <c r="AG425" s="31"/>
      <c r="AH425" s="31"/>
      <c r="AT425" s="40"/>
      <c r="AU425" s="30"/>
      <c r="AV4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30" t="str">
        <f>IF(ISBLANK(Table2[[#This Row],[device_model]]), "", Table2[[#This Row],[device_suggested_area]])</f>
        <v>Kitchen</v>
      </c>
      <c r="BB425" s="30" t="s">
        <v>834</v>
      </c>
      <c r="BC425" s="30" t="s">
        <v>1068</v>
      </c>
      <c r="BD425" s="30" t="s">
        <v>235</v>
      </c>
      <c r="BF425" s="30" t="s">
        <v>832</v>
      </c>
      <c r="BG425" s="30" t="s">
        <v>206</v>
      </c>
      <c r="BK425" s="30" t="s">
        <v>1355</v>
      </c>
      <c r="BL425" s="41" t="s">
        <v>1319</v>
      </c>
      <c r="BM425" s="39" t="s">
        <v>1374</v>
      </c>
      <c r="BN4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26" spans="1:66" ht="16" customHeight="1" x14ac:dyDescent="0.2">
      <c r="A426" s="30">
        <v>2678</v>
      </c>
      <c r="B426" s="30" t="s">
        <v>26</v>
      </c>
      <c r="C426" s="30" t="s">
        <v>584</v>
      </c>
      <c r="D426" s="30" t="s">
        <v>145</v>
      </c>
      <c r="E426" s="30" t="s">
        <v>611</v>
      </c>
      <c r="F426" s="36" t="str">
        <f>IF(ISBLANK(Table2[[#This Row],[unique_id]]), "", PROPER(SUBSTITUTE(Table2[[#This Row],[unique_id]], "_", " ")))</f>
        <v>Lg Webos Smart Tv</v>
      </c>
      <c r="G426" s="30" t="s">
        <v>180</v>
      </c>
      <c r="H426" s="30" t="s">
        <v>754</v>
      </c>
      <c r="I426" s="30" t="s">
        <v>144</v>
      </c>
      <c r="M426" s="30" t="s">
        <v>136</v>
      </c>
      <c r="N426" s="30" t="s">
        <v>270</v>
      </c>
      <c r="O426" s="31"/>
      <c r="P426" s="30"/>
      <c r="R426" s="41"/>
      <c r="T426" s="37"/>
      <c r="U426" s="30"/>
      <c r="V426" s="31"/>
      <c r="W426" s="31"/>
      <c r="X426" s="31"/>
      <c r="Y426" s="31"/>
      <c r="Z426" s="31"/>
      <c r="AA426" s="31"/>
      <c r="AB426" s="30"/>
      <c r="AC426" s="30"/>
      <c r="AG426" s="31"/>
      <c r="AH426" s="31"/>
      <c r="AT426" s="40"/>
      <c r="AU426" s="30"/>
      <c r="AV4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30" t="str">
        <f>IF(ISBLANK(Table2[[#This Row],[device_model]]), "", Table2[[#This Row],[device_suggested_area]])</f>
        <v>Lounge</v>
      </c>
      <c r="BB426" s="30" t="s">
        <v>992</v>
      </c>
      <c r="BC426" s="30" t="s">
        <v>587</v>
      </c>
      <c r="BD426" s="30" t="s">
        <v>584</v>
      </c>
      <c r="BF426" s="30" t="s">
        <v>586</v>
      </c>
      <c r="BG426" s="30" t="s">
        <v>194</v>
      </c>
      <c r="BK426" s="30" t="s">
        <v>1355</v>
      </c>
      <c r="BL426" s="41" t="s">
        <v>585</v>
      </c>
      <c r="BM426" s="39" t="s">
        <v>1372</v>
      </c>
      <c r="BN4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27" spans="1:66" ht="16" customHeight="1" x14ac:dyDescent="0.2">
      <c r="A427" s="30">
        <v>2679</v>
      </c>
      <c r="B427" s="30" t="s">
        <v>583</v>
      </c>
      <c r="C427" s="30" t="s">
        <v>264</v>
      </c>
      <c r="D427" s="30" t="s">
        <v>145</v>
      </c>
      <c r="E427" s="30" t="s">
        <v>265</v>
      </c>
      <c r="F427" s="36" t="str">
        <f>IF(ISBLANK(Table2[[#This Row],[unique_id]]), "", PROPER(SUBSTITUTE(Table2[[#This Row],[unique_id]], "_", " ")))</f>
        <v>Parents Tv</v>
      </c>
      <c r="G427" s="30" t="s">
        <v>263</v>
      </c>
      <c r="H427" s="30" t="s">
        <v>754</v>
      </c>
      <c r="I427" s="30" t="s">
        <v>144</v>
      </c>
      <c r="M427" s="30" t="s">
        <v>136</v>
      </c>
      <c r="N427" s="30" t="s">
        <v>270</v>
      </c>
      <c r="O427" s="31"/>
      <c r="P427" s="30"/>
      <c r="T427" s="37"/>
      <c r="U427" s="30"/>
      <c r="V427" s="31"/>
      <c r="W427" s="31"/>
      <c r="X427" s="31"/>
      <c r="Y427" s="31"/>
      <c r="Z427" s="31"/>
      <c r="AA427" s="31"/>
      <c r="AB427" s="30"/>
      <c r="AC427" s="30"/>
      <c r="AG427" s="31"/>
      <c r="AH427" s="31"/>
      <c r="AT427" s="40"/>
      <c r="AU427" s="30"/>
      <c r="AV4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30" t="str">
        <f>IF(ISBLANK(Table2[[#This Row],[device_model]]), "", Table2[[#This Row],[device_suggested_area]])</f>
        <v>Parents</v>
      </c>
      <c r="BB427" s="30" t="s">
        <v>992</v>
      </c>
      <c r="BC427" s="30" t="s">
        <v>1061</v>
      </c>
      <c r="BD427" s="30" t="s">
        <v>264</v>
      </c>
      <c r="BF427" s="30" t="s">
        <v>400</v>
      </c>
      <c r="BG427" s="30" t="s">
        <v>192</v>
      </c>
      <c r="BK427" s="30" t="s">
        <v>1355</v>
      </c>
      <c r="BL427" s="41" t="s">
        <v>402</v>
      </c>
      <c r="BM427" s="39" t="s">
        <v>1373</v>
      </c>
      <c r="BN4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28" spans="1:66" ht="16" customHeight="1" x14ac:dyDescent="0.2">
      <c r="A428" s="30">
        <v>2680</v>
      </c>
      <c r="B428" s="30" t="s">
        <v>583</v>
      </c>
      <c r="C428" s="30" t="s">
        <v>235</v>
      </c>
      <c r="D428" s="30" t="s">
        <v>145</v>
      </c>
      <c r="E428" s="30" t="s">
        <v>692</v>
      </c>
      <c r="F428" s="36" t="str">
        <f>IF(ISBLANK(Table2[[#This Row],[unique_id]]), "", PROPER(SUBSTITUTE(Table2[[#This Row],[unique_id]], "_", " ")))</f>
        <v>Office Tv</v>
      </c>
      <c r="G428" s="30" t="s">
        <v>693</v>
      </c>
      <c r="H428" s="30" t="s">
        <v>754</v>
      </c>
      <c r="I428" s="30" t="s">
        <v>144</v>
      </c>
      <c r="M428" s="30" t="s">
        <v>136</v>
      </c>
      <c r="N428" s="30" t="s">
        <v>270</v>
      </c>
      <c r="O428" s="31"/>
      <c r="P428" s="30"/>
      <c r="T428" s="37"/>
      <c r="U428" s="30"/>
      <c r="V428" s="31"/>
      <c r="W428" s="31"/>
      <c r="X428" s="31"/>
      <c r="Y428" s="31"/>
      <c r="Z428" s="31"/>
      <c r="AA428" s="31"/>
      <c r="AB428" s="30"/>
      <c r="AC428" s="30"/>
      <c r="AG428" s="31"/>
      <c r="AH428" s="31"/>
      <c r="AT428" s="40"/>
      <c r="AU428" s="30"/>
      <c r="AV4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30" t="str">
        <f>IF(ISBLANK(Table2[[#This Row],[device_model]]), "", Table2[[#This Row],[device_suggested_area]])</f>
        <v>Office</v>
      </c>
      <c r="BB428" s="30" t="s">
        <v>992</v>
      </c>
      <c r="BC428" s="30" t="s">
        <v>395</v>
      </c>
      <c r="BD428" s="30" t="s">
        <v>235</v>
      </c>
      <c r="BF428" s="30" t="s">
        <v>396</v>
      </c>
      <c r="BG428" s="30" t="s">
        <v>212</v>
      </c>
      <c r="BK428" s="30" t="s">
        <v>1355</v>
      </c>
      <c r="BL428" s="41" t="s">
        <v>424</v>
      </c>
      <c r="BM428" s="39" t="s">
        <v>1375</v>
      </c>
      <c r="BN4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29" spans="1:66" ht="16" customHeight="1" x14ac:dyDescent="0.2">
      <c r="A429" s="30">
        <v>2681</v>
      </c>
      <c r="B429" s="30" t="s">
        <v>26</v>
      </c>
      <c r="C429" s="30" t="s">
        <v>444</v>
      </c>
      <c r="D429" s="30" t="s">
        <v>333</v>
      </c>
      <c r="E429" s="30" t="s">
        <v>332</v>
      </c>
      <c r="F429" s="36" t="str">
        <f>IF(ISBLANK(Table2[[#This Row],[unique_id]]), "", PROPER(SUBSTITUTE(Table2[[#This Row],[unique_id]], "_", " ")))</f>
        <v>Column Break</v>
      </c>
      <c r="G429" s="30" t="s">
        <v>329</v>
      </c>
      <c r="H429" s="30" t="s">
        <v>754</v>
      </c>
      <c r="I429" s="30" t="s">
        <v>144</v>
      </c>
      <c r="M429" s="30" t="s">
        <v>330</v>
      </c>
      <c r="N429" s="30" t="s">
        <v>331</v>
      </c>
      <c r="O429" s="31"/>
      <c r="P429" s="30"/>
      <c r="T429" s="37"/>
      <c r="U429" s="30"/>
      <c r="V429" s="31"/>
      <c r="W429" s="31"/>
      <c r="X429" s="31"/>
      <c r="Y429" s="31"/>
      <c r="Z429" s="31"/>
      <c r="AA429" s="31"/>
      <c r="AB429" s="30"/>
      <c r="AC429" s="30"/>
      <c r="AG429" s="31"/>
      <c r="AH429" s="31"/>
      <c r="AT429" s="40"/>
      <c r="AV4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30" t="str">
        <f>IF(ISBLANK(Table2[[#This Row],[device_model]]), "", Table2[[#This Row],[device_suggested_area]])</f>
        <v/>
      </c>
      <c r="BF429" s="31"/>
      <c r="BN4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0" spans="1:66" ht="16" customHeight="1" x14ac:dyDescent="0.2">
      <c r="A430" s="30">
        <v>2682</v>
      </c>
      <c r="B430" s="30" t="s">
        <v>26</v>
      </c>
      <c r="C430" s="30" t="s">
        <v>182</v>
      </c>
      <c r="D430" s="30" t="s">
        <v>145</v>
      </c>
      <c r="E430" s="30" t="s">
        <v>743</v>
      </c>
      <c r="F430" s="36" t="str">
        <f>IF(ISBLANK(Table2[[#This Row],[unique_id]]), "", PROPER(SUBSTITUTE(Table2[[#This Row],[unique_id]], "_", " ")))</f>
        <v>Lounge Arc</v>
      </c>
      <c r="G430" s="30" t="s">
        <v>746</v>
      </c>
      <c r="H430" s="30" t="s">
        <v>754</v>
      </c>
      <c r="I430" s="30" t="s">
        <v>144</v>
      </c>
      <c r="M430" s="30" t="s">
        <v>136</v>
      </c>
      <c r="N430" s="30" t="s">
        <v>270</v>
      </c>
      <c r="O430" s="31" t="s">
        <v>797</v>
      </c>
      <c r="P430" s="30"/>
      <c r="R430" s="41"/>
      <c r="T430" s="37" t="str">
        <f>_xlfn.CONCAT("name: ", Table2[[#This Row],[friendly_name]])</f>
        <v>name: Lounge Arc</v>
      </c>
      <c r="U430" s="30"/>
      <c r="V430" s="31"/>
      <c r="W430" s="31"/>
      <c r="X430" s="31"/>
      <c r="Y430" s="31"/>
      <c r="Z430" s="31"/>
      <c r="AA430" s="31"/>
      <c r="AB430" s="30"/>
      <c r="AC430" s="30"/>
      <c r="AG430" s="31"/>
      <c r="AH430" s="31"/>
      <c r="AT430" s="40"/>
      <c r="AU430" s="30"/>
      <c r="AV4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30" t="str">
        <f>IF(ISBLANK(Table2[[#This Row],[device_model]]), "", Table2[[#This Row],[device_suggested_area]])</f>
        <v>Lounge</v>
      </c>
      <c r="BB430" s="30" t="s">
        <v>588</v>
      </c>
      <c r="BC430" s="30" t="s">
        <v>1064</v>
      </c>
      <c r="BD430" s="30" t="s">
        <v>182</v>
      </c>
      <c r="BF430" s="30">
        <v>15.4</v>
      </c>
      <c r="BG430" s="30" t="s">
        <v>194</v>
      </c>
      <c r="BK430" s="30" t="s">
        <v>1355</v>
      </c>
      <c r="BL430" s="30" t="s">
        <v>589</v>
      </c>
      <c r="BM430" s="39" t="s">
        <v>1376</v>
      </c>
      <c r="BN4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31" spans="1:66" ht="16" customHeight="1" x14ac:dyDescent="0.2">
      <c r="A431" s="30">
        <v>2683</v>
      </c>
      <c r="B431" s="30" t="s">
        <v>583</v>
      </c>
      <c r="C431" s="30" t="s">
        <v>817</v>
      </c>
      <c r="D431" s="30" t="s">
        <v>148</v>
      </c>
      <c r="E431" s="30" t="s">
        <v>819</v>
      </c>
      <c r="F431" s="36" t="str">
        <f>IF(ISBLANK(Table2[[#This Row],[unique_id]]), "", PROPER(SUBSTITUTE(Table2[[#This Row],[unique_id]], "_", " ")))</f>
        <v>Template Kitchen Move Proxy</v>
      </c>
      <c r="G431" s="30" t="s">
        <v>747</v>
      </c>
      <c r="H431" s="30" t="s">
        <v>754</v>
      </c>
      <c r="I431" s="30" t="s">
        <v>144</v>
      </c>
      <c r="O431" s="31" t="s">
        <v>797</v>
      </c>
      <c r="P431" s="30" t="s">
        <v>165</v>
      </c>
      <c r="Q431" s="30" t="s">
        <v>769</v>
      </c>
      <c r="R431" s="41" t="s">
        <v>754</v>
      </c>
      <c r="S431" s="30" t="str">
        <f>_xlfn.CONCAT( Table2[[#This Row],[friendly_name]], " Devices")</f>
        <v>Kitchen Move Devices</v>
      </c>
      <c r="T431" s="37" t="s">
        <v>822</v>
      </c>
      <c r="U431" s="30"/>
      <c r="V431" s="31"/>
      <c r="W431" s="31"/>
      <c r="X431" s="31"/>
      <c r="Y431" s="31"/>
      <c r="Z431" s="31"/>
      <c r="AA431" s="31"/>
      <c r="AB431" s="30"/>
      <c r="AC431" s="30"/>
      <c r="AG431" s="31"/>
      <c r="AH431" s="31"/>
      <c r="AT431" s="40"/>
      <c r="AU431" s="30" t="s">
        <v>145</v>
      </c>
      <c r="AV4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30" t="str">
        <f>IF(ISBLANK(Table2[[#This Row],[device_model]]), "", Table2[[#This Row],[device_suggested_area]])</f>
        <v>Kitchen</v>
      </c>
      <c r="BB431" s="30" t="s">
        <v>366</v>
      </c>
      <c r="BC431" s="30" t="s">
        <v>1062</v>
      </c>
      <c r="BD431" s="30" t="s">
        <v>182</v>
      </c>
      <c r="BF431" s="30">
        <v>15.4</v>
      </c>
      <c r="BG431" s="30" t="s">
        <v>206</v>
      </c>
      <c r="BM431" s="39"/>
      <c r="BN4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2" spans="1:66" ht="16" customHeight="1" x14ac:dyDescent="0.2">
      <c r="A432" s="30">
        <v>2684</v>
      </c>
      <c r="B432" s="30" t="s">
        <v>26</v>
      </c>
      <c r="C432" s="30" t="s">
        <v>182</v>
      </c>
      <c r="D432" s="30" t="s">
        <v>145</v>
      </c>
      <c r="E432" s="30" t="s">
        <v>742</v>
      </c>
      <c r="F432" s="36" t="str">
        <f>IF(ISBLANK(Table2[[#This Row],[unique_id]]), "", PROPER(SUBSTITUTE(Table2[[#This Row],[unique_id]], "_", " ")))</f>
        <v>Kitchen Move</v>
      </c>
      <c r="G432" s="30" t="s">
        <v>747</v>
      </c>
      <c r="H432" s="30" t="s">
        <v>754</v>
      </c>
      <c r="I432" s="30" t="s">
        <v>144</v>
      </c>
      <c r="M432" s="30" t="s">
        <v>136</v>
      </c>
      <c r="N432" s="30" t="s">
        <v>270</v>
      </c>
      <c r="O432" s="31" t="s">
        <v>797</v>
      </c>
      <c r="P432" s="30" t="s">
        <v>165</v>
      </c>
      <c r="Q432" s="30" t="s">
        <v>769</v>
      </c>
      <c r="R432" s="41" t="s">
        <v>754</v>
      </c>
      <c r="S432" s="30" t="str">
        <f>_xlfn.CONCAT( Table2[[#This Row],[friendly_name]], " Devices")</f>
        <v>Kitchen Move Devices</v>
      </c>
      <c r="T432" s="37"/>
      <c r="U432" s="30"/>
      <c r="V432" s="31"/>
      <c r="W432" s="31"/>
      <c r="X432" s="31"/>
      <c r="Y432" s="31"/>
      <c r="Z432" s="31"/>
      <c r="AA432" s="31"/>
      <c r="AB432" s="30"/>
      <c r="AC432" s="30"/>
      <c r="AG432" s="31"/>
      <c r="AH432" s="31"/>
      <c r="AT432" s="40"/>
      <c r="AU432" s="30"/>
      <c r="AV4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30" t="str">
        <f>IF(ISBLANK(Table2[[#This Row],[device_model]]), "", Table2[[#This Row],[device_suggested_area]])</f>
        <v>Kitchen</v>
      </c>
      <c r="BB432" s="30" t="s">
        <v>366</v>
      </c>
      <c r="BC432" s="30" t="s">
        <v>1062</v>
      </c>
      <c r="BD432" s="30" t="s">
        <v>182</v>
      </c>
      <c r="BF432" s="30">
        <v>15.4</v>
      </c>
      <c r="BG432" s="30" t="s">
        <v>206</v>
      </c>
      <c r="BK432" s="30" t="s">
        <v>1355</v>
      </c>
      <c r="BL432" s="30" t="s">
        <v>369</v>
      </c>
      <c r="BM432" s="39" t="s">
        <v>1377</v>
      </c>
      <c r="BN4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33" spans="1:66" ht="16" customHeight="1" x14ac:dyDescent="0.2">
      <c r="A433" s="30">
        <v>2685</v>
      </c>
      <c r="B433" s="30" t="s">
        <v>26</v>
      </c>
      <c r="C433" s="30" t="s">
        <v>182</v>
      </c>
      <c r="D433" s="30" t="s">
        <v>145</v>
      </c>
      <c r="E433" s="30" t="s">
        <v>741</v>
      </c>
      <c r="F433" s="36" t="str">
        <f>IF(ISBLANK(Table2[[#This Row],[unique_id]]), "", PROPER(SUBSTITUTE(Table2[[#This Row],[unique_id]], "_", " ")))</f>
        <v>Kitchen Five</v>
      </c>
      <c r="G433" s="30" t="s">
        <v>748</v>
      </c>
      <c r="H433" s="30" t="s">
        <v>754</v>
      </c>
      <c r="I433" s="30" t="s">
        <v>144</v>
      </c>
      <c r="M433" s="30" t="s">
        <v>136</v>
      </c>
      <c r="N433" s="30" t="s">
        <v>270</v>
      </c>
      <c r="O433" s="31" t="s">
        <v>797</v>
      </c>
      <c r="P433" s="30" t="s">
        <v>165</v>
      </c>
      <c r="Q433" s="30" t="s">
        <v>769</v>
      </c>
      <c r="R433" s="41" t="s">
        <v>754</v>
      </c>
      <c r="S433" s="30" t="str">
        <f>_xlfn.CONCAT( Table2[[#This Row],[friendly_name]], " Devices")</f>
        <v>Kitchen Five Devices</v>
      </c>
      <c r="T433" s="37"/>
      <c r="U433" s="30"/>
      <c r="V433" s="31"/>
      <c r="W433" s="31"/>
      <c r="X433" s="31"/>
      <c r="Y433" s="31"/>
      <c r="Z433" s="31"/>
      <c r="AA433" s="31"/>
      <c r="AB433" s="30"/>
      <c r="AC433" s="30"/>
      <c r="AG433" s="31"/>
      <c r="AH433" s="31"/>
      <c r="AT433" s="40"/>
      <c r="AU433" s="30"/>
      <c r="AV4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30" t="str">
        <f>IF(ISBLANK(Table2[[#This Row],[device_model]]), "", Table2[[#This Row],[device_suggested_area]])</f>
        <v>Kitchen</v>
      </c>
      <c r="BB433" s="30" t="s">
        <v>821</v>
      </c>
      <c r="BC433" s="30" t="s">
        <v>1063</v>
      </c>
      <c r="BD433" s="30" t="s">
        <v>182</v>
      </c>
      <c r="BF433" s="30">
        <v>15.4</v>
      </c>
      <c r="BG433" s="30" t="s">
        <v>206</v>
      </c>
      <c r="BK433" s="30" t="s">
        <v>1355</v>
      </c>
      <c r="BL433" s="37" t="s">
        <v>368</v>
      </c>
      <c r="BM433" s="39" t="s">
        <v>1378</v>
      </c>
      <c r="BN4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34" spans="1:66" ht="16" customHeight="1" x14ac:dyDescent="0.2">
      <c r="A434" s="30">
        <v>2686</v>
      </c>
      <c r="B434" s="30" t="s">
        <v>583</v>
      </c>
      <c r="C434" s="30" t="s">
        <v>817</v>
      </c>
      <c r="D434" s="30" t="s">
        <v>148</v>
      </c>
      <c r="E434" s="30" t="s">
        <v>820</v>
      </c>
      <c r="F434" s="36" t="str">
        <f>IF(ISBLANK(Table2[[#This Row],[unique_id]]), "", PROPER(SUBSTITUTE(Table2[[#This Row],[unique_id]], "_", " ")))</f>
        <v>Template Parents Move Proxy</v>
      </c>
      <c r="G434" s="30" t="s">
        <v>749</v>
      </c>
      <c r="H434" s="30" t="s">
        <v>754</v>
      </c>
      <c r="I434" s="30" t="s">
        <v>144</v>
      </c>
      <c r="O434" s="31" t="s">
        <v>797</v>
      </c>
      <c r="P434" s="30" t="s">
        <v>165</v>
      </c>
      <c r="Q434" s="30" t="s">
        <v>769</v>
      </c>
      <c r="R434" s="41" t="s">
        <v>754</v>
      </c>
      <c r="S434" s="30" t="str">
        <f>_xlfn.CONCAT( Table2[[#This Row],[friendly_name]], " Devices")</f>
        <v>Parents Move Devices</v>
      </c>
      <c r="T434" s="37" t="s">
        <v>822</v>
      </c>
      <c r="U434" s="30"/>
      <c r="V434" s="31"/>
      <c r="W434" s="31"/>
      <c r="X434" s="31"/>
      <c r="Y434" s="31"/>
      <c r="Z434" s="31"/>
      <c r="AA434" s="31"/>
      <c r="AB434" s="30"/>
      <c r="AC434" s="30"/>
      <c r="AG434" s="31"/>
      <c r="AH434" s="31"/>
      <c r="AT434" s="40"/>
      <c r="AU434" s="30" t="s">
        <v>145</v>
      </c>
      <c r="AV4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30" t="str">
        <f>IF(ISBLANK(Table2[[#This Row],[device_model]]), "", Table2[[#This Row],[device_suggested_area]])</f>
        <v>Parents</v>
      </c>
      <c r="BB434" s="30" t="s">
        <v>366</v>
      </c>
      <c r="BC434" s="30" t="s">
        <v>1062</v>
      </c>
      <c r="BD434" s="30" t="s">
        <v>182</v>
      </c>
      <c r="BF434" s="30">
        <v>15.4</v>
      </c>
      <c r="BG434" s="30" t="s">
        <v>192</v>
      </c>
      <c r="BM434" s="39"/>
      <c r="BN4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1:66" ht="16" customHeight="1" x14ac:dyDescent="0.2">
      <c r="A435" s="30">
        <v>2687</v>
      </c>
      <c r="B435" s="30" t="s">
        <v>26</v>
      </c>
      <c r="C435" s="30" t="s">
        <v>182</v>
      </c>
      <c r="D435" s="30" t="s">
        <v>145</v>
      </c>
      <c r="E435" s="30" t="s">
        <v>740</v>
      </c>
      <c r="F435" s="36" t="str">
        <f>IF(ISBLANK(Table2[[#This Row],[unique_id]]), "", PROPER(SUBSTITUTE(Table2[[#This Row],[unique_id]], "_", " ")))</f>
        <v>Parents Move</v>
      </c>
      <c r="G435" s="30" t="s">
        <v>749</v>
      </c>
      <c r="H435" s="30" t="s">
        <v>754</v>
      </c>
      <c r="I435" s="30" t="s">
        <v>144</v>
      </c>
      <c r="M435" s="30" t="s">
        <v>136</v>
      </c>
      <c r="N435" s="30" t="s">
        <v>270</v>
      </c>
      <c r="O435" s="31" t="s">
        <v>797</v>
      </c>
      <c r="P435" s="30" t="s">
        <v>165</v>
      </c>
      <c r="Q435" s="30" t="s">
        <v>769</v>
      </c>
      <c r="R435" s="41" t="s">
        <v>754</v>
      </c>
      <c r="S435" s="30" t="str">
        <f>_xlfn.CONCAT( Table2[[#This Row],[friendly_name]], " Devices")</f>
        <v>Parents Move Devices</v>
      </c>
      <c r="T435" s="37"/>
      <c r="U435" s="30"/>
      <c r="V435" s="31"/>
      <c r="W435" s="31"/>
      <c r="X435" s="31"/>
      <c r="Y435" s="31"/>
      <c r="Z435" s="31"/>
      <c r="AA435" s="31"/>
      <c r="AB435" s="30"/>
      <c r="AC435" s="30"/>
      <c r="AG435" s="31"/>
      <c r="AH435" s="31"/>
      <c r="AT435" s="40"/>
      <c r="AU435" s="30"/>
      <c r="AV4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30" t="str">
        <f>IF(ISBLANK(Table2[[#This Row],[device_model]]), "", Table2[[#This Row],[device_suggested_area]])</f>
        <v>Parents</v>
      </c>
      <c r="BB435" s="30" t="s">
        <v>366</v>
      </c>
      <c r="BC435" s="30" t="s">
        <v>1062</v>
      </c>
      <c r="BD435" s="30" t="s">
        <v>182</v>
      </c>
      <c r="BF435" s="30">
        <v>15.4</v>
      </c>
      <c r="BG435" s="30" t="s">
        <v>192</v>
      </c>
      <c r="BK435" s="30" t="s">
        <v>1355</v>
      </c>
      <c r="BL435" s="30" t="s">
        <v>367</v>
      </c>
      <c r="BM435" s="39" t="s">
        <v>1379</v>
      </c>
      <c r="BN4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36" spans="1:66" ht="16" customHeight="1" x14ac:dyDescent="0.2">
      <c r="A436" s="30">
        <v>2688</v>
      </c>
      <c r="B436" s="30" t="s">
        <v>26</v>
      </c>
      <c r="C436" s="30" t="s">
        <v>264</v>
      </c>
      <c r="D436" s="30" t="s">
        <v>145</v>
      </c>
      <c r="E436" s="30" t="s">
        <v>1440</v>
      </c>
      <c r="F436" s="36" t="str">
        <f>IF(ISBLANK(Table2[[#This Row],[unique_id]]), "", PROPER(SUBSTITUTE(Table2[[#This Row],[unique_id]], "_", " ")))</f>
        <v>Parents Homepod</v>
      </c>
      <c r="G436" s="30" t="s">
        <v>1441</v>
      </c>
      <c r="H436" s="30" t="s">
        <v>754</v>
      </c>
      <c r="I436" s="30" t="s">
        <v>144</v>
      </c>
      <c r="O436" s="31"/>
      <c r="P436" s="30"/>
      <c r="T436" s="37"/>
      <c r="U436" s="30"/>
      <c r="V436" s="31"/>
      <c r="W436" s="31"/>
      <c r="X436" s="31"/>
      <c r="Y436" s="31"/>
      <c r="Z436" s="31"/>
      <c r="AA436" s="31"/>
      <c r="AB436" s="30"/>
      <c r="AC436" s="30"/>
      <c r="AG436" s="31"/>
      <c r="AH436" s="31"/>
      <c r="AT436" s="40"/>
      <c r="AU436" s="30"/>
      <c r="AV4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4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4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30" t="str">
        <f>IF(ISBLANK(Table2[[#This Row],[device_model]]), "", Table2[[#This Row],[device_suggested_area]])</f>
        <v>Parents</v>
      </c>
      <c r="BB436" s="30" t="s">
        <v>1442</v>
      </c>
      <c r="BC436" s="30" t="s">
        <v>1065</v>
      </c>
      <c r="BD436" s="30" t="s">
        <v>264</v>
      </c>
      <c r="BF436" s="30" t="s">
        <v>400</v>
      </c>
      <c r="BG436" s="30" t="s">
        <v>192</v>
      </c>
      <c r="BK436" s="30" t="s">
        <v>1355</v>
      </c>
      <c r="BL436" s="41" t="s">
        <v>403</v>
      </c>
      <c r="BM436" s="39" t="s">
        <v>1380</v>
      </c>
      <c r="BN4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37" spans="1:66" ht="16" customHeight="1" x14ac:dyDescent="0.2">
      <c r="A437" s="30">
        <v>2700</v>
      </c>
      <c r="B437" s="30" t="s">
        <v>26</v>
      </c>
      <c r="C437" s="30" t="s">
        <v>150</v>
      </c>
      <c r="D437" s="30" t="s">
        <v>310</v>
      </c>
      <c r="E437" s="30" t="s">
        <v>660</v>
      </c>
      <c r="F437" s="36" t="str">
        <f>IF(ISBLANK(Table2[[#This Row],[unique_id]]), "", PROPER(SUBSTITUTE(Table2[[#This Row],[unique_id]], "_", " ")))</f>
        <v>Back Door Lock Security</v>
      </c>
      <c r="G437" s="30" t="s">
        <v>656</v>
      </c>
      <c r="H437" s="30" t="s">
        <v>638</v>
      </c>
      <c r="I437" s="30" t="s">
        <v>209</v>
      </c>
      <c r="M437" s="30" t="s">
        <v>136</v>
      </c>
      <c r="O437" s="31"/>
      <c r="P437" s="30"/>
      <c r="T437" s="37"/>
      <c r="U437" s="30"/>
      <c r="V437" s="31"/>
      <c r="W437" s="31"/>
      <c r="X437" s="31"/>
      <c r="Y437" s="31"/>
      <c r="Z437" s="31"/>
      <c r="AA437" s="31"/>
      <c r="AB437" s="30"/>
      <c r="AC437" s="30"/>
      <c r="AE437" s="30" t="s">
        <v>671</v>
      </c>
      <c r="AG437" s="31"/>
      <c r="AH437" s="31"/>
      <c r="AT437" s="40"/>
      <c r="AV4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30" t="str">
        <f>IF(ISBLANK(Table2[[#This Row],[device_model]]), "", Table2[[#This Row],[device_suggested_area]])</f>
        <v/>
      </c>
      <c r="BF437" s="31"/>
      <c r="BL437" s="41"/>
      <c r="BM437" s="39"/>
      <c r="BN4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6" ht="16" customHeight="1" x14ac:dyDescent="0.2">
      <c r="A438" s="30">
        <v>2701</v>
      </c>
      <c r="B438" s="30" t="s">
        <v>26</v>
      </c>
      <c r="C438" s="30" t="s">
        <v>150</v>
      </c>
      <c r="D438" s="30" t="s">
        <v>148</v>
      </c>
      <c r="E438" s="30" t="s">
        <v>673</v>
      </c>
      <c r="F438" s="36" t="str">
        <f>IF(ISBLANK(Table2[[#This Row],[unique_id]]), "", PROPER(SUBSTITUTE(Table2[[#This Row],[unique_id]], "_", " ")))</f>
        <v>Template Back Door State</v>
      </c>
      <c r="G438" s="30" t="s">
        <v>285</v>
      </c>
      <c r="H438" s="30" t="s">
        <v>638</v>
      </c>
      <c r="I438" s="30" t="s">
        <v>209</v>
      </c>
      <c r="O438" s="31"/>
      <c r="P438" s="30"/>
      <c r="T438" s="37"/>
      <c r="U438" s="30"/>
      <c r="V438" s="31"/>
      <c r="W438" s="31"/>
      <c r="X438" s="31"/>
      <c r="Y438" s="31"/>
      <c r="Z438" s="31"/>
      <c r="AA438" s="31"/>
      <c r="AB438" s="30"/>
      <c r="AC438" s="30"/>
      <c r="AG438" s="31"/>
      <c r="AH438" s="31"/>
      <c r="AT438" s="40"/>
      <c r="AV4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30" t="str">
        <f>IF(ISBLANK(Table2[[#This Row],[device_model]]), "", Table2[[#This Row],[device_suggested_area]])</f>
        <v/>
      </c>
      <c r="BF438" s="31"/>
      <c r="BL438" s="41"/>
      <c r="BM438" s="39"/>
      <c r="BN4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9" spans="1:66" ht="16" customHeight="1" x14ac:dyDescent="0.2">
      <c r="A439" s="30">
        <v>2702</v>
      </c>
      <c r="B439" s="30" t="s">
        <v>26</v>
      </c>
      <c r="C439" s="30" t="s">
        <v>629</v>
      </c>
      <c r="D439" s="30" t="s">
        <v>632</v>
      </c>
      <c r="E439" s="30" t="s">
        <v>633</v>
      </c>
      <c r="F439" s="36" t="str">
        <f>IF(ISBLANK(Table2[[#This Row],[unique_id]]), "", PROPER(SUBSTITUTE(Table2[[#This Row],[unique_id]], "_", " ")))</f>
        <v>Back Door Lock</v>
      </c>
      <c r="G439" s="30" t="s">
        <v>675</v>
      </c>
      <c r="H439" s="30" t="s">
        <v>638</v>
      </c>
      <c r="I439" s="30" t="s">
        <v>209</v>
      </c>
      <c r="M439" s="30" t="s">
        <v>136</v>
      </c>
      <c r="O439" s="31"/>
      <c r="P439" s="30"/>
      <c r="T439" s="37"/>
      <c r="U439" s="30"/>
      <c r="V439" s="31"/>
      <c r="W439" s="31" t="s">
        <v>493</v>
      </c>
      <c r="X439" s="31"/>
      <c r="Y439" s="42" t="s">
        <v>765</v>
      </c>
      <c r="Z439" s="31"/>
      <c r="AA439" s="31"/>
      <c r="AB439" s="30"/>
      <c r="AC439" s="30"/>
      <c r="AG439" s="31"/>
      <c r="AH439" s="31"/>
      <c r="AT439" s="40"/>
      <c r="AU439" s="30"/>
      <c r="AV4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9" s="30" t="str">
        <f>Table2[[#This Row],[device_suggested_area]]</f>
        <v>Back Door</v>
      </c>
      <c r="BA439" s="30" t="str">
        <f>IF(ISBLANK(Table2[[#This Row],[device_model]]), "", Table2[[#This Row],[device_suggested_area]])</f>
        <v>Back Door</v>
      </c>
      <c r="BB439" s="30" t="s">
        <v>1046</v>
      </c>
      <c r="BC439" s="30" t="s">
        <v>630</v>
      </c>
      <c r="BD439" s="30" t="s">
        <v>629</v>
      </c>
      <c r="BF439" s="30" t="s">
        <v>631</v>
      </c>
      <c r="BG439" s="30" t="s">
        <v>638</v>
      </c>
      <c r="BL439" s="30" t="s">
        <v>628</v>
      </c>
      <c r="BN4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40" spans="1:66" ht="16" customHeight="1" x14ac:dyDescent="0.2">
      <c r="A440" s="30">
        <v>2703</v>
      </c>
      <c r="B440" s="30" t="s">
        <v>26</v>
      </c>
      <c r="C440" s="30" t="s">
        <v>334</v>
      </c>
      <c r="D440" s="30" t="s">
        <v>148</v>
      </c>
      <c r="E440" s="30" t="s">
        <v>666</v>
      </c>
      <c r="F440" s="36" t="str">
        <f>IF(ISBLANK(Table2[[#This Row],[unique_id]]), "", PROPER(SUBSTITUTE(Table2[[#This Row],[unique_id]], "_", " ")))</f>
        <v>Template Back Door Sensor Contact Last</v>
      </c>
      <c r="G440" s="30" t="s">
        <v>674</v>
      </c>
      <c r="H440" s="30" t="s">
        <v>638</v>
      </c>
      <c r="I440" s="30" t="s">
        <v>209</v>
      </c>
      <c r="M440" s="30" t="s">
        <v>136</v>
      </c>
      <c r="O440" s="31"/>
      <c r="P440" s="30"/>
      <c r="T440" s="37"/>
      <c r="U440" s="30"/>
      <c r="V440" s="31"/>
      <c r="W440" s="31" t="s">
        <v>493</v>
      </c>
      <c r="X440" s="31"/>
      <c r="Y440" s="42" t="s">
        <v>765</v>
      </c>
      <c r="Z440" s="31"/>
      <c r="AA440" s="31"/>
      <c r="AB440" s="30"/>
      <c r="AC440" s="30"/>
      <c r="AG440" s="31"/>
      <c r="AH440" s="31"/>
      <c r="AT440" s="40"/>
      <c r="AU440" s="30"/>
      <c r="AV4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0" s="37" t="str">
        <f>Table2[[#This Row],[device_suggested_area]]</f>
        <v>Back Door</v>
      </c>
      <c r="BA440" s="30" t="str">
        <f>IF(ISBLANK(Table2[[#This Row],[device_model]]), "", Table2[[#This Row],[device_suggested_area]])</f>
        <v>Back Door</v>
      </c>
      <c r="BB440" s="37" t="s">
        <v>1059</v>
      </c>
      <c r="BC440" s="37" t="s">
        <v>649</v>
      </c>
      <c r="BD440" s="30" t="s">
        <v>1138</v>
      </c>
      <c r="BF440" s="30" t="s">
        <v>631</v>
      </c>
      <c r="BG440" s="30" t="s">
        <v>638</v>
      </c>
      <c r="BL440" s="30" t="s">
        <v>651</v>
      </c>
      <c r="BN4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41" spans="1:66" ht="16" customHeight="1" x14ac:dyDescent="0.2">
      <c r="A441" s="30">
        <v>2704</v>
      </c>
      <c r="B441" s="30" t="s">
        <v>583</v>
      </c>
      <c r="C441" s="30" t="s">
        <v>234</v>
      </c>
      <c r="D441" s="30" t="s">
        <v>147</v>
      </c>
      <c r="F441" s="36" t="str">
        <f>IF(ISBLANK(Table2[[#This Row],[unique_id]]), "", PROPER(SUBSTITUTE(Table2[[#This Row],[unique_id]], "_", " ")))</f>
        <v/>
      </c>
      <c r="G441" s="30" t="s">
        <v>638</v>
      </c>
      <c r="H441" s="30" t="s">
        <v>646</v>
      </c>
      <c r="I441" s="30" t="s">
        <v>209</v>
      </c>
      <c r="O441" s="31"/>
      <c r="P441" s="30"/>
      <c r="T441" s="37"/>
      <c r="U441" s="30"/>
      <c r="V441" s="31"/>
      <c r="W441" s="31"/>
      <c r="X441" s="31"/>
      <c r="Y441" s="31"/>
      <c r="Z441" s="31"/>
      <c r="AA441" s="31"/>
      <c r="AB441" s="30"/>
      <c r="AC441" s="30"/>
      <c r="AG441" s="31"/>
      <c r="AH441" s="31"/>
      <c r="AT441" s="40"/>
      <c r="AV4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30" t="str">
        <f>IF(ISBLANK(Table2[[#This Row],[device_model]]), "", Table2[[#This Row],[device_suggested_area]])</f>
        <v/>
      </c>
      <c r="BC441" s="37"/>
      <c r="BF441" s="31"/>
      <c r="BN4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1:66" ht="16" customHeight="1" x14ac:dyDescent="0.2">
      <c r="A442" s="30">
        <v>2705</v>
      </c>
      <c r="B442" s="30" t="s">
        <v>26</v>
      </c>
      <c r="C442" s="30" t="s">
        <v>150</v>
      </c>
      <c r="D442" s="30" t="s">
        <v>310</v>
      </c>
      <c r="E442" s="30" t="s">
        <v>661</v>
      </c>
      <c r="F442" s="36" t="str">
        <f>IF(ISBLANK(Table2[[#This Row],[unique_id]]), "", PROPER(SUBSTITUTE(Table2[[#This Row],[unique_id]], "_", " ")))</f>
        <v>Front Door Lock Security</v>
      </c>
      <c r="G442" s="30" t="s">
        <v>656</v>
      </c>
      <c r="H442" s="30" t="s">
        <v>637</v>
      </c>
      <c r="I442" s="30" t="s">
        <v>209</v>
      </c>
      <c r="M442" s="30" t="s">
        <v>136</v>
      </c>
      <c r="O442" s="31"/>
      <c r="P442" s="30"/>
      <c r="T442" s="37"/>
      <c r="U442" s="30"/>
      <c r="V442" s="31"/>
      <c r="W442" s="31"/>
      <c r="X442" s="31"/>
      <c r="Y442" s="31"/>
      <c r="Z442" s="31"/>
      <c r="AA442" s="31"/>
      <c r="AB442" s="30"/>
      <c r="AC442" s="30"/>
      <c r="AE442" s="30" t="s">
        <v>671</v>
      </c>
      <c r="AG442" s="31"/>
      <c r="AH442" s="31"/>
      <c r="AT442" s="40"/>
      <c r="AV4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2" s="30" t="str">
        <f>IF(ISBLANK(Table2[[#This Row],[device_model]]), "", Table2[[#This Row],[device_suggested_area]])</f>
        <v/>
      </c>
      <c r="BF442" s="31"/>
      <c r="BL442" s="41"/>
      <c r="BM442" s="39"/>
      <c r="BN4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3" spans="1:66" ht="16" customHeight="1" x14ac:dyDescent="0.2">
      <c r="A443" s="30">
        <v>2706</v>
      </c>
      <c r="B443" s="30" t="s">
        <v>26</v>
      </c>
      <c r="C443" s="30" t="s">
        <v>150</v>
      </c>
      <c r="D443" s="30" t="s">
        <v>148</v>
      </c>
      <c r="E443" s="30" t="s">
        <v>672</v>
      </c>
      <c r="F443" s="36" t="str">
        <f>IF(ISBLANK(Table2[[#This Row],[unique_id]]), "", PROPER(SUBSTITUTE(Table2[[#This Row],[unique_id]], "_", " ")))</f>
        <v>Template Front Door State</v>
      </c>
      <c r="G443" s="30" t="s">
        <v>285</v>
      </c>
      <c r="H443" s="30" t="s">
        <v>637</v>
      </c>
      <c r="I443" s="30" t="s">
        <v>209</v>
      </c>
      <c r="O443" s="31"/>
      <c r="P443" s="30"/>
      <c r="T443" s="37"/>
      <c r="U443" s="30"/>
      <c r="V443" s="31"/>
      <c r="W443" s="31"/>
      <c r="X443" s="31"/>
      <c r="Y443" s="31"/>
      <c r="Z443" s="31"/>
      <c r="AA443" s="31"/>
      <c r="AB443" s="30"/>
      <c r="AC443" s="30"/>
      <c r="AG443" s="31"/>
      <c r="AH443" s="31"/>
      <c r="AT443" s="40"/>
      <c r="AV4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3" s="30" t="str">
        <f>IF(ISBLANK(Table2[[#This Row],[device_model]]), "", Table2[[#This Row],[device_suggested_area]])</f>
        <v/>
      </c>
      <c r="BF443" s="31"/>
      <c r="BL443" s="41"/>
      <c r="BM443" s="39"/>
      <c r="BN4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4" spans="1:66" ht="16" customHeight="1" x14ac:dyDescent="0.2">
      <c r="A444" s="30">
        <v>2707</v>
      </c>
      <c r="B444" s="30" t="s">
        <v>26</v>
      </c>
      <c r="C444" s="30" t="s">
        <v>629</v>
      </c>
      <c r="D444" s="30" t="s">
        <v>632</v>
      </c>
      <c r="E444" s="30" t="s">
        <v>634</v>
      </c>
      <c r="F444" s="36" t="str">
        <f>IF(ISBLANK(Table2[[#This Row],[unique_id]]), "", PROPER(SUBSTITUTE(Table2[[#This Row],[unique_id]], "_", " ")))</f>
        <v>Front Door Lock</v>
      </c>
      <c r="G444" s="30" t="s">
        <v>675</v>
      </c>
      <c r="H444" s="30" t="s">
        <v>637</v>
      </c>
      <c r="I444" s="30" t="s">
        <v>209</v>
      </c>
      <c r="M444" s="30" t="s">
        <v>136</v>
      </c>
      <c r="O444" s="31"/>
      <c r="P444" s="30"/>
      <c r="T444" s="37"/>
      <c r="U444" s="30"/>
      <c r="V444" s="31"/>
      <c r="W444" s="31" t="s">
        <v>493</v>
      </c>
      <c r="X444" s="31"/>
      <c r="Y444" s="42" t="s">
        <v>765</v>
      </c>
      <c r="Z444" s="31"/>
      <c r="AA444" s="31"/>
      <c r="AB444" s="30"/>
      <c r="AC444" s="30"/>
      <c r="AG444" s="31"/>
      <c r="AH444" s="31"/>
      <c r="AT444" s="40"/>
      <c r="AU444" s="30"/>
      <c r="AV4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4" s="30" t="str">
        <f>Table2[[#This Row],[device_suggested_area]]</f>
        <v>Front Door</v>
      </c>
      <c r="BA444" s="30" t="str">
        <f>IF(ISBLANK(Table2[[#This Row],[device_model]]), "", Table2[[#This Row],[device_suggested_area]])</f>
        <v>Front Door</v>
      </c>
      <c r="BB444" s="30" t="s">
        <v>1046</v>
      </c>
      <c r="BC444" s="30" t="s">
        <v>630</v>
      </c>
      <c r="BD444" s="30" t="s">
        <v>629</v>
      </c>
      <c r="BF444" s="30" t="s">
        <v>631</v>
      </c>
      <c r="BG444" s="30" t="s">
        <v>637</v>
      </c>
      <c r="BL444" s="30" t="s">
        <v>635</v>
      </c>
      <c r="BN4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45" spans="1:66" ht="16" customHeight="1" x14ac:dyDescent="0.2">
      <c r="A445" s="30">
        <v>2708</v>
      </c>
      <c r="B445" s="30" t="s">
        <v>26</v>
      </c>
      <c r="C445" s="30" t="s">
        <v>334</v>
      </c>
      <c r="D445" s="30" t="s">
        <v>148</v>
      </c>
      <c r="E445" s="30" t="s">
        <v>665</v>
      </c>
      <c r="F445" s="36" t="str">
        <f>IF(ISBLANK(Table2[[#This Row],[unique_id]]), "", PROPER(SUBSTITUTE(Table2[[#This Row],[unique_id]], "_", " ")))</f>
        <v>Template Front Door Sensor Contact Last</v>
      </c>
      <c r="G445" s="30" t="s">
        <v>674</v>
      </c>
      <c r="H445" s="30" t="s">
        <v>637</v>
      </c>
      <c r="I445" s="30" t="s">
        <v>209</v>
      </c>
      <c r="M445" s="30" t="s">
        <v>136</v>
      </c>
      <c r="O445" s="31"/>
      <c r="P445" s="30"/>
      <c r="T445" s="37"/>
      <c r="U445" s="30"/>
      <c r="V445" s="31"/>
      <c r="W445" s="31" t="s">
        <v>493</v>
      </c>
      <c r="X445" s="31"/>
      <c r="Y445" s="42" t="s">
        <v>765</v>
      </c>
      <c r="Z445" s="31"/>
      <c r="AA445" s="31"/>
      <c r="AB445" s="30"/>
      <c r="AC445" s="30"/>
      <c r="AG445" s="31"/>
      <c r="AH445" s="31"/>
      <c r="AT445" s="40"/>
      <c r="AU445" s="30"/>
      <c r="AV4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5" s="37" t="str">
        <f>Table2[[#This Row],[device_suggested_area]]</f>
        <v>Front Door</v>
      </c>
      <c r="BA445" s="30" t="str">
        <f>IF(ISBLANK(Table2[[#This Row],[device_model]]), "", Table2[[#This Row],[device_suggested_area]])</f>
        <v>Front Door</v>
      </c>
      <c r="BB445" s="37" t="s">
        <v>1059</v>
      </c>
      <c r="BC445" s="37" t="s">
        <v>649</v>
      </c>
      <c r="BD445" s="30" t="s">
        <v>1138</v>
      </c>
      <c r="BF445" s="30" t="s">
        <v>631</v>
      </c>
      <c r="BG445" s="30" t="s">
        <v>637</v>
      </c>
      <c r="BL445" s="30" t="s">
        <v>650</v>
      </c>
      <c r="BN4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46" spans="1:66" ht="16" customHeight="1" x14ac:dyDescent="0.2">
      <c r="A446" s="30">
        <v>2709</v>
      </c>
      <c r="B446" s="30" t="s">
        <v>583</v>
      </c>
      <c r="C446" s="30" t="s">
        <v>234</v>
      </c>
      <c r="D446" s="30" t="s">
        <v>147</v>
      </c>
      <c r="F446" s="36" t="str">
        <f>IF(ISBLANK(Table2[[#This Row],[unique_id]]), "", PROPER(SUBSTITUTE(Table2[[#This Row],[unique_id]], "_", " ")))</f>
        <v/>
      </c>
      <c r="G446" s="30" t="s">
        <v>637</v>
      </c>
      <c r="H446" s="30" t="s">
        <v>645</v>
      </c>
      <c r="I446" s="30" t="s">
        <v>209</v>
      </c>
      <c r="O446" s="31"/>
      <c r="P446" s="30"/>
      <c r="T446" s="37"/>
      <c r="U446" s="30"/>
      <c r="V446" s="31"/>
      <c r="W446" s="31"/>
      <c r="X446" s="31"/>
      <c r="Y446" s="31"/>
      <c r="Z446" s="31"/>
      <c r="AA446" s="31"/>
      <c r="AB446" s="30"/>
      <c r="AC446" s="30"/>
      <c r="AG446" s="31"/>
      <c r="AH446" s="31"/>
      <c r="AT446" s="40"/>
      <c r="AV4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30" t="str">
        <f>IF(ISBLANK(Table2[[#This Row],[device_model]]), "", Table2[[#This Row],[device_suggested_area]])</f>
        <v/>
      </c>
      <c r="BC446" s="37"/>
      <c r="BF446" s="31"/>
      <c r="BN4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6" ht="16" customHeight="1" x14ac:dyDescent="0.2">
      <c r="A447" s="30">
        <v>2710</v>
      </c>
      <c r="B447" s="30" t="s">
        <v>26</v>
      </c>
      <c r="C447" s="30" t="s">
        <v>133</v>
      </c>
      <c r="D447" s="30" t="s">
        <v>148</v>
      </c>
      <c r="E447" s="30" t="s">
        <v>606</v>
      </c>
      <c r="F447" s="36" t="str">
        <f>IF(ISBLANK(Table2[[#This Row],[unique_id]]), "", PROPER(SUBSTITUTE(Table2[[#This Row],[unique_id]], "_", " ")))</f>
        <v>Ada Fan Occupancy</v>
      </c>
      <c r="G447" s="30" t="s">
        <v>130</v>
      </c>
      <c r="H447" s="30" t="s">
        <v>643</v>
      </c>
      <c r="I447" s="30" t="s">
        <v>209</v>
      </c>
      <c r="M447" s="30" t="s">
        <v>136</v>
      </c>
      <c r="O447" s="31"/>
      <c r="P447" s="30"/>
      <c r="T447" s="37"/>
      <c r="U447" s="30"/>
      <c r="V447" s="31"/>
      <c r="W447" s="31"/>
      <c r="X447" s="31"/>
      <c r="Y447" s="31"/>
      <c r="Z447" s="31"/>
      <c r="AA447" s="31"/>
      <c r="AB447" s="30"/>
      <c r="AC447" s="30"/>
      <c r="AG447" s="31"/>
      <c r="AH447" s="31"/>
      <c r="AT447" s="40"/>
      <c r="AV4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7" s="30" t="str">
        <f>IF(ISBLANK(Table2[[#This Row],[device_model]]), "", Table2[[#This Row],[device_suggested_area]])</f>
        <v/>
      </c>
      <c r="BF447" s="31"/>
      <c r="BN4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1:66" ht="16" customHeight="1" x14ac:dyDescent="0.2">
      <c r="A448" s="30">
        <v>2711</v>
      </c>
      <c r="B448" s="30" t="s">
        <v>26</v>
      </c>
      <c r="C448" s="30" t="s">
        <v>133</v>
      </c>
      <c r="D448" s="30" t="s">
        <v>148</v>
      </c>
      <c r="E448" s="30" t="s">
        <v>605</v>
      </c>
      <c r="F448" s="36" t="str">
        <f>IF(ISBLANK(Table2[[#This Row],[unique_id]]), "", PROPER(SUBSTITUTE(Table2[[#This Row],[unique_id]], "_", " ")))</f>
        <v>Edwin Fan Occupancy</v>
      </c>
      <c r="G448" s="30" t="s">
        <v>127</v>
      </c>
      <c r="H448" s="30" t="s">
        <v>643</v>
      </c>
      <c r="I448" s="30" t="s">
        <v>209</v>
      </c>
      <c r="M448" s="30" t="s">
        <v>136</v>
      </c>
      <c r="O448" s="31"/>
      <c r="P448" s="30"/>
      <c r="T448" s="37"/>
      <c r="U448" s="30"/>
      <c r="V448" s="31"/>
      <c r="W448" s="31"/>
      <c r="X448" s="31"/>
      <c r="Y448" s="31"/>
      <c r="Z448" s="31"/>
      <c r="AA448" s="31"/>
      <c r="AB448" s="30"/>
      <c r="AC448" s="30"/>
      <c r="AG448" s="31"/>
      <c r="AH448" s="31"/>
      <c r="AT448" s="40"/>
      <c r="AV4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8" s="30" t="str">
        <f>IF(ISBLANK(Table2[[#This Row],[device_model]]), "", Table2[[#This Row],[device_suggested_area]])</f>
        <v/>
      </c>
      <c r="BF448" s="31"/>
      <c r="BN4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9" spans="1:66" ht="16" customHeight="1" x14ac:dyDescent="0.2">
      <c r="A449" s="30">
        <v>2712</v>
      </c>
      <c r="B449" s="30" t="s">
        <v>26</v>
      </c>
      <c r="C449" s="30" t="s">
        <v>133</v>
      </c>
      <c r="D449" s="30" t="s">
        <v>148</v>
      </c>
      <c r="E449" s="30" t="s">
        <v>607</v>
      </c>
      <c r="F449" s="36" t="str">
        <f>IF(ISBLANK(Table2[[#This Row],[unique_id]]), "", PROPER(SUBSTITUTE(Table2[[#This Row],[unique_id]], "_", " ")))</f>
        <v>Parents Fan Occupancy</v>
      </c>
      <c r="G449" s="30" t="s">
        <v>192</v>
      </c>
      <c r="H449" s="30" t="s">
        <v>643</v>
      </c>
      <c r="I449" s="30" t="s">
        <v>209</v>
      </c>
      <c r="M449" s="30" t="s">
        <v>136</v>
      </c>
      <c r="O449" s="31"/>
      <c r="P449" s="30"/>
      <c r="T449" s="37"/>
      <c r="U449" s="30"/>
      <c r="V449" s="31"/>
      <c r="W449" s="31"/>
      <c r="X449" s="31"/>
      <c r="Y449" s="31"/>
      <c r="Z449" s="31"/>
      <c r="AA449" s="31"/>
      <c r="AB449" s="30"/>
      <c r="AC449" s="30"/>
      <c r="AG449" s="31"/>
      <c r="AH449" s="31"/>
      <c r="AT449" s="40"/>
      <c r="AV4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30" t="str">
        <f>IF(ISBLANK(Table2[[#This Row],[device_model]]), "", Table2[[#This Row],[device_suggested_area]])</f>
        <v/>
      </c>
      <c r="BF449" s="31"/>
      <c r="BN4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6" ht="16" customHeight="1" x14ac:dyDescent="0.2">
      <c r="A450" s="30">
        <v>2713</v>
      </c>
      <c r="B450" s="30" t="s">
        <v>26</v>
      </c>
      <c r="C450" s="30" t="s">
        <v>133</v>
      </c>
      <c r="D450" s="30" t="s">
        <v>148</v>
      </c>
      <c r="E450" s="30" t="s">
        <v>608</v>
      </c>
      <c r="F450" s="36" t="str">
        <f>IF(ISBLANK(Table2[[#This Row],[unique_id]]), "", PROPER(SUBSTITUTE(Table2[[#This Row],[unique_id]], "_", " ")))</f>
        <v>Lounge Fan Occupancy</v>
      </c>
      <c r="G450" s="30" t="s">
        <v>194</v>
      </c>
      <c r="H450" s="30" t="s">
        <v>643</v>
      </c>
      <c r="I450" s="30" t="s">
        <v>209</v>
      </c>
      <c r="M450" s="30" t="s">
        <v>136</v>
      </c>
      <c r="O450" s="31"/>
      <c r="P450" s="30"/>
      <c r="T450" s="37"/>
      <c r="U450" s="30"/>
      <c r="V450" s="31"/>
      <c r="W450" s="31"/>
      <c r="X450" s="31"/>
      <c r="Y450" s="31"/>
      <c r="Z450" s="31"/>
      <c r="AA450" s="31"/>
      <c r="AB450" s="30"/>
      <c r="AC450" s="30"/>
      <c r="AG450" s="31"/>
      <c r="AH450" s="31"/>
      <c r="AT450" s="40"/>
      <c r="AV4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30" t="str">
        <f>IF(ISBLANK(Table2[[#This Row],[device_model]]), "", Table2[[#This Row],[device_suggested_area]])</f>
        <v/>
      </c>
      <c r="BF450" s="31"/>
      <c r="BN4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6" ht="16" customHeight="1" x14ac:dyDescent="0.2">
      <c r="A451" s="30">
        <v>2714</v>
      </c>
      <c r="B451" s="30" t="s">
        <v>26</v>
      </c>
      <c r="C451" s="30" t="s">
        <v>133</v>
      </c>
      <c r="D451" s="30" t="s">
        <v>148</v>
      </c>
      <c r="E451" s="30" t="s">
        <v>609</v>
      </c>
      <c r="F451" s="36" t="str">
        <f>IF(ISBLANK(Table2[[#This Row],[unique_id]]), "", PROPER(SUBSTITUTE(Table2[[#This Row],[unique_id]], "_", " ")))</f>
        <v>Deck East Fan Occupancy</v>
      </c>
      <c r="G451" s="30" t="s">
        <v>215</v>
      </c>
      <c r="H451" s="30" t="s">
        <v>643</v>
      </c>
      <c r="I451" s="30" t="s">
        <v>209</v>
      </c>
      <c r="M451" s="30" t="s">
        <v>136</v>
      </c>
      <c r="O451" s="31"/>
      <c r="P451" s="30"/>
      <c r="T451" s="37"/>
      <c r="U451" s="30"/>
      <c r="V451" s="31"/>
      <c r="W451" s="31"/>
      <c r="X451" s="31"/>
      <c r="Y451" s="31"/>
      <c r="Z451" s="31"/>
      <c r="AA451" s="31"/>
      <c r="AB451" s="30"/>
      <c r="AC451" s="30"/>
      <c r="AG451" s="31"/>
      <c r="AH451" s="31"/>
      <c r="AT451" s="40"/>
      <c r="AV4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1" s="30" t="str">
        <f>IF(ISBLANK(Table2[[#This Row],[device_model]]), "", Table2[[#This Row],[device_suggested_area]])</f>
        <v/>
      </c>
      <c r="BF451" s="31"/>
      <c r="BN4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1:66" ht="16" customHeight="1" x14ac:dyDescent="0.2">
      <c r="A452" s="30">
        <v>2715</v>
      </c>
      <c r="B452" s="30" t="s">
        <v>26</v>
      </c>
      <c r="C452" s="30" t="s">
        <v>133</v>
      </c>
      <c r="D452" s="30" t="s">
        <v>148</v>
      </c>
      <c r="E452" s="30" t="s">
        <v>610</v>
      </c>
      <c r="F452" s="36" t="str">
        <f>IF(ISBLANK(Table2[[#This Row],[unique_id]]), "", PROPER(SUBSTITUTE(Table2[[#This Row],[unique_id]], "_", " ")))</f>
        <v>Deck West Fan Occupancy</v>
      </c>
      <c r="G452" s="30" t="s">
        <v>214</v>
      </c>
      <c r="H452" s="30" t="s">
        <v>643</v>
      </c>
      <c r="I452" s="30" t="s">
        <v>209</v>
      </c>
      <c r="M452" s="30" t="s">
        <v>136</v>
      </c>
      <c r="O452" s="31"/>
      <c r="P452" s="30"/>
      <c r="T452" s="37"/>
      <c r="U452" s="30"/>
      <c r="V452" s="31"/>
      <c r="W452" s="31"/>
      <c r="X452" s="31"/>
      <c r="Y452" s="31"/>
      <c r="Z452" s="31"/>
      <c r="AA452" s="31"/>
      <c r="AB452" s="30"/>
      <c r="AC452" s="30"/>
      <c r="AG452" s="31"/>
      <c r="AH452" s="31"/>
      <c r="AT452" s="40"/>
      <c r="AV4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2" s="30" t="str">
        <f>IF(ISBLANK(Table2[[#This Row],[device_model]]), "", Table2[[#This Row],[device_suggested_area]])</f>
        <v/>
      </c>
      <c r="BF452" s="31"/>
      <c r="BN4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3" spans="1:66" ht="16" customHeight="1" x14ac:dyDescent="0.2">
      <c r="A453" s="30">
        <v>2716</v>
      </c>
      <c r="B453" s="30" t="s">
        <v>26</v>
      </c>
      <c r="C453" s="30" t="s">
        <v>444</v>
      </c>
      <c r="D453" s="30" t="s">
        <v>333</v>
      </c>
      <c r="E453" s="30" t="s">
        <v>332</v>
      </c>
      <c r="F453" s="36" t="str">
        <f>IF(ISBLANK(Table2[[#This Row],[unique_id]]), "", PROPER(SUBSTITUTE(Table2[[#This Row],[unique_id]], "_", " ")))</f>
        <v>Column Break</v>
      </c>
      <c r="G453" s="30" t="s">
        <v>329</v>
      </c>
      <c r="H453" s="30" t="s">
        <v>640</v>
      </c>
      <c r="I453" s="30" t="s">
        <v>209</v>
      </c>
      <c r="M453" s="30" t="s">
        <v>330</v>
      </c>
      <c r="N453" s="30" t="s">
        <v>331</v>
      </c>
      <c r="O453" s="31"/>
      <c r="P453" s="30"/>
      <c r="T453" s="37"/>
      <c r="U453" s="30"/>
      <c r="V453" s="31"/>
      <c r="W453" s="31"/>
      <c r="X453" s="31"/>
      <c r="Y453" s="31"/>
      <c r="Z453" s="31"/>
      <c r="AA453" s="31"/>
      <c r="AB453" s="30"/>
      <c r="AC453" s="30"/>
      <c r="AG453" s="31"/>
      <c r="AH453" s="31"/>
      <c r="AT453" s="40"/>
      <c r="AV4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3" s="30" t="str">
        <f>IF(ISBLANK(Table2[[#This Row],[device_model]]), "", Table2[[#This Row],[device_suggested_area]])</f>
        <v/>
      </c>
      <c r="BF453" s="31"/>
      <c r="BN4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4" spans="1:66" ht="16" customHeight="1" x14ac:dyDescent="0.2">
      <c r="A454" s="30">
        <v>2717</v>
      </c>
      <c r="B454" s="30" t="s">
        <v>26</v>
      </c>
      <c r="C454" s="30" t="s">
        <v>234</v>
      </c>
      <c r="D454" s="30" t="s">
        <v>148</v>
      </c>
      <c r="E454" s="30" t="s">
        <v>149</v>
      </c>
      <c r="F454" s="36" t="str">
        <f>IF(ISBLANK(Table2[[#This Row],[unique_id]]), "", PROPER(SUBSTITUTE(Table2[[#This Row],[unique_id]], "_", " ")))</f>
        <v>Uvc Ada Motion</v>
      </c>
      <c r="G454" s="30" t="s">
        <v>636</v>
      </c>
      <c r="H454" s="30" t="s">
        <v>640</v>
      </c>
      <c r="I454" s="30" t="s">
        <v>209</v>
      </c>
      <c r="M454" s="30" t="s">
        <v>136</v>
      </c>
      <c r="O454" s="31"/>
      <c r="P454" s="30"/>
      <c r="T454" s="37"/>
      <c r="U454" s="30"/>
      <c r="V454" s="31"/>
      <c r="W454" s="31"/>
      <c r="X454" s="31"/>
      <c r="Y454" s="31"/>
      <c r="Z454" s="31"/>
      <c r="AA454" s="31"/>
      <c r="AB454" s="30"/>
      <c r="AC454" s="30"/>
      <c r="AG454" s="31"/>
      <c r="AH454" s="31"/>
      <c r="AT454" s="40"/>
      <c r="AV4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30" t="str">
        <f>IF(ISBLANK(Table2[[#This Row],[device_model]]), "", Table2[[#This Row],[device_suggested_area]])</f>
        <v/>
      </c>
      <c r="BF454" s="31"/>
      <c r="BN4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6" ht="16" customHeight="1" x14ac:dyDescent="0.2">
      <c r="A455" s="30">
        <v>2718</v>
      </c>
      <c r="B455" s="30" t="s">
        <v>26</v>
      </c>
      <c r="C455" s="30" t="s">
        <v>234</v>
      </c>
      <c r="D455" s="30" t="s">
        <v>147</v>
      </c>
      <c r="E455" s="30" t="s">
        <v>1465</v>
      </c>
      <c r="F455" s="36" t="str">
        <f>IF(ISBLANK(Table2[[#This Row],[unique_id]]), "", PROPER(SUBSTITUTE(Table2[[#This Row],[unique_id]], "_", " ")))</f>
        <v>Uvc Ada Medium Resolution Channel</v>
      </c>
      <c r="G455" s="30" t="s">
        <v>130</v>
      </c>
      <c r="H455" s="30" t="s">
        <v>642</v>
      </c>
      <c r="I455" s="30" t="s">
        <v>209</v>
      </c>
      <c r="M455" s="30" t="s">
        <v>136</v>
      </c>
      <c r="N455" s="30" t="s">
        <v>271</v>
      </c>
      <c r="O455" s="31"/>
      <c r="P455" s="30"/>
      <c r="T455" s="37"/>
      <c r="U455" s="30"/>
      <c r="V455" s="31"/>
      <c r="W455" s="31"/>
      <c r="X455" s="31"/>
      <c r="Y455" s="31"/>
      <c r="Z455" s="31"/>
      <c r="AA455" s="31"/>
      <c r="AB455" s="30"/>
      <c r="AC455" s="30"/>
      <c r="AG455" s="31"/>
      <c r="AH455" s="31"/>
      <c r="AT455" s="40"/>
      <c r="AU455" s="30"/>
      <c r="AV4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5" s="30" t="s">
        <v>389</v>
      </c>
      <c r="BA455" s="30" t="str">
        <f>IF(ISBLANK(Table2[[#This Row],[device_model]]), "", Table2[[#This Row],[device_suggested_area]])</f>
        <v>Ada</v>
      </c>
      <c r="BB455" s="30" t="str">
        <f>Table2[[#This Row],[device_suggested_area]]</f>
        <v>Ada</v>
      </c>
      <c r="BC455" s="30" t="s">
        <v>387</v>
      </c>
      <c r="BD455" s="30" t="s">
        <v>234</v>
      </c>
      <c r="BF455" s="30" t="s">
        <v>388</v>
      </c>
      <c r="BG455" s="30" t="s">
        <v>130</v>
      </c>
      <c r="BK455" s="30" t="s">
        <v>1356</v>
      </c>
      <c r="BL455" s="30" t="s">
        <v>385</v>
      </c>
      <c r="BM455" s="30" t="s">
        <v>1420</v>
      </c>
      <c r="BN4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56" spans="1:66" ht="16" customHeight="1" x14ac:dyDescent="0.2">
      <c r="A456" s="30">
        <v>2719</v>
      </c>
      <c r="B456" s="30" t="s">
        <v>26</v>
      </c>
      <c r="C456" s="30" t="s">
        <v>234</v>
      </c>
      <c r="D456" s="30" t="s">
        <v>148</v>
      </c>
      <c r="E456" s="30" t="s">
        <v>208</v>
      </c>
      <c r="F456" s="36" t="str">
        <f>IF(ISBLANK(Table2[[#This Row],[unique_id]]), "", PROPER(SUBSTITUTE(Table2[[#This Row],[unique_id]], "_", " ")))</f>
        <v>Uvc Edwin Motion</v>
      </c>
      <c r="G456" s="30" t="s">
        <v>636</v>
      </c>
      <c r="H456" s="30" t="s">
        <v>639</v>
      </c>
      <c r="I456" s="30" t="s">
        <v>209</v>
      </c>
      <c r="M456" s="30" t="s">
        <v>136</v>
      </c>
      <c r="O456" s="31"/>
      <c r="P456" s="30"/>
      <c r="T456" s="37"/>
      <c r="U456" s="30"/>
      <c r="V456" s="31"/>
      <c r="W456" s="31"/>
      <c r="X456" s="31"/>
      <c r="Y456" s="31"/>
      <c r="Z456" s="31"/>
      <c r="AA456" s="31"/>
      <c r="AB456" s="30"/>
      <c r="AC456" s="30"/>
      <c r="AG456" s="31"/>
      <c r="AH456" s="31"/>
      <c r="AT456" s="40"/>
      <c r="AV4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6" s="30" t="str">
        <f>IF(ISBLANK(Table2[[#This Row],[device_model]]), "", Table2[[#This Row],[device_suggested_area]])</f>
        <v/>
      </c>
      <c r="BF456" s="31"/>
      <c r="BN4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1:66" ht="16" customHeight="1" x14ac:dyDescent="0.2">
      <c r="A457" s="30">
        <v>2720</v>
      </c>
      <c r="B457" s="30" t="s">
        <v>26</v>
      </c>
      <c r="C457" s="30" t="s">
        <v>234</v>
      </c>
      <c r="D457" s="30" t="s">
        <v>147</v>
      </c>
      <c r="E457" s="30" t="s">
        <v>1466</v>
      </c>
      <c r="F457" s="36" t="str">
        <f>IF(ISBLANK(Table2[[#This Row],[unique_id]]), "", PROPER(SUBSTITUTE(Table2[[#This Row],[unique_id]], "_", " ")))</f>
        <v>Uvc Edwin Medium Resolution Channel</v>
      </c>
      <c r="G457" s="30" t="s">
        <v>127</v>
      </c>
      <c r="H457" s="30" t="s">
        <v>641</v>
      </c>
      <c r="I457" s="30" t="s">
        <v>209</v>
      </c>
      <c r="M457" s="30" t="s">
        <v>136</v>
      </c>
      <c r="N457" s="30" t="s">
        <v>271</v>
      </c>
      <c r="O457" s="31"/>
      <c r="P457" s="30"/>
      <c r="T457" s="37"/>
      <c r="U457" s="30"/>
      <c r="V457" s="31"/>
      <c r="W457" s="31"/>
      <c r="X457" s="31"/>
      <c r="Y457" s="31"/>
      <c r="Z457" s="31"/>
      <c r="AA457" s="31"/>
      <c r="AB457" s="30"/>
      <c r="AC457" s="30"/>
      <c r="AG457" s="31"/>
      <c r="AH457" s="31"/>
      <c r="AT457" s="40"/>
      <c r="AU457" s="30"/>
      <c r="AV4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7" s="30" t="s">
        <v>389</v>
      </c>
      <c r="BA457" s="30" t="str">
        <f>IF(ISBLANK(Table2[[#This Row],[device_model]]), "", Table2[[#This Row],[device_suggested_area]])</f>
        <v>Edwin</v>
      </c>
      <c r="BB457" s="30" t="str">
        <f>Table2[[#This Row],[device_suggested_area]]</f>
        <v>Edwin</v>
      </c>
      <c r="BC457" s="30" t="s">
        <v>387</v>
      </c>
      <c r="BD457" s="30" t="s">
        <v>234</v>
      </c>
      <c r="BF457" s="30" t="s">
        <v>388</v>
      </c>
      <c r="BG457" s="30" t="s">
        <v>127</v>
      </c>
      <c r="BK457" s="30" t="s">
        <v>1356</v>
      </c>
      <c r="BL457" s="30" t="s">
        <v>386</v>
      </c>
      <c r="BM457" s="30" t="s">
        <v>1421</v>
      </c>
      <c r="BN4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58" spans="1:66" ht="16" customHeight="1" x14ac:dyDescent="0.2">
      <c r="A458" s="30">
        <v>2721</v>
      </c>
      <c r="B458" s="30" t="s">
        <v>26</v>
      </c>
      <c r="C458" s="30" t="s">
        <v>444</v>
      </c>
      <c r="D458" s="30" t="s">
        <v>333</v>
      </c>
      <c r="E458" s="30" t="s">
        <v>332</v>
      </c>
      <c r="F458" s="36" t="str">
        <f>IF(ISBLANK(Table2[[#This Row],[unique_id]]), "", PROPER(SUBSTITUTE(Table2[[#This Row],[unique_id]], "_", " ")))</f>
        <v>Column Break</v>
      </c>
      <c r="G458" s="30" t="s">
        <v>329</v>
      </c>
      <c r="H458" s="30" t="s">
        <v>641</v>
      </c>
      <c r="I458" s="30" t="s">
        <v>209</v>
      </c>
      <c r="M458" s="30" t="s">
        <v>330</v>
      </c>
      <c r="N458" s="30" t="s">
        <v>331</v>
      </c>
      <c r="O458" s="31"/>
      <c r="P458" s="30"/>
      <c r="T458" s="37"/>
      <c r="U458" s="30"/>
      <c r="V458" s="31"/>
      <c r="W458" s="31"/>
      <c r="X458" s="31"/>
      <c r="Y458" s="31"/>
      <c r="Z458" s="31"/>
      <c r="AA458" s="31"/>
      <c r="AB458" s="30"/>
      <c r="AC458" s="30"/>
      <c r="AG458" s="31"/>
      <c r="AH458" s="31"/>
      <c r="AT458" s="40"/>
      <c r="AV4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8" s="30" t="str">
        <f>IF(ISBLANK(Table2[[#This Row],[device_model]]), "", Table2[[#This Row],[device_suggested_area]])</f>
        <v/>
      </c>
      <c r="BF458" s="31"/>
      <c r="BN4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9" spans="1:66" ht="16" customHeight="1" x14ac:dyDescent="0.2">
      <c r="A459" s="30">
        <v>5000</v>
      </c>
      <c r="B459" s="39" t="s">
        <v>26</v>
      </c>
      <c r="C459" s="30" t="s">
        <v>234</v>
      </c>
      <c r="F459" s="36" t="str">
        <f>IF(ISBLANK(Table2[[#This Row],[unique_id]]), "", PROPER(SUBSTITUTE(Table2[[#This Row],[unique_id]], "_", " ")))</f>
        <v/>
      </c>
      <c r="O459" s="31"/>
      <c r="P459" s="30"/>
      <c r="T459" s="37"/>
      <c r="U459" s="30"/>
      <c r="V459" s="31"/>
      <c r="W459" s="31"/>
      <c r="X459" s="31"/>
      <c r="Y459" s="31"/>
      <c r="Z459" s="31"/>
      <c r="AA459" s="31"/>
      <c r="AB459" s="30"/>
      <c r="AC459" s="30"/>
      <c r="AG459" s="31"/>
      <c r="AH459" s="31"/>
      <c r="AT459" s="40"/>
      <c r="AU459" s="30"/>
      <c r="AV4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9" s="30" t="s">
        <v>1041</v>
      </c>
      <c r="BA459" s="30" t="str">
        <f>IF(ISBLANK(Table2[[#This Row],[device_model]]), "", Table2[[#This Row],[device_suggested_area]])</f>
        <v>Rack</v>
      </c>
      <c r="BB459" s="30" t="s">
        <v>1088</v>
      </c>
      <c r="BC459" s="30" t="s">
        <v>1040</v>
      </c>
      <c r="BD459" s="30" t="s">
        <v>234</v>
      </c>
      <c r="BF459" s="30" t="s">
        <v>405</v>
      </c>
      <c r="BG459" s="30" t="s">
        <v>28</v>
      </c>
      <c r="BK459" s="30" t="s">
        <v>1349</v>
      </c>
      <c r="BL459" s="30" t="s">
        <v>408</v>
      </c>
      <c r="BM459" s="30" t="s">
        <v>1350</v>
      </c>
      <c r="BN4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60" spans="1:66" ht="16" customHeight="1" x14ac:dyDescent="0.2">
      <c r="A460" s="30">
        <v>5001</v>
      </c>
      <c r="B460" s="39" t="s">
        <v>26</v>
      </c>
      <c r="C460" s="30" t="s">
        <v>234</v>
      </c>
      <c r="F460" s="36" t="str">
        <f>IF(ISBLANK(Table2[[#This Row],[unique_id]]), "", PROPER(SUBSTITUTE(Table2[[#This Row],[unique_id]], "_", " ")))</f>
        <v/>
      </c>
      <c r="O460" s="31"/>
      <c r="P460" s="30"/>
      <c r="T460" s="37"/>
      <c r="U460" s="30"/>
      <c r="V460" s="31"/>
      <c r="W460" s="31"/>
      <c r="X460" s="31"/>
      <c r="Y460" s="31"/>
      <c r="Z460" s="31"/>
      <c r="AA460" s="31"/>
      <c r="AB460" s="30"/>
      <c r="AC460" s="30"/>
      <c r="AG460" s="31"/>
      <c r="AH460" s="31"/>
      <c r="AT460" s="40"/>
      <c r="AU460" s="30"/>
      <c r="AV4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30" t="s">
        <v>1042</v>
      </c>
      <c r="BA460" s="30" t="str">
        <f>IF(ISBLANK(Table2[[#This Row],[device_model]]), "", Table2[[#This Row],[device_suggested_area]])</f>
        <v>Rack</v>
      </c>
      <c r="BB460" s="30" t="str">
        <f>Table2[[#This Row],[device_suggested_area]]</f>
        <v>Rack</v>
      </c>
      <c r="BC460" s="30" t="s">
        <v>1037</v>
      </c>
      <c r="BD460" s="30" t="s">
        <v>234</v>
      </c>
      <c r="BF460" s="30" t="s">
        <v>616</v>
      </c>
      <c r="BG460" s="30" t="s">
        <v>28</v>
      </c>
      <c r="BK460" s="30" t="s">
        <v>1349</v>
      </c>
      <c r="BL460" s="30" t="s">
        <v>617</v>
      </c>
      <c r="BM460" s="30" t="s">
        <v>1351</v>
      </c>
      <c r="BN4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61" spans="1:66" ht="16" customHeight="1" x14ac:dyDescent="0.2">
      <c r="A461" s="30">
        <v>5002</v>
      </c>
      <c r="B461" s="39" t="s">
        <v>26</v>
      </c>
      <c r="C461" s="30" t="s">
        <v>234</v>
      </c>
      <c r="F461" s="36" t="str">
        <f>IF(ISBLANK(Table2[[#This Row],[unique_id]]), "", PROPER(SUBSTITUTE(Table2[[#This Row],[unique_id]], "_", " ")))</f>
        <v/>
      </c>
      <c r="O461" s="31"/>
      <c r="P461" s="30"/>
      <c r="T461" s="37"/>
      <c r="U461" s="30"/>
      <c r="V461" s="31"/>
      <c r="W461" s="31"/>
      <c r="X461" s="31"/>
      <c r="Y461" s="31"/>
      <c r="Z461" s="31"/>
      <c r="AA461" s="31"/>
      <c r="AB461" s="30"/>
      <c r="AC461" s="30"/>
      <c r="AG461" s="31"/>
      <c r="AH461" s="31"/>
      <c r="AT461" s="40"/>
      <c r="AU461" s="30"/>
      <c r="AV4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1" s="30" t="s">
        <v>1042</v>
      </c>
      <c r="BA461" s="30" t="str">
        <f>IF(ISBLANK(Table2[[#This Row],[device_model]]), "", Table2[[#This Row],[device_suggested_area]])</f>
        <v>Ceiling</v>
      </c>
      <c r="BB461" s="30" t="str">
        <f>Table2[[#This Row],[device_suggested_area]]</f>
        <v>Ceiling</v>
      </c>
      <c r="BC461" s="30" t="s">
        <v>1038</v>
      </c>
      <c r="BD461" s="30" t="s">
        <v>234</v>
      </c>
      <c r="BF461" s="30" t="s">
        <v>1094</v>
      </c>
      <c r="BG461" s="30" t="s">
        <v>406</v>
      </c>
      <c r="BK461" s="30" t="s">
        <v>1349</v>
      </c>
      <c r="BL461" s="30" t="s">
        <v>409</v>
      </c>
      <c r="BM461" s="30" t="s">
        <v>1352</v>
      </c>
      <c r="BN4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"10.0.1.3"]]</v>
      </c>
    </row>
    <row r="462" spans="1:66" ht="16" customHeight="1" x14ac:dyDescent="0.2">
      <c r="A462" s="30">
        <v>5003</v>
      </c>
      <c r="B462" s="39" t="s">
        <v>26</v>
      </c>
      <c r="C462" s="30" t="s">
        <v>234</v>
      </c>
      <c r="F462" s="36" t="str">
        <f>IF(ISBLANK(Table2[[#This Row],[unique_id]]), "", PROPER(SUBSTITUTE(Table2[[#This Row],[unique_id]], "_", " ")))</f>
        <v/>
      </c>
      <c r="O462" s="31"/>
      <c r="P462" s="30"/>
      <c r="T462" s="37"/>
      <c r="U462" s="30"/>
      <c r="V462" s="31"/>
      <c r="W462" s="31"/>
      <c r="X462" s="31"/>
      <c r="Y462" s="31"/>
      <c r="Z462" s="31"/>
      <c r="AA462" s="31"/>
      <c r="AB462" s="30"/>
      <c r="AC462" s="30"/>
      <c r="AG462" s="31"/>
      <c r="AH462" s="31"/>
      <c r="AT462" s="40"/>
      <c r="AU462" s="30"/>
      <c r="AV4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30" t="s">
        <v>1043</v>
      </c>
      <c r="BA462" s="30" t="str">
        <f>IF(ISBLANK(Table2[[#This Row],[device_model]]), "", Table2[[#This Row],[device_suggested_area]])</f>
        <v>Deck</v>
      </c>
      <c r="BB462" s="30" t="str">
        <f>Table2[[#This Row],[device_suggested_area]]</f>
        <v>Deck</v>
      </c>
      <c r="BC462" s="30" t="s">
        <v>1039</v>
      </c>
      <c r="BD462" s="30" t="s">
        <v>234</v>
      </c>
      <c r="BF462" s="30" t="s">
        <v>1093</v>
      </c>
      <c r="BG462" s="30" t="s">
        <v>358</v>
      </c>
      <c r="BK462" s="30" t="s">
        <v>1349</v>
      </c>
      <c r="BL462" s="30" t="s">
        <v>410</v>
      </c>
      <c r="BM462" s="30" t="s">
        <v>1353</v>
      </c>
      <c r="BN4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"10.0.1.4"]]</v>
      </c>
    </row>
    <row r="463" spans="1:66" ht="16" customHeight="1" x14ac:dyDescent="0.2">
      <c r="A463" s="30">
        <v>5004</v>
      </c>
      <c r="B463" s="39" t="s">
        <v>26</v>
      </c>
      <c r="C463" s="30" t="s">
        <v>234</v>
      </c>
      <c r="F463" s="36" t="str">
        <f>IF(ISBLANK(Table2[[#This Row],[unique_id]]), "", PROPER(SUBSTITUTE(Table2[[#This Row],[unique_id]], "_", " ")))</f>
        <v/>
      </c>
      <c r="O463" s="31"/>
      <c r="P463" s="30"/>
      <c r="T463" s="37"/>
      <c r="U463" s="30"/>
      <c r="V463" s="31"/>
      <c r="W463" s="31"/>
      <c r="X463" s="31"/>
      <c r="Y463" s="31"/>
      <c r="Z463" s="31"/>
      <c r="AA463" s="31"/>
      <c r="AB463" s="30"/>
      <c r="AC463" s="30"/>
      <c r="AG463" s="31"/>
      <c r="AH463" s="31"/>
      <c r="AT463" s="40"/>
      <c r="AU463" s="30"/>
      <c r="AV4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30" t="s">
        <v>1043</v>
      </c>
      <c r="BA463" s="30" t="str">
        <f>IF(ISBLANK(Table2[[#This Row],[device_model]]), "", Table2[[#This Row],[device_suggested_area]])</f>
        <v>Hallway</v>
      </c>
      <c r="BB463" s="30" t="str">
        <f>Table2[[#This Row],[device_suggested_area]]</f>
        <v>Hallway</v>
      </c>
      <c r="BC463" s="30" t="s">
        <v>1511</v>
      </c>
      <c r="BD463" s="30" t="s">
        <v>234</v>
      </c>
      <c r="BF463" s="30" t="s">
        <v>1093</v>
      </c>
      <c r="BG463" s="30" t="s">
        <v>407</v>
      </c>
      <c r="BK463" s="30" t="s">
        <v>1349</v>
      </c>
      <c r="BL463" s="30" t="s">
        <v>1510</v>
      </c>
      <c r="BM463" s="30" t="s">
        <v>1354</v>
      </c>
      <c r="BN4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"28:70:4e:61:87:00"], ["ip", "10.0.1.5"]]</v>
      </c>
    </row>
    <row r="464" spans="1:66" ht="16" customHeight="1" x14ac:dyDescent="0.2">
      <c r="A464" s="30">
        <v>5005</v>
      </c>
      <c r="B464" s="39" t="s">
        <v>583</v>
      </c>
      <c r="C464" s="39" t="s">
        <v>234</v>
      </c>
      <c r="D464" s="39"/>
      <c r="E464" s="39"/>
      <c r="F464" s="36" t="str">
        <f>IF(ISBLANK(Table2[[#This Row],[unique_id]]), "", PROPER(SUBSTITUTE(Table2[[#This Row],[unique_id]], "_", " ")))</f>
        <v/>
      </c>
      <c r="G464" s="39"/>
      <c r="H464" s="39"/>
      <c r="I464" s="39"/>
      <c r="K464" s="39"/>
      <c r="L464" s="39"/>
      <c r="M464" s="39"/>
      <c r="O464" s="31"/>
      <c r="P464" s="30"/>
      <c r="T464" s="37"/>
      <c r="U464" s="30"/>
      <c r="V464" s="31"/>
      <c r="W464" s="31"/>
      <c r="X464" s="31"/>
      <c r="Y464" s="31"/>
      <c r="Z464" s="31"/>
      <c r="AA464" s="31"/>
      <c r="AB464" s="30"/>
      <c r="AC464" s="30"/>
      <c r="AG464" s="31"/>
      <c r="AH464" s="31"/>
      <c r="AT464" s="40"/>
      <c r="AU464" s="30"/>
      <c r="AV464" s="30" t="s">
        <v>1506</v>
      </c>
      <c r="AW4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Gateway</v>
      </c>
      <c r="AX4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30" t="s">
        <v>1495</v>
      </c>
      <c r="BA464" s="30" t="str">
        <f>IF(ISBLANK(Table2[[#This Row],[device_model]]), "", Table2[[#This Row],[device_suggested_area]])</f>
        <v>Rack</v>
      </c>
      <c r="BB464" s="30" t="s">
        <v>1507</v>
      </c>
      <c r="BC464" s="30" t="s">
        <v>1497</v>
      </c>
      <c r="BD464" s="30" t="s">
        <v>1495</v>
      </c>
      <c r="BF464" s="30" t="s">
        <v>1503</v>
      </c>
      <c r="BG464" s="30" t="s">
        <v>28</v>
      </c>
      <c r="BL464" s="41"/>
      <c r="BM464" s="30" t="s">
        <v>1505</v>
      </c>
      <c r="BN4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"10.0.0.1"]]</v>
      </c>
    </row>
    <row r="465" spans="1:66" ht="16" customHeight="1" x14ac:dyDescent="0.2">
      <c r="A465" s="30">
        <v>5006</v>
      </c>
      <c r="B465" s="39" t="s">
        <v>583</v>
      </c>
      <c r="C465" s="39" t="s">
        <v>1495</v>
      </c>
      <c r="D465" s="39"/>
      <c r="E465" s="39"/>
      <c r="F465" s="36" t="str">
        <f>IF(ISBLANK(Table2[[#This Row],[unique_id]]), "", PROPER(SUBSTITUTE(Table2[[#This Row],[unique_id]], "_", " ")))</f>
        <v/>
      </c>
      <c r="G465" s="39"/>
      <c r="H465" s="39"/>
      <c r="I465" s="39"/>
      <c r="K465" s="39"/>
      <c r="L465" s="39"/>
      <c r="M465" s="39"/>
      <c r="O465" s="31"/>
      <c r="P465" s="30"/>
      <c r="T465" s="37"/>
      <c r="U465" s="30"/>
      <c r="V465" s="31"/>
      <c r="W465" s="31"/>
      <c r="X465" s="31"/>
      <c r="Y465" s="31"/>
      <c r="Z465" s="31"/>
      <c r="AA465" s="31"/>
      <c r="AB465" s="30"/>
      <c r="AC465" s="30"/>
      <c r="AG465" s="31"/>
      <c r="AH465" s="31"/>
      <c r="AT465" s="40"/>
      <c r="AU465" s="30"/>
      <c r="AV465" s="30" t="s">
        <v>1496</v>
      </c>
      <c r="AW4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Modem</v>
      </c>
      <c r="AX4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30" t="s">
        <v>1495</v>
      </c>
      <c r="BA465" s="30" t="str">
        <f>IF(ISBLANK(Table2[[#This Row],[device_model]]), "", Table2[[#This Row],[device_suggested_area]])</f>
        <v>Rack</v>
      </c>
      <c r="BB465" s="30" t="s">
        <v>1036</v>
      </c>
      <c r="BC465" s="30" t="s">
        <v>1497</v>
      </c>
      <c r="BD465" s="30" t="s">
        <v>1495</v>
      </c>
      <c r="BF465" s="30" t="s">
        <v>1503</v>
      </c>
      <c r="BG465" s="30" t="s">
        <v>28</v>
      </c>
      <c r="BL465" s="41"/>
      <c r="BM465" s="30" t="s">
        <v>1498</v>
      </c>
      <c r="BN4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"10.0.0.138"]]</v>
      </c>
    </row>
    <row r="466" spans="1:66" ht="16" customHeight="1" x14ac:dyDescent="0.2">
      <c r="A466" s="30">
        <v>5007</v>
      </c>
      <c r="B466" s="39" t="s">
        <v>583</v>
      </c>
      <c r="C466" s="39" t="s">
        <v>1499</v>
      </c>
      <c r="D466" s="39"/>
      <c r="E466" s="39"/>
      <c r="F466" s="36" t="str">
        <f>IF(ISBLANK(Table2[[#This Row],[unique_id]]), "", PROPER(SUBSTITUTE(Table2[[#This Row],[unique_id]], "_", " ")))</f>
        <v/>
      </c>
      <c r="G466" s="39"/>
      <c r="H466" s="39"/>
      <c r="I466" s="39"/>
      <c r="K466" s="39"/>
      <c r="L466" s="39"/>
      <c r="M466" s="39"/>
      <c r="O466" s="31"/>
      <c r="P466" s="30"/>
      <c r="T466" s="37"/>
      <c r="U466" s="30"/>
      <c r="V466" s="31"/>
      <c r="W466" s="31"/>
      <c r="X466" s="31"/>
      <c r="Y466" s="31"/>
      <c r="Z466" s="31"/>
      <c r="AA466" s="31"/>
      <c r="AB466" s="30"/>
      <c r="AC466" s="30"/>
      <c r="AG466" s="31"/>
      <c r="AH466" s="31"/>
      <c r="AT466" s="40"/>
      <c r="AU466" s="30"/>
      <c r="AV466" s="30" t="s">
        <v>1500</v>
      </c>
      <c r="AW4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Exetel Static IP</v>
      </c>
      <c r="AX4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30" t="s">
        <v>1499</v>
      </c>
      <c r="BA466" s="30" t="str">
        <f>IF(ISBLANK(Table2[[#This Row],[device_model]]), "", Table2[[#This Row],[device_suggested_area]])</f>
        <v>Rack</v>
      </c>
      <c r="BB466" s="30" t="s">
        <v>1501</v>
      </c>
      <c r="BC466" s="30" t="s">
        <v>1502</v>
      </c>
      <c r="BD466" s="30" t="s">
        <v>1499</v>
      </c>
      <c r="BF466" s="30" t="s">
        <v>1503</v>
      </c>
      <c r="BG466" s="30" t="s">
        <v>28</v>
      </c>
      <c r="BL466" s="41"/>
      <c r="BM466" s="30" t="s">
        <v>1504</v>
      </c>
      <c r="BN4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"123.176.113.184"]]</v>
      </c>
    </row>
    <row r="467" spans="1:66" ht="16" customHeight="1" x14ac:dyDescent="0.2">
      <c r="A467" s="30">
        <v>5008</v>
      </c>
      <c r="B467" s="39" t="s">
        <v>583</v>
      </c>
      <c r="C467" s="39" t="s">
        <v>390</v>
      </c>
      <c r="D467" s="39"/>
      <c r="E467" s="39"/>
      <c r="F467" s="36" t="str">
        <f>IF(ISBLANK(Table2[[#This Row],[unique_id]]), "", PROPER(SUBSTITUTE(Table2[[#This Row],[unique_id]], "_", " ")))</f>
        <v/>
      </c>
      <c r="G467" s="39"/>
      <c r="H467" s="39"/>
      <c r="I467" s="39"/>
      <c r="K467" s="39"/>
      <c r="L467" s="39"/>
      <c r="M467" s="39"/>
      <c r="O467" s="31"/>
      <c r="P467" s="30"/>
      <c r="T467" s="37"/>
      <c r="U467" s="30"/>
      <c r="V467" s="31"/>
      <c r="W467" s="31"/>
      <c r="X467" s="31"/>
      <c r="Y467" s="31"/>
      <c r="Z467" s="31"/>
      <c r="AA467" s="31"/>
      <c r="AB467" s="30"/>
      <c r="AC467" s="30"/>
      <c r="AG467" s="31"/>
      <c r="AH467" s="31"/>
      <c r="AT467" s="40"/>
      <c r="AU467" s="30"/>
      <c r="AV4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30" t="s">
        <v>1041</v>
      </c>
      <c r="BA467" s="30" t="str">
        <f>IF(ISBLANK(Table2[[#This Row],[device_model]]), "", Table2[[#This Row],[device_suggested_area]])</f>
        <v>Rack</v>
      </c>
      <c r="BB467" s="30" t="s">
        <v>390</v>
      </c>
      <c r="BC467" s="30" t="s">
        <v>391</v>
      </c>
      <c r="BD467" s="30" t="s">
        <v>393</v>
      </c>
      <c r="BF467" s="30" t="s">
        <v>392</v>
      </c>
      <c r="BG467" s="30" t="s">
        <v>28</v>
      </c>
      <c r="BK467" s="30" t="s">
        <v>1355</v>
      </c>
      <c r="BL467" s="41" t="s">
        <v>436</v>
      </c>
      <c r="BM467" s="30" t="s">
        <v>1381</v>
      </c>
      <c r="BN4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68" spans="1:66" ht="16" customHeight="1" x14ac:dyDescent="0.2">
      <c r="A468" s="30">
        <v>5009</v>
      </c>
      <c r="B468" s="39" t="s">
        <v>583</v>
      </c>
      <c r="C468" s="39" t="s">
        <v>379</v>
      </c>
      <c r="D468" s="39"/>
      <c r="E468" s="39"/>
      <c r="F468" s="30" t="str">
        <f>IF(ISBLANK(Table2[[#This Row],[unique_id]]), "", PROPER(SUBSTITUTE(Table2[[#This Row],[unique_id]], "_", " ")))</f>
        <v/>
      </c>
      <c r="G468" s="39"/>
      <c r="H468" s="39"/>
      <c r="I468" s="39"/>
      <c r="K468" s="39"/>
      <c r="M468" s="39"/>
      <c r="O468" s="31"/>
      <c r="P468" s="30"/>
      <c r="T468" s="37"/>
      <c r="U468" s="30"/>
      <c r="V468" s="31"/>
      <c r="W468" s="31"/>
      <c r="X468" s="31"/>
      <c r="Y468" s="31"/>
      <c r="Z468" s="31"/>
      <c r="AA468" s="31"/>
      <c r="AB468" s="30"/>
      <c r="AC468" s="30"/>
      <c r="AG468" s="31"/>
      <c r="AH468" s="31"/>
      <c r="AJ468" s="30" t="str">
        <f t="shared" ref="AJ468:AJ491" si="0">IF(ISBLANK(AI468),  "", _xlfn.CONCAT("haas/entity/sensor/", LOWER(C468), "/", E468, "/config"))</f>
        <v/>
      </c>
      <c r="AK468" s="30" t="str">
        <f t="shared" ref="AK468:AK491" si="1">IF(ISBLANK(AI468),  "", _xlfn.CONCAT(LOWER(C468), "/", E468))</f>
        <v/>
      </c>
      <c r="AT468" s="40"/>
      <c r="AU468" s="40"/>
      <c r="AV4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30" t="s">
        <v>1079</v>
      </c>
      <c r="BA468" s="30" t="str">
        <f>IF(ISBLANK(Table2[[#This Row],[device_model]]), "", Table2[[#This Row],[device_suggested_area]])</f>
        <v>Rack</v>
      </c>
      <c r="BB468" s="30" t="s">
        <v>1330</v>
      </c>
      <c r="BC468" s="30" t="s">
        <v>1054</v>
      </c>
      <c r="BD468" s="30" t="s">
        <v>264</v>
      </c>
      <c r="BF468" s="30">
        <v>12.1</v>
      </c>
      <c r="BG468" s="30" t="s">
        <v>28</v>
      </c>
      <c r="BK468" s="30" t="s">
        <v>404</v>
      </c>
      <c r="BL468" s="46" t="s">
        <v>1346</v>
      </c>
      <c r="BM468" s="30" t="s">
        <v>1329</v>
      </c>
      <c r="BN4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"10.0.2.15"]]</v>
      </c>
    </row>
    <row r="469" spans="1:66" ht="16" customHeight="1" x14ac:dyDescent="0.2">
      <c r="A469" s="30">
        <v>5010</v>
      </c>
      <c r="B469" s="39" t="s">
        <v>583</v>
      </c>
      <c r="C469" s="39" t="s">
        <v>379</v>
      </c>
      <c r="D469" s="39"/>
      <c r="E469" s="39"/>
      <c r="F469" s="30" t="str">
        <f>IF(ISBLANK(Table2[[#This Row],[unique_id]]), "", PROPER(SUBSTITUTE(Table2[[#This Row],[unique_id]], "_", " ")))</f>
        <v/>
      </c>
      <c r="G469" s="39"/>
      <c r="H469" s="39"/>
      <c r="I469" s="39"/>
      <c r="K469" s="39"/>
      <c r="M469" s="39"/>
      <c r="O469" s="31"/>
      <c r="P469" s="30"/>
      <c r="T469" s="37"/>
      <c r="U469" s="30"/>
      <c r="V469" s="31"/>
      <c r="W469" s="31"/>
      <c r="X469" s="31"/>
      <c r="Y469" s="31"/>
      <c r="Z469" s="31"/>
      <c r="AA469" s="31"/>
      <c r="AB469" s="30"/>
      <c r="AC469" s="30"/>
      <c r="AG469" s="31"/>
      <c r="AH469" s="31"/>
      <c r="AJ469" s="30" t="str">
        <f t="shared" si="0"/>
        <v/>
      </c>
      <c r="AK469" s="30" t="str">
        <f t="shared" si="1"/>
        <v/>
      </c>
      <c r="AT469" s="40"/>
      <c r="AU469" s="40"/>
      <c r="AV4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30" t="s">
        <v>1079</v>
      </c>
      <c r="BA469" s="30" t="str">
        <f>IF(ISBLANK(Table2[[#This Row],[device_model]]), "", Table2[[#This Row],[device_suggested_area]])</f>
        <v>Rack</v>
      </c>
      <c r="BB469" s="30" t="s">
        <v>1330</v>
      </c>
      <c r="BC469" s="30" t="s">
        <v>1054</v>
      </c>
      <c r="BD469" s="30" t="s">
        <v>264</v>
      </c>
      <c r="BF469" s="30">
        <v>12.1</v>
      </c>
      <c r="BG469" s="30" t="s">
        <v>28</v>
      </c>
      <c r="BK469" s="30" t="s">
        <v>1355</v>
      </c>
      <c r="BL469" s="46" t="s">
        <v>1423</v>
      </c>
      <c r="BM469" s="30" t="s">
        <v>1357</v>
      </c>
      <c r="BN4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"10.0.3.15"]]</v>
      </c>
    </row>
    <row r="470" spans="1:66" ht="16" customHeight="1" x14ac:dyDescent="0.2">
      <c r="A470" s="30">
        <v>5011</v>
      </c>
      <c r="B470" s="39" t="s">
        <v>583</v>
      </c>
      <c r="C470" s="39" t="s">
        <v>379</v>
      </c>
      <c r="D470" s="39"/>
      <c r="E470" s="39"/>
      <c r="F470" s="30" t="str">
        <f>IF(ISBLANK(Table2[[#This Row],[unique_id]]), "", PROPER(SUBSTITUTE(Table2[[#This Row],[unique_id]], "_", " ")))</f>
        <v/>
      </c>
      <c r="G470" s="39"/>
      <c r="H470" s="39"/>
      <c r="I470" s="39"/>
      <c r="K470" s="39"/>
      <c r="M470" s="39"/>
      <c r="O470" s="31"/>
      <c r="P470" s="30"/>
      <c r="T470" s="37"/>
      <c r="U470" s="30"/>
      <c r="V470" s="31"/>
      <c r="W470" s="31"/>
      <c r="X470" s="31"/>
      <c r="Y470" s="31"/>
      <c r="Z470" s="31"/>
      <c r="AA470" s="31"/>
      <c r="AB470" s="30"/>
      <c r="AC470" s="30"/>
      <c r="AG470" s="31"/>
      <c r="AH470" s="31"/>
      <c r="AJ470" s="30" t="str">
        <f t="shared" si="0"/>
        <v/>
      </c>
      <c r="AK470" s="30" t="str">
        <f t="shared" si="1"/>
        <v/>
      </c>
      <c r="AT470" s="40"/>
      <c r="AU470" s="40"/>
      <c r="AV4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30" t="s">
        <v>1079</v>
      </c>
      <c r="BA470" s="30" t="str">
        <f>IF(ISBLANK(Table2[[#This Row],[device_model]]), "", Table2[[#This Row],[device_suggested_area]])</f>
        <v>Rack</v>
      </c>
      <c r="BB470" s="30" t="s">
        <v>1330</v>
      </c>
      <c r="BC470" s="30" t="s">
        <v>1054</v>
      </c>
      <c r="BD470" s="30" t="s">
        <v>264</v>
      </c>
      <c r="BF470" s="30">
        <v>12.1</v>
      </c>
      <c r="BG470" s="30" t="s">
        <v>28</v>
      </c>
      <c r="BK470" s="30" t="s">
        <v>1356</v>
      </c>
      <c r="BL470" s="41" t="s">
        <v>1347</v>
      </c>
      <c r="BM470" s="30" t="s">
        <v>1328</v>
      </c>
      <c r="BN4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"10.0.4.15"]]</v>
      </c>
    </row>
    <row r="471" spans="1:66" ht="16" customHeight="1" x14ac:dyDescent="0.2">
      <c r="A471" s="30">
        <v>5012</v>
      </c>
      <c r="B471" s="39" t="s">
        <v>26</v>
      </c>
      <c r="C471" s="39" t="s">
        <v>379</v>
      </c>
      <c r="D471" s="39"/>
      <c r="E471" s="39"/>
      <c r="F471" s="30" t="str">
        <f>IF(ISBLANK(Table2[[#This Row],[unique_id]]), "", PROPER(SUBSTITUTE(Table2[[#This Row],[unique_id]], "_", " ")))</f>
        <v/>
      </c>
      <c r="G471" s="39"/>
      <c r="H471" s="39"/>
      <c r="I471" s="39"/>
      <c r="K471" s="39"/>
      <c r="M471" s="39"/>
      <c r="O471" s="31"/>
      <c r="P471" s="30"/>
      <c r="T471" s="37"/>
      <c r="U471" s="30"/>
      <c r="V471" s="31"/>
      <c r="W471" s="31"/>
      <c r="X471" s="31"/>
      <c r="Y471" s="31"/>
      <c r="Z471" s="31"/>
      <c r="AA471" s="31"/>
      <c r="AB471" s="30"/>
      <c r="AC471" s="30"/>
      <c r="AG471" s="31"/>
      <c r="AH471" s="31"/>
      <c r="AJ471" s="30" t="str">
        <f t="shared" si="0"/>
        <v/>
      </c>
      <c r="AK471" s="30" t="str">
        <f t="shared" si="1"/>
        <v/>
      </c>
      <c r="AT471" s="40"/>
      <c r="AU471" s="40"/>
      <c r="AV4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30" t="s">
        <v>1079</v>
      </c>
      <c r="BA471" s="30" t="str">
        <f>IF(ISBLANK(Table2[[#This Row],[device_model]]), "", Table2[[#This Row],[device_suggested_area]])</f>
        <v>Rack</v>
      </c>
      <c r="BB471" s="30" t="s">
        <v>1331</v>
      </c>
      <c r="BC471" s="30" t="s">
        <v>1054</v>
      </c>
      <c r="BD471" s="30" t="s">
        <v>264</v>
      </c>
      <c r="BF471" s="30">
        <v>12.1</v>
      </c>
      <c r="BG471" s="30" t="s">
        <v>28</v>
      </c>
      <c r="BK471" s="30" t="s">
        <v>404</v>
      </c>
      <c r="BL471" s="46" t="s">
        <v>1451</v>
      </c>
      <c r="BM471" s="30" t="s">
        <v>1332</v>
      </c>
      <c r="BN4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"38:c9:86:59:f1:6f"], ["ip", "10.0.2.16"]]</v>
      </c>
    </row>
    <row r="472" spans="1:66" ht="16" customHeight="1" x14ac:dyDescent="0.2">
      <c r="A472" s="30">
        <v>5013</v>
      </c>
      <c r="B472" s="39" t="s">
        <v>26</v>
      </c>
      <c r="C472" s="39" t="s">
        <v>379</v>
      </c>
      <c r="D472" s="39"/>
      <c r="E472" s="39"/>
      <c r="F472" s="30" t="str">
        <f>IF(ISBLANK(Table2[[#This Row],[unique_id]]), "", PROPER(SUBSTITUTE(Table2[[#This Row],[unique_id]], "_", " ")))</f>
        <v/>
      </c>
      <c r="G472" s="39"/>
      <c r="H472" s="39"/>
      <c r="I472" s="39"/>
      <c r="K472" s="39"/>
      <c r="M472" s="39"/>
      <c r="O472" s="31"/>
      <c r="P472" s="30"/>
      <c r="T472" s="37"/>
      <c r="U472" s="30"/>
      <c r="V472" s="31"/>
      <c r="W472" s="31"/>
      <c r="X472" s="31"/>
      <c r="Y472" s="31"/>
      <c r="Z472" s="31"/>
      <c r="AA472" s="31"/>
      <c r="AB472" s="30"/>
      <c r="AC472" s="30"/>
      <c r="AG472" s="31"/>
      <c r="AH472" s="31"/>
      <c r="AJ472" s="30" t="str">
        <f t="shared" si="0"/>
        <v/>
      </c>
      <c r="AK472" s="30" t="str">
        <f t="shared" si="1"/>
        <v/>
      </c>
      <c r="AT472" s="40"/>
      <c r="AU472" s="40"/>
      <c r="AV4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30" t="s">
        <v>1079</v>
      </c>
      <c r="BA472" s="30" t="str">
        <f>IF(ISBLANK(Table2[[#This Row],[device_model]]), "", Table2[[#This Row],[device_suggested_area]])</f>
        <v>Rack</v>
      </c>
      <c r="BB472" s="30" t="s">
        <v>1331</v>
      </c>
      <c r="BC472" s="30" t="s">
        <v>1054</v>
      </c>
      <c r="BD472" s="30" t="s">
        <v>264</v>
      </c>
      <c r="BF472" s="30">
        <v>12.1</v>
      </c>
      <c r="BG472" s="30" t="s">
        <v>28</v>
      </c>
      <c r="BK472" s="30" t="s">
        <v>1355</v>
      </c>
      <c r="BL472" s="46" t="s">
        <v>1452</v>
      </c>
      <c r="BM472" s="30" t="s">
        <v>1358</v>
      </c>
      <c r="BN4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"3a:c9:86:59:f1:6f"], ["ip", "10.0.3.16"]]</v>
      </c>
    </row>
    <row r="473" spans="1:66" ht="16" customHeight="1" x14ac:dyDescent="0.2">
      <c r="A473" s="30">
        <v>5014</v>
      </c>
      <c r="B473" s="39" t="s">
        <v>26</v>
      </c>
      <c r="C473" s="39" t="s">
        <v>379</v>
      </c>
      <c r="D473" s="39"/>
      <c r="E473" s="39"/>
      <c r="F473" s="30" t="str">
        <f>IF(ISBLANK(Table2[[#This Row],[unique_id]]), "", PROPER(SUBSTITUTE(Table2[[#This Row],[unique_id]], "_", " ")))</f>
        <v/>
      </c>
      <c r="G473" s="39"/>
      <c r="H473" s="39"/>
      <c r="I473" s="39"/>
      <c r="K473" s="39"/>
      <c r="M473" s="39"/>
      <c r="O473" s="31"/>
      <c r="P473" s="30"/>
      <c r="T473" s="37"/>
      <c r="U473" s="30"/>
      <c r="V473" s="31"/>
      <c r="W473" s="31"/>
      <c r="X473" s="31"/>
      <c r="Y473" s="31"/>
      <c r="Z473" s="31"/>
      <c r="AA473" s="31"/>
      <c r="AB473" s="30"/>
      <c r="AC473" s="30"/>
      <c r="AG473" s="31"/>
      <c r="AH473" s="31"/>
      <c r="AJ473" s="30" t="str">
        <f t="shared" si="0"/>
        <v/>
      </c>
      <c r="AK473" s="30" t="str">
        <f t="shared" si="1"/>
        <v/>
      </c>
      <c r="AT473" s="40"/>
      <c r="AU473" s="40"/>
      <c r="AV4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30" t="s">
        <v>1079</v>
      </c>
      <c r="BA473" s="30" t="str">
        <f>IF(ISBLANK(Table2[[#This Row],[device_model]]), "", Table2[[#This Row],[device_suggested_area]])</f>
        <v>Rack</v>
      </c>
      <c r="BB473" s="30" t="s">
        <v>1331</v>
      </c>
      <c r="BC473" s="30" t="s">
        <v>1054</v>
      </c>
      <c r="BD473" s="30" t="s">
        <v>264</v>
      </c>
      <c r="BF473" s="30">
        <v>12.1</v>
      </c>
      <c r="BG473" s="30" t="s">
        <v>28</v>
      </c>
      <c r="BK473" s="30" t="s">
        <v>1356</v>
      </c>
      <c r="BL473" s="41" t="s">
        <v>1453</v>
      </c>
      <c r="BM473" s="30" t="s">
        <v>1333</v>
      </c>
      <c r="BN4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"4a:c9:86:59:f1:6f"], ["ip", "10.0.4.16"]]</v>
      </c>
    </row>
    <row r="474" spans="1:66" ht="16" customHeight="1" x14ac:dyDescent="0.2">
      <c r="A474" s="30">
        <v>5015</v>
      </c>
      <c r="B474" s="39" t="s">
        <v>583</v>
      </c>
      <c r="C474" s="39" t="s">
        <v>379</v>
      </c>
      <c r="D474" s="39"/>
      <c r="E474" s="39"/>
      <c r="F474" s="30" t="str">
        <f>IF(ISBLANK(Table2[[#This Row],[unique_id]]), "", PROPER(SUBSTITUTE(Table2[[#This Row],[unique_id]], "_", " ")))</f>
        <v/>
      </c>
      <c r="G474" s="39"/>
      <c r="H474" s="39"/>
      <c r="I474" s="39"/>
      <c r="K474" s="39"/>
      <c r="M474" s="39"/>
      <c r="O474" s="31"/>
      <c r="P474" s="30"/>
      <c r="T474" s="37"/>
      <c r="U474" s="30"/>
      <c r="V474" s="31"/>
      <c r="W474" s="31"/>
      <c r="X474" s="31"/>
      <c r="Y474" s="31"/>
      <c r="Z474" s="31"/>
      <c r="AA474" s="31"/>
      <c r="AB474" s="30"/>
      <c r="AC474" s="30"/>
      <c r="AG474" s="31"/>
      <c r="AH474" s="31"/>
      <c r="AJ474" s="30" t="str">
        <f t="shared" si="0"/>
        <v/>
      </c>
      <c r="AK474" s="30" t="str">
        <f t="shared" si="1"/>
        <v/>
      </c>
      <c r="AT474" s="40"/>
      <c r="AU474" s="40"/>
      <c r="AV4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30" t="s">
        <v>1078</v>
      </c>
      <c r="BA474" s="30" t="str">
        <f>IF(ISBLANK(Table2[[#This Row],[device_model]]), "", Table2[[#This Row],[device_suggested_area]])</f>
        <v>Rack</v>
      </c>
      <c r="BB474" s="30" t="s">
        <v>1048</v>
      </c>
      <c r="BC474" s="30" t="s">
        <v>1047</v>
      </c>
      <c r="BD474" s="30" t="s">
        <v>264</v>
      </c>
      <c r="BF474" s="30">
        <v>12.1</v>
      </c>
      <c r="BG474" s="30" t="s">
        <v>28</v>
      </c>
      <c r="BK474" s="30" t="s">
        <v>404</v>
      </c>
      <c r="BL474" s="30" t="s">
        <v>596</v>
      </c>
      <c r="BM474" s="30" t="s">
        <v>1334</v>
      </c>
      <c r="BN4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"10.0.2.17"]]</v>
      </c>
    </row>
    <row r="475" spans="1:66" ht="16" customHeight="1" x14ac:dyDescent="0.2">
      <c r="A475" s="30">
        <v>5016</v>
      </c>
      <c r="B475" s="39" t="s">
        <v>583</v>
      </c>
      <c r="C475" s="39" t="s">
        <v>379</v>
      </c>
      <c r="D475" s="39"/>
      <c r="E475" s="39"/>
      <c r="F475" s="30" t="str">
        <f>IF(ISBLANK(Table2[[#This Row],[unique_id]]), "", PROPER(SUBSTITUTE(Table2[[#This Row],[unique_id]], "_", " ")))</f>
        <v/>
      </c>
      <c r="G475" s="39"/>
      <c r="H475" s="39"/>
      <c r="I475" s="39"/>
      <c r="K475" s="39"/>
      <c r="M475" s="39"/>
      <c r="O475" s="31"/>
      <c r="P475" s="30"/>
      <c r="T475" s="37"/>
      <c r="U475" s="30"/>
      <c r="V475" s="31"/>
      <c r="W475" s="31"/>
      <c r="X475" s="31"/>
      <c r="Y475" s="31"/>
      <c r="Z475" s="31"/>
      <c r="AA475" s="31"/>
      <c r="AB475" s="30"/>
      <c r="AC475" s="30"/>
      <c r="AG475" s="31"/>
      <c r="AH475" s="31"/>
      <c r="AJ475" s="30" t="str">
        <f t="shared" si="0"/>
        <v/>
      </c>
      <c r="AK475" s="30" t="str">
        <f t="shared" si="1"/>
        <v/>
      </c>
      <c r="AT475" s="40"/>
      <c r="AU475" s="40"/>
      <c r="AV4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30" t="s">
        <v>1078</v>
      </c>
      <c r="BA475" s="30" t="str">
        <f>IF(ISBLANK(Table2[[#This Row],[device_model]]), "", Table2[[#This Row],[device_suggested_area]])</f>
        <v>Rack</v>
      </c>
      <c r="BB475" s="30" t="s">
        <v>1048</v>
      </c>
      <c r="BC475" s="30" t="s">
        <v>1047</v>
      </c>
      <c r="BD475" s="30" t="s">
        <v>264</v>
      </c>
      <c r="BF475" s="30">
        <v>12.1</v>
      </c>
      <c r="BG475" s="30" t="s">
        <v>28</v>
      </c>
      <c r="BK475" s="30" t="s">
        <v>1355</v>
      </c>
      <c r="BL475" s="30" t="s">
        <v>1424</v>
      </c>
      <c r="BM475" s="30" t="s">
        <v>1359</v>
      </c>
      <c r="BN4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"10.0.3.17"]]</v>
      </c>
    </row>
    <row r="476" spans="1:66" ht="16" customHeight="1" x14ac:dyDescent="0.2">
      <c r="A476" s="30">
        <v>5017</v>
      </c>
      <c r="B476" s="39" t="s">
        <v>583</v>
      </c>
      <c r="C476" s="39" t="s">
        <v>379</v>
      </c>
      <c r="D476" s="39"/>
      <c r="E476" s="39"/>
      <c r="F476" s="30" t="str">
        <f>IF(ISBLANK(Table2[[#This Row],[unique_id]]), "", PROPER(SUBSTITUTE(Table2[[#This Row],[unique_id]], "_", " ")))</f>
        <v/>
      </c>
      <c r="G476" s="39"/>
      <c r="H476" s="39"/>
      <c r="I476" s="39"/>
      <c r="K476" s="39"/>
      <c r="M476" s="39"/>
      <c r="O476" s="31"/>
      <c r="P476" s="30"/>
      <c r="T476" s="37"/>
      <c r="U476" s="30"/>
      <c r="V476" s="31"/>
      <c r="W476" s="31"/>
      <c r="X476" s="31"/>
      <c r="Y476" s="31"/>
      <c r="Z476" s="31"/>
      <c r="AA476" s="31"/>
      <c r="AB476" s="30"/>
      <c r="AC476" s="30"/>
      <c r="AG476" s="31"/>
      <c r="AH476" s="31"/>
      <c r="AJ476" s="30" t="str">
        <f t="shared" si="0"/>
        <v/>
      </c>
      <c r="AK476" s="30" t="str">
        <f t="shared" si="1"/>
        <v/>
      </c>
      <c r="AT476" s="40"/>
      <c r="AU476" s="40"/>
      <c r="AV4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30" t="s">
        <v>1078</v>
      </c>
      <c r="BA476" s="30" t="str">
        <f>IF(ISBLANK(Table2[[#This Row],[device_model]]), "", Table2[[#This Row],[device_suggested_area]])</f>
        <v>Rack</v>
      </c>
      <c r="BB476" s="30" t="s">
        <v>1048</v>
      </c>
      <c r="BC476" s="30" t="s">
        <v>1047</v>
      </c>
      <c r="BD476" s="30" t="s">
        <v>264</v>
      </c>
      <c r="BF476" s="30">
        <v>12.1</v>
      </c>
      <c r="BG476" s="30" t="s">
        <v>28</v>
      </c>
      <c r="BK476" s="30" t="s">
        <v>1356</v>
      </c>
      <c r="BL476" s="30" t="s">
        <v>1424</v>
      </c>
      <c r="BM476" s="30" t="s">
        <v>1335</v>
      </c>
      <c r="BN4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"10.0.4.17"]]</v>
      </c>
    </row>
    <row r="477" spans="1:66" ht="16" customHeight="1" x14ac:dyDescent="0.2">
      <c r="A477" s="30">
        <v>5018</v>
      </c>
      <c r="B477" s="39" t="s">
        <v>583</v>
      </c>
      <c r="C477" s="39" t="s">
        <v>379</v>
      </c>
      <c r="D477" s="39"/>
      <c r="E477" s="39"/>
      <c r="F477" s="30" t="str">
        <f>IF(ISBLANK(Table2[[#This Row],[unique_id]]), "", PROPER(SUBSTITUTE(Table2[[#This Row],[unique_id]], "_", " ")))</f>
        <v/>
      </c>
      <c r="G477" s="39"/>
      <c r="H477" s="39"/>
      <c r="I477" s="39"/>
      <c r="K477" s="39"/>
      <c r="M477" s="39"/>
      <c r="O477" s="31"/>
      <c r="P477" s="30"/>
      <c r="T477" s="37"/>
      <c r="U477" s="30"/>
      <c r="V477" s="31"/>
      <c r="W477" s="31"/>
      <c r="X477" s="31"/>
      <c r="Y477" s="31"/>
      <c r="Z477" s="31"/>
      <c r="AA477" s="31"/>
      <c r="AB477" s="30"/>
      <c r="AC477" s="30"/>
      <c r="AG477" s="31"/>
      <c r="AH477" s="31"/>
      <c r="AJ477" s="30" t="str">
        <f t="shared" si="0"/>
        <v/>
      </c>
      <c r="AK477" s="30" t="str">
        <f t="shared" si="1"/>
        <v/>
      </c>
      <c r="AT477" s="40"/>
      <c r="AU477" s="40"/>
      <c r="AV4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30" t="s">
        <v>1079</v>
      </c>
      <c r="BA477" s="30" t="str">
        <f>IF(ISBLANK(Table2[[#This Row],[device_model]]), "", Table2[[#This Row],[device_suggested_area]])</f>
        <v>Rack</v>
      </c>
      <c r="BB477" s="30" t="s">
        <v>1050</v>
      </c>
      <c r="BC477" s="30" t="s">
        <v>1049</v>
      </c>
      <c r="BD477" s="30" t="s">
        <v>264</v>
      </c>
      <c r="BF477" s="30">
        <v>12.1</v>
      </c>
      <c r="BG477" s="30" t="s">
        <v>28</v>
      </c>
      <c r="BK477" s="30" t="s">
        <v>404</v>
      </c>
      <c r="BL477" s="30" t="s">
        <v>380</v>
      </c>
      <c r="BM477" s="30" t="s">
        <v>1336</v>
      </c>
      <c r="BN4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"00:e0:4c:68:04:21"], ["ip", "10.0.2.18"]]</v>
      </c>
    </row>
    <row r="478" spans="1:66" ht="16" customHeight="1" x14ac:dyDescent="0.2">
      <c r="A478" s="30">
        <v>5019</v>
      </c>
      <c r="B478" s="39" t="s">
        <v>583</v>
      </c>
      <c r="C478" s="39" t="s">
        <v>379</v>
      </c>
      <c r="D478" s="39"/>
      <c r="E478" s="39"/>
      <c r="F478" s="30" t="str">
        <f>IF(ISBLANK(Table2[[#This Row],[unique_id]]), "", PROPER(SUBSTITUTE(Table2[[#This Row],[unique_id]], "_", " ")))</f>
        <v/>
      </c>
      <c r="G478" s="39"/>
      <c r="H478" s="39"/>
      <c r="I478" s="39"/>
      <c r="K478" s="39"/>
      <c r="M478" s="39"/>
      <c r="O478" s="31"/>
      <c r="P478" s="30"/>
      <c r="T478" s="37"/>
      <c r="U478" s="30"/>
      <c r="V478" s="31"/>
      <c r="W478" s="31"/>
      <c r="X478" s="31"/>
      <c r="Y478" s="31"/>
      <c r="Z478" s="31"/>
      <c r="AA478" s="31"/>
      <c r="AB478" s="30"/>
      <c r="AC478" s="30"/>
      <c r="AG478" s="31"/>
      <c r="AH478" s="31"/>
      <c r="AJ478" s="30" t="str">
        <f t="shared" si="0"/>
        <v/>
      </c>
      <c r="AK478" s="30" t="str">
        <f t="shared" si="1"/>
        <v/>
      </c>
      <c r="AT478" s="40"/>
      <c r="AU478" s="40"/>
      <c r="AV4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30" t="s">
        <v>1079</v>
      </c>
      <c r="BA478" s="30" t="str">
        <f>IF(ISBLANK(Table2[[#This Row],[device_model]]), "", Table2[[#This Row],[device_suggested_area]])</f>
        <v>Rack</v>
      </c>
      <c r="BB478" s="30" t="s">
        <v>1050</v>
      </c>
      <c r="BC478" s="30" t="s">
        <v>1049</v>
      </c>
      <c r="BD478" s="30" t="s">
        <v>264</v>
      </c>
      <c r="BF478" s="30">
        <v>12.1</v>
      </c>
      <c r="BG478" s="30" t="s">
        <v>28</v>
      </c>
      <c r="BK478" s="30" t="s">
        <v>1355</v>
      </c>
      <c r="BL478" s="30" t="s">
        <v>1425</v>
      </c>
      <c r="BM478" s="30" t="s">
        <v>1360</v>
      </c>
      <c r="BN4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"3a:e0:4c:68:04:21"], ["ip", "10.0.3.18"]]</v>
      </c>
    </row>
    <row r="479" spans="1:66" ht="16" customHeight="1" x14ac:dyDescent="0.2">
      <c r="A479" s="30">
        <v>5020</v>
      </c>
      <c r="B479" s="39" t="s">
        <v>583</v>
      </c>
      <c r="C479" s="39" t="s">
        <v>379</v>
      </c>
      <c r="D479" s="39"/>
      <c r="E479" s="39"/>
      <c r="F479" s="30" t="str">
        <f>IF(ISBLANK(Table2[[#This Row],[unique_id]]), "", PROPER(SUBSTITUTE(Table2[[#This Row],[unique_id]], "_", " ")))</f>
        <v/>
      </c>
      <c r="G479" s="39"/>
      <c r="H479" s="39"/>
      <c r="I479" s="39"/>
      <c r="K479" s="39"/>
      <c r="M479" s="39"/>
      <c r="O479" s="31"/>
      <c r="P479" s="30"/>
      <c r="T479" s="37"/>
      <c r="U479" s="30"/>
      <c r="V479" s="31"/>
      <c r="W479" s="31"/>
      <c r="X479" s="31"/>
      <c r="Y479" s="31"/>
      <c r="Z479" s="31"/>
      <c r="AA479" s="31"/>
      <c r="AB479" s="30"/>
      <c r="AC479" s="30"/>
      <c r="AG479" s="31"/>
      <c r="AH479" s="31"/>
      <c r="AJ479" s="30" t="str">
        <f t="shared" si="0"/>
        <v/>
      </c>
      <c r="AK479" s="30" t="str">
        <f t="shared" si="1"/>
        <v/>
      </c>
      <c r="AT479" s="40"/>
      <c r="AU479" s="40"/>
      <c r="AV4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30" t="s">
        <v>1079</v>
      </c>
      <c r="BA479" s="30" t="str">
        <f>IF(ISBLANK(Table2[[#This Row],[device_model]]), "", Table2[[#This Row],[device_suggested_area]])</f>
        <v>Rack</v>
      </c>
      <c r="BB479" s="30" t="s">
        <v>1050</v>
      </c>
      <c r="BC479" s="30" t="s">
        <v>1049</v>
      </c>
      <c r="BD479" s="30" t="s">
        <v>264</v>
      </c>
      <c r="BF479" s="30">
        <v>12.1</v>
      </c>
      <c r="BG479" s="30" t="s">
        <v>28</v>
      </c>
      <c r="BK479" s="30" t="s">
        <v>1356</v>
      </c>
      <c r="BL479" s="30" t="s">
        <v>1427</v>
      </c>
      <c r="BM479" s="30" t="s">
        <v>1337</v>
      </c>
      <c r="BN4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"4a:e0:4c:68:04:21"], ["ip", "10.0.4.18"]]</v>
      </c>
    </row>
    <row r="480" spans="1:66" ht="16" customHeight="1" x14ac:dyDescent="0.2">
      <c r="A480" s="30">
        <v>5021</v>
      </c>
      <c r="B480" s="39" t="s">
        <v>583</v>
      </c>
      <c r="C480" s="39" t="s">
        <v>379</v>
      </c>
      <c r="D480" s="39"/>
      <c r="E480" s="39"/>
      <c r="F480" s="30" t="str">
        <f>IF(ISBLANK(Table2[[#This Row],[unique_id]]), "", PROPER(SUBSTITUTE(Table2[[#This Row],[unique_id]], "_", " ")))</f>
        <v/>
      </c>
      <c r="G480" s="39"/>
      <c r="H480" s="39"/>
      <c r="I480" s="39"/>
      <c r="K480" s="39"/>
      <c r="M480" s="39"/>
      <c r="O480" s="31"/>
      <c r="P480" s="30"/>
      <c r="T480" s="37"/>
      <c r="U480" s="30"/>
      <c r="V480" s="31"/>
      <c r="W480" s="31"/>
      <c r="X480" s="31"/>
      <c r="Y480" s="31"/>
      <c r="Z480" s="31"/>
      <c r="AA480" s="31"/>
      <c r="AB480" s="30"/>
      <c r="AC480" s="30"/>
      <c r="AG480" s="31"/>
      <c r="AH480" s="31"/>
      <c r="AJ480" s="30" t="str">
        <f t="shared" si="0"/>
        <v/>
      </c>
      <c r="AK480" s="30" t="str">
        <f t="shared" si="1"/>
        <v/>
      </c>
      <c r="AT480" s="40"/>
      <c r="AU480" s="40"/>
      <c r="AV4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30" t="s">
        <v>1079</v>
      </c>
      <c r="BA480" s="30" t="str">
        <f>IF(ISBLANK(Table2[[#This Row],[device_model]]), "", Table2[[#This Row],[device_suggested_area]])</f>
        <v>Rack</v>
      </c>
      <c r="BB480" s="30" t="s">
        <v>1052</v>
      </c>
      <c r="BC480" s="30" t="s">
        <v>1051</v>
      </c>
      <c r="BD480" s="30" t="s">
        <v>264</v>
      </c>
      <c r="BF480" s="30">
        <v>12.1</v>
      </c>
      <c r="BG480" s="30" t="s">
        <v>28</v>
      </c>
      <c r="BK480" s="30" t="s">
        <v>404</v>
      </c>
      <c r="BL480" s="30" t="s">
        <v>435</v>
      </c>
      <c r="BM480" s="30" t="s">
        <v>1338</v>
      </c>
      <c r="BN4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"00:e0:4c:68:07:0d"], ["ip", "10.0.2.19"]]</v>
      </c>
    </row>
    <row r="481" spans="1:66" ht="16" customHeight="1" x14ac:dyDescent="0.2">
      <c r="A481" s="30">
        <v>5022</v>
      </c>
      <c r="B481" s="39" t="s">
        <v>583</v>
      </c>
      <c r="C481" s="39" t="s">
        <v>379</v>
      </c>
      <c r="D481" s="39"/>
      <c r="E481" s="39"/>
      <c r="F481" s="30" t="str">
        <f>IF(ISBLANK(Table2[[#This Row],[unique_id]]), "", PROPER(SUBSTITUTE(Table2[[#This Row],[unique_id]], "_", " ")))</f>
        <v/>
      </c>
      <c r="G481" s="39"/>
      <c r="H481" s="39"/>
      <c r="I481" s="39"/>
      <c r="K481" s="39"/>
      <c r="M481" s="39"/>
      <c r="O481" s="31"/>
      <c r="P481" s="30"/>
      <c r="T481" s="37"/>
      <c r="U481" s="30"/>
      <c r="V481" s="31"/>
      <c r="W481" s="31"/>
      <c r="X481" s="31"/>
      <c r="Y481" s="31"/>
      <c r="Z481" s="31"/>
      <c r="AA481" s="31"/>
      <c r="AB481" s="30"/>
      <c r="AC481" s="30"/>
      <c r="AG481" s="31"/>
      <c r="AH481" s="31"/>
      <c r="AJ481" s="30" t="str">
        <f t="shared" si="0"/>
        <v/>
      </c>
      <c r="AK481" s="30" t="str">
        <f t="shared" si="1"/>
        <v/>
      </c>
      <c r="AT481" s="40"/>
      <c r="AU481" s="40"/>
      <c r="AV4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30" t="s">
        <v>1079</v>
      </c>
      <c r="BA481" s="30" t="str">
        <f>IF(ISBLANK(Table2[[#This Row],[device_model]]), "", Table2[[#This Row],[device_suggested_area]])</f>
        <v>Rack</v>
      </c>
      <c r="BB481" s="30" t="s">
        <v>1052</v>
      </c>
      <c r="BC481" s="30" t="s">
        <v>1051</v>
      </c>
      <c r="BD481" s="30" t="s">
        <v>264</v>
      </c>
      <c r="BF481" s="30">
        <v>12.1</v>
      </c>
      <c r="BG481" s="30" t="s">
        <v>28</v>
      </c>
      <c r="BK481" s="30" t="s">
        <v>1355</v>
      </c>
      <c r="BL481" s="30" t="s">
        <v>1426</v>
      </c>
      <c r="BM481" s="30" t="s">
        <v>1361</v>
      </c>
      <c r="BN4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"3a:e0:4c:68:07:0d"], ["ip", "10.0.3.19"]]</v>
      </c>
    </row>
    <row r="482" spans="1:66" ht="16" customHeight="1" x14ac:dyDescent="0.2">
      <c r="A482" s="30">
        <v>5023</v>
      </c>
      <c r="B482" s="39" t="s">
        <v>583</v>
      </c>
      <c r="C482" s="39" t="s">
        <v>379</v>
      </c>
      <c r="D482" s="39"/>
      <c r="E482" s="39"/>
      <c r="F482" s="30" t="str">
        <f>IF(ISBLANK(Table2[[#This Row],[unique_id]]), "", PROPER(SUBSTITUTE(Table2[[#This Row],[unique_id]], "_", " ")))</f>
        <v/>
      </c>
      <c r="G482" s="39"/>
      <c r="H482" s="39"/>
      <c r="I482" s="39"/>
      <c r="K482" s="39"/>
      <c r="M482" s="39"/>
      <c r="O482" s="31"/>
      <c r="P482" s="30"/>
      <c r="T482" s="37"/>
      <c r="U482" s="30"/>
      <c r="V482" s="31"/>
      <c r="W482" s="31"/>
      <c r="X482" s="31"/>
      <c r="Y482" s="31"/>
      <c r="Z482" s="31"/>
      <c r="AA482" s="31"/>
      <c r="AB482" s="30"/>
      <c r="AC482" s="30"/>
      <c r="AG482" s="31"/>
      <c r="AH482" s="31"/>
      <c r="AJ482" s="30" t="str">
        <f t="shared" si="0"/>
        <v/>
      </c>
      <c r="AK482" s="30" t="str">
        <f t="shared" si="1"/>
        <v/>
      </c>
      <c r="AT482" s="40"/>
      <c r="AU482" s="40"/>
      <c r="AV4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30" t="s">
        <v>1079</v>
      </c>
      <c r="BA482" s="30" t="str">
        <f>IF(ISBLANK(Table2[[#This Row],[device_model]]), "", Table2[[#This Row],[device_suggested_area]])</f>
        <v>Rack</v>
      </c>
      <c r="BB482" s="30" t="s">
        <v>1052</v>
      </c>
      <c r="BC482" s="30" t="s">
        <v>1051</v>
      </c>
      <c r="BD482" s="30" t="s">
        <v>264</v>
      </c>
      <c r="BF482" s="30">
        <v>12.1</v>
      </c>
      <c r="BG482" s="30" t="s">
        <v>28</v>
      </c>
      <c r="BK482" s="30" t="s">
        <v>1356</v>
      </c>
      <c r="BL482" s="30" t="s">
        <v>1428</v>
      </c>
      <c r="BM482" s="30" t="s">
        <v>1339</v>
      </c>
      <c r="BN4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"4a:e0:4c:68:07:0d"], ["ip", "10.0.4.19"]]</v>
      </c>
    </row>
    <row r="483" spans="1:66" ht="16" customHeight="1" x14ac:dyDescent="0.2">
      <c r="A483" s="30">
        <v>5024</v>
      </c>
      <c r="B483" s="39" t="s">
        <v>583</v>
      </c>
      <c r="C483" s="39" t="s">
        <v>379</v>
      </c>
      <c r="D483" s="39"/>
      <c r="E483" s="39"/>
      <c r="F483" s="30" t="str">
        <f>IF(ISBLANK(Table2[[#This Row],[unique_id]]), "", PROPER(SUBSTITUTE(Table2[[#This Row],[unique_id]], "_", " ")))</f>
        <v/>
      </c>
      <c r="G483" s="39"/>
      <c r="H483" s="39"/>
      <c r="I483" s="39"/>
      <c r="K483" s="39"/>
      <c r="M483" s="39"/>
      <c r="O483" s="31"/>
      <c r="P483" s="30"/>
      <c r="T483" s="37"/>
      <c r="U483" s="30"/>
      <c r="V483" s="31"/>
      <c r="W483" s="31"/>
      <c r="X483" s="31"/>
      <c r="Y483" s="31"/>
      <c r="Z483" s="31"/>
      <c r="AA483" s="31"/>
      <c r="AB483" s="30"/>
      <c r="AC483" s="30"/>
      <c r="AG483" s="31"/>
      <c r="AH483" s="31"/>
      <c r="AJ483" s="30" t="str">
        <f t="shared" si="0"/>
        <v/>
      </c>
      <c r="AK483" s="30" t="str">
        <f t="shared" si="1"/>
        <v/>
      </c>
      <c r="AT483" s="40"/>
      <c r="AU483" s="40"/>
      <c r="AV4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30" t="s">
        <v>1079</v>
      </c>
      <c r="BA483" s="30" t="str">
        <f>IF(ISBLANK(Table2[[#This Row],[device_model]]), "", Table2[[#This Row],[device_suggested_area]])</f>
        <v>Rack</v>
      </c>
      <c r="BB483" s="30" t="s">
        <v>1056</v>
      </c>
      <c r="BC483" s="30" t="s">
        <v>1053</v>
      </c>
      <c r="BD483" s="30" t="s">
        <v>264</v>
      </c>
      <c r="BF483" s="30">
        <v>12.1</v>
      </c>
      <c r="BG483" s="30" t="s">
        <v>28</v>
      </c>
      <c r="BK483" s="30" t="s">
        <v>404</v>
      </c>
      <c r="BL483" s="30" t="s">
        <v>592</v>
      </c>
      <c r="BM483" s="30" t="s">
        <v>1340</v>
      </c>
      <c r="BN4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"40:6c:8f:2a:da:9c"], ["ip", "10.0.2.20"]]</v>
      </c>
    </row>
    <row r="484" spans="1:66" ht="16" customHeight="1" x14ac:dyDescent="0.2">
      <c r="A484" s="30">
        <v>5025</v>
      </c>
      <c r="B484" s="39" t="s">
        <v>583</v>
      </c>
      <c r="C484" s="39" t="s">
        <v>379</v>
      </c>
      <c r="D484" s="39"/>
      <c r="E484" s="39"/>
      <c r="F484" s="30" t="str">
        <f>IF(ISBLANK(Table2[[#This Row],[unique_id]]), "", PROPER(SUBSTITUTE(Table2[[#This Row],[unique_id]], "_", " ")))</f>
        <v/>
      </c>
      <c r="G484" s="39"/>
      <c r="H484" s="39"/>
      <c r="I484" s="39"/>
      <c r="K484" s="39"/>
      <c r="M484" s="39"/>
      <c r="O484" s="31"/>
      <c r="P484" s="30"/>
      <c r="T484" s="37"/>
      <c r="U484" s="30"/>
      <c r="V484" s="31"/>
      <c r="W484" s="31"/>
      <c r="X484" s="31"/>
      <c r="Y484" s="31"/>
      <c r="Z484" s="31"/>
      <c r="AA484" s="31"/>
      <c r="AB484" s="30"/>
      <c r="AC484" s="30"/>
      <c r="AG484" s="31"/>
      <c r="AH484" s="31"/>
      <c r="AJ484" s="30" t="str">
        <f t="shared" si="0"/>
        <v/>
      </c>
      <c r="AK484" s="30" t="str">
        <f t="shared" si="1"/>
        <v/>
      </c>
      <c r="AT484" s="40"/>
      <c r="AU484" s="40"/>
      <c r="AV4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30" t="s">
        <v>1079</v>
      </c>
      <c r="BA484" s="30" t="str">
        <f>IF(ISBLANK(Table2[[#This Row],[device_model]]), "", Table2[[#This Row],[device_suggested_area]])</f>
        <v>Rack</v>
      </c>
      <c r="BB484" s="30" t="s">
        <v>1056</v>
      </c>
      <c r="BC484" s="30" t="s">
        <v>1053</v>
      </c>
      <c r="BD484" s="30" t="s">
        <v>264</v>
      </c>
      <c r="BF484" s="30">
        <v>12.1</v>
      </c>
      <c r="BG484" s="30" t="s">
        <v>28</v>
      </c>
      <c r="BK484" s="30" t="s">
        <v>1355</v>
      </c>
      <c r="BL484" s="30" t="s">
        <v>1429</v>
      </c>
      <c r="BM484" s="30" t="s">
        <v>1362</v>
      </c>
      <c r="BN4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"3a:6c:8f:2a:da:9c"], ["ip", "10.0.3.20"]]</v>
      </c>
    </row>
    <row r="485" spans="1:66" ht="16" customHeight="1" x14ac:dyDescent="0.2">
      <c r="A485" s="30">
        <v>5026</v>
      </c>
      <c r="B485" s="39" t="s">
        <v>583</v>
      </c>
      <c r="C485" s="39" t="s">
        <v>379</v>
      </c>
      <c r="D485" s="39"/>
      <c r="E485" s="39"/>
      <c r="F485" s="30" t="str">
        <f>IF(ISBLANK(Table2[[#This Row],[unique_id]]), "", PROPER(SUBSTITUTE(Table2[[#This Row],[unique_id]], "_", " ")))</f>
        <v/>
      </c>
      <c r="G485" s="39"/>
      <c r="H485" s="39"/>
      <c r="I485" s="39"/>
      <c r="K485" s="39"/>
      <c r="M485" s="39"/>
      <c r="O485" s="31"/>
      <c r="P485" s="30"/>
      <c r="T485" s="37"/>
      <c r="U485" s="30"/>
      <c r="V485" s="31"/>
      <c r="W485" s="31"/>
      <c r="X485" s="31"/>
      <c r="Y485" s="31"/>
      <c r="Z485" s="31"/>
      <c r="AA485" s="31"/>
      <c r="AB485" s="30"/>
      <c r="AC485" s="30"/>
      <c r="AG485" s="31"/>
      <c r="AH485" s="31"/>
      <c r="AJ485" s="30" t="str">
        <f t="shared" si="0"/>
        <v/>
      </c>
      <c r="AK485" s="30" t="str">
        <f t="shared" si="1"/>
        <v/>
      </c>
      <c r="AT485" s="40"/>
      <c r="AU485" s="40"/>
      <c r="AV4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30" t="s">
        <v>1079</v>
      </c>
      <c r="BA485" s="30" t="str">
        <f>IF(ISBLANK(Table2[[#This Row],[device_model]]), "", Table2[[#This Row],[device_suggested_area]])</f>
        <v>Rack</v>
      </c>
      <c r="BB485" s="30" t="s">
        <v>1056</v>
      </c>
      <c r="BC485" s="30" t="s">
        <v>1053</v>
      </c>
      <c r="BD485" s="30" t="s">
        <v>264</v>
      </c>
      <c r="BF485" s="30">
        <v>12.1</v>
      </c>
      <c r="BG485" s="30" t="s">
        <v>28</v>
      </c>
      <c r="BK485" s="30" t="s">
        <v>1356</v>
      </c>
      <c r="BL485" s="30" t="s">
        <v>1430</v>
      </c>
      <c r="BM485" s="30" t="s">
        <v>1341</v>
      </c>
      <c r="BN4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"4a:6c:8f:2a:da:9c"], ["ip", "10.0.4.20"]]</v>
      </c>
    </row>
    <row r="486" spans="1:66" ht="16" customHeight="1" x14ac:dyDescent="0.2">
      <c r="A486" s="30">
        <v>5027</v>
      </c>
      <c r="B486" s="39" t="s">
        <v>26</v>
      </c>
      <c r="C486" s="39" t="s">
        <v>379</v>
      </c>
      <c r="D486" s="39"/>
      <c r="E486" s="39"/>
      <c r="F486" s="30" t="str">
        <f>IF(ISBLANK(Table2[[#This Row],[unique_id]]), "", PROPER(SUBSTITUTE(Table2[[#This Row],[unique_id]], "_", " ")))</f>
        <v/>
      </c>
      <c r="G486" s="39"/>
      <c r="H486" s="39"/>
      <c r="I486" s="39"/>
      <c r="K486" s="39"/>
      <c r="M486" s="39"/>
      <c r="O486" s="31"/>
      <c r="P486" s="30"/>
      <c r="T486" s="37"/>
      <c r="U486" s="30"/>
      <c r="V486" s="31"/>
      <c r="W486" s="31"/>
      <c r="X486" s="31"/>
      <c r="Y486" s="31"/>
      <c r="Z486" s="31"/>
      <c r="AA486" s="31"/>
      <c r="AB486" s="30"/>
      <c r="AC486" s="30"/>
      <c r="AG486" s="31"/>
      <c r="AH486" s="31"/>
      <c r="AJ486" s="30" t="str">
        <f t="shared" si="0"/>
        <v/>
      </c>
      <c r="AK486" s="30" t="str">
        <f t="shared" si="1"/>
        <v/>
      </c>
      <c r="AT486" s="40"/>
      <c r="AU486" s="40"/>
      <c r="AV4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6" s="30" t="s">
        <v>1079</v>
      </c>
      <c r="BA486" s="30" t="str">
        <f>IF(ISBLANK(Table2[[#This Row],[device_model]]), "", Table2[[#This Row],[device_suggested_area]])</f>
        <v>Rack</v>
      </c>
      <c r="BB486" s="30" t="s">
        <v>1055</v>
      </c>
      <c r="BC486" s="30" t="s">
        <v>1054</v>
      </c>
      <c r="BD486" s="30" t="s">
        <v>264</v>
      </c>
      <c r="BF486" s="30">
        <v>12.1</v>
      </c>
      <c r="BG486" s="30" t="s">
        <v>28</v>
      </c>
      <c r="BK486" s="30" t="s">
        <v>404</v>
      </c>
      <c r="BL486" s="30" t="s">
        <v>591</v>
      </c>
      <c r="BM486" s="30" t="s">
        <v>1342</v>
      </c>
      <c r="BN4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"10.0.2.21"]]</v>
      </c>
    </row>
    <row r="487" spans="1:66" ht="16" customHeight="1" x14ac:dyDescent="0.2">
      <c r="A487" s="30">
        <v>5028</v>
      </c>
      <c r="B487" s="39" t="s">
        <v>26</v>
      </c>
      <c r="C487" s="39" t="s">
        <v>379</v>
      </c>
      <c r="D487" s="39"/>
      <c r="E487" s="39"/>
      <c r="F487" s="30" t="str">
        <f>IF(ISBLANK(Table2[[#This Row],[unique_id]]), "", PROPER(SUBSTITUTE(Table2[[#This Row],[unique_id]], "_", " ")))</f>
        <v/>
      </c>
      <c r="G487" s="39"/>
      <c r="H487" s="39"/>
      <c r="I487" s="39"/>
      <c r="K487" s="39"/>
      <c r="M487" s="39"/>
      <c r="O487" s="31"/>
      <c r="P487" s="30"/>
      <c r="T487" s="37"/>
      <c r="U487" s="30"/>
      <c r="V487" s="31"/>
      <c r="W487" s="31"/>
      <c r="X487" s="31"/>
      <c r="Y487" s="31"/>
      <c r="Z487" s="31"/>
      <c r="AA487" s="31"/>
      <c r="AB487" s="30"/>
      <c r="AC487" s="30"/>
      <c r="AG487" s="31"/>
      <c r="AH487" s="31"/>
      <c r="AJ487" s="30" t="str">
        <f t="shared" si="0"/>
        <v/>
      </c>
      <c r="AK487" s="30" t="str">
        <f t="shared" si="1"/>
        <v/>
      </c>
      <c r="AT487" s="40"/>
      <c r="AU487" s="40"/>
      <c r="AV4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7" s="30" t="s">
        <v>1079</v>
      </c>
      <c r="BA487" s="30" t="str">
        <f>IF(ISBLANK(Table2[[#This Row],[device_model]]), "", Table2[[#This Row],[device_suggested_area]])</f>
        <v>Rack</v>
      </c>
      <c r="BB487" s="30" t="s">
        <v>1055</v>
      </c>
      <c r="BC487" s="30" t="s">
        <v>1054</v>
      </c>
      <c r="BD487" s="30" t="s">
        <v>264</v>
      </c>
      <c r="BF487" s="30">
        <v>12.1</v>
      </c>
      <c r="BG487" s="30" t="s">
        <v>28</v>
      </c>
      <c r="BK487" s="30" t="s">
        <v>1355</v>
      </c>
      <c r="BL487" s="30" t="s">
        <v>1431</v>
      </c>
      <c r="BM487" s="30" t="s">
        <v>1363</v>
      </c>
      <c r="BN4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"3a:4d:e9:d2:86:6c"], ["ip", "10.0.3.21"]]</v>
      </c>
    </row>
    <row r="488" spans="1:66" ht="16" customHeight="1" x14ac:dyDescent="0.2">
      <c r="A488" s="30">
        <v>5029</v>
      </c>
      <c r="B488" s="39" t="s">
        <v>26</v>
      </c>
      <c r="C488" s="39" t="s">
        <v>379</v>
      </c>
      <c r="D488" s="39"/>
      <c r="E488" s="39"/>
      <c r="F488" s="30" t="str">
        <f>IF(ISBLANK(Table2[[#This Row],[unique_id]]), "", PROPER(SUBSTITUTE(Table2[[#This Row],[unique_id]], "_", " ")))</f>
        <v/>
      </c>
      <c r="G488" s="39"/>
      <c r="H488" s="39"/>
      <c r="I488" s="39"/>
      <c r="K488" s="39"/>
      <c r="M488" s="39"/>
      <c r="O488" s="31"/>
      <c r="P488" s="30"/>
      <c r="T488" s="37"/>
      <c r="U488" s="30"/>
      <c r="V488" s="31"/>
      <c r="W488" s="31"/>
      <c r="X488" s="31"/>
      <c r="Y488" s="31"/>
      <c r="Z488" s="31"/>
      <c r="AA488" s="31"/>
      <c r="AB488" s="30"/>
      <c r="AC488" s="30"/>
      <c r="AG488" s="31"/>
      <c r="AH488" s="31"/>
      <c r="AJ488" s="30" t="str">
        <f t="shared" si="0"/>
        <v/>
      </c>
      <c r="AK488" s="30" t="str">
        <f t="shared" si="1"/>
        <v/>
      </c>
      <c r="AT488" s="40"/>
      <c r="AU488" s="40"/>
      <c r="AV4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8" s="30" t="s">
        <v>1079</v>
      </c>
      <c r="BA488" s="30" t="str">
        <f>IF(ISBLANK(Table2[[#This Row],[device_model]]), "", Table2[[#This Row],[device_suggested_area]])</f>
        <v>Rack</v>
      </c>
      <c r="BB488" s="30" t="s">
        <v>1055</v>
      </c>
      <c r="BC488" s="30" t="s">
        <v>1054</v>
      </c>
      <c r="BD488" s="30" t="s">
        <v>264</v>
      </c>
      <c r="BF488" s="30">
        <v>12.1</v>
      </c>
      <c r="BG488" s="30" t="s">
        <v>28</v>
      </c>
      <c r="BK488" s="30" t="s">
        <v>1356</v>
      </c>
      <c r="BL488" s="30" t="s">
        <v>1432</v>
      </c>
      <c r="BM488" s="30" t="s">
        <v>1343</v>
      </c>
      <c r="BN4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"4a:4d:e9:d2:86:6c"], ["ip", "10.0.4.21"]]</v>
      </c>
    </row>
    <row r="489" spans="1:66" ht="16" customHeight="1" x14ac:dyDescent="0.2">
      <c r="A489" s="30">
        <v>5030</v>
      </c>
      <c r="B489" s="39" t="s">
        <v>26</v>
      </c>
      <c r="C489" s="39" t="s">
        <v>379</v>
      </c>
      <c r="D489" s="39"/>
      <c r="E489" s="39"/>
      <c r="F489" s="30" t="str">
        <f>IF(ISBLANK(Table2[[#This Row],[unique_id]]), "", PROPER(SUBSTITUTE(Table2[[#This Row],[unique_id]], "_", " ")))</f>
        <v/>
      </c>
      <c r="G489" s="39"/>
      <c r="H489" s="39"/>
      <c r="I489" s="39"/>
      <c r="K489" s="39"/>
      <c r="M489" s="39"/>
      <c r="O489" s="31"/>
      <c r="P489" s="30"/>
      <c r="T489" s="37"/>
      <c r="U489" s="30"/>
      <c r="V489" s="31"/>
      <c r="W489" s="31"/>
      <c r="X489" s="31"/>
      <c r="Y489" s="31"/>
      <c r="Z489" s="31"/>
      <c r="AA489" s="31"/>
      <c r="AB489" s="30"/>
      <c r="AC489" s="30"/>
      <c r="AG489" s="31"/>
      <c r="AH489" s="31"/>
      <c r="AJ489" s="30" t="str">
        <f t="shared" si="0"/>
        <v/>
      </c>
      <c r="AK489" s="30" t="str">
        <f t="shared" si="1"/>
        <v/>
      </c>
      <c r="AT489" s="40"/>
      <c r="AU489" s="40"/>
      <c r="AV4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9" s="30" t="s">
        <v>1080</v>
      </c>
      <c r="BA489" s="30" t="str">
        <f>IF(ISBLANK(Table2[[#This Row],[device_model]]), "", Table2[[#This Row],[device_suggested_area]])</f>
        <v>Wardrobe</v>
      </c>
      <c r="BB489" s="30" t="s">
        <v>1058</v>
      </c>
      <c r="BC489" s="30" t="s">
        <v>1057</v>
      </c>
      <c r="BD489" s="30" t="s">
        <v>558</v>
      </c>
      <c r="BF489" s="30">
        <v>12.1</v>
      </c>
      <c r="BG489" s="30" t="s">
        <v>499</v>
      </c>
      <c r="BK489" s="30" t="s">
        <v>404</v>
      </c>
      <c r="BL489" s="30" t="s">
        <v>557</v>
      </c>
      <c r="BM489" s="30" t="s">
        <v>1344</v>
      </c>
      <c r="BN4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"10.0.2.22"]]</v>
      </c>
    </row>
    <row r="490" spans="1:66" ht="16" customHeight="1" x14ac:dyDescent="0.2">
      <c r="A490" s="30">
        <v>5031</v>
      </c>
      <c r="B490" s="39" t="s">
        <v>26</v>
      </c>
      <c r="C490" s="39" t="s">
        <v>379</v>
      </c>
      <c r="D490" s="39"/>
      <c r="E490" s="39"/>
      <c r="F490" s="30" t="str">
        <f>IF(ISBLANK(Table2[[#This Row],[unique_id]]), "", PROPER(SUBSTITUTE(Table2[[#This Row],[unique_id]], "_", " ")))</f>
        <v/>
      </c>
      <c r="G490" s="39"/>
      <c r="H490" s="39"/>
      <c r="I490" s="39"/>
      <c r="K490" s="39"/>
      <c r="M490" s="39"/>
      <c r="O490" s="31"/>
      <c r="P490" s="30"/>
      <c r="T490" s="37"/>
      <c r="U490" s="30"/>
      <c r="V490" s="31"/>
      <c r="W490" s="31"/>
      <c r="X490" s="31"/>
      <c r="Y490" s="31"/>
      <c r="Z490" s="31"/>
      <c r="AA490" s="31"/>
      <c r="AB490" s="30"/>
      <c r="AC490" s="30"/>
      <c r="AG490" s="31"/>
      <c r="AH490" s="31"/>
      <c r="AJ490" s="30" t="str">
        <f t="shared" si="0"/>
        <v/>
      </c>
      <c r="AK490" s="30" t="str">
        <f t="shared" si="1"/>
        <v/>
      </c>
      <c r="AT490" s="40"/>
      <c r="AU490" s="40"/>
      <c r="AV4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0" s="30" t="s">
        <v>1080</v>
      </c>
      <c r="BA490" s="30" t="str">
        <f>IF(ISBLANK(Table2[[#This Row],[device_model]]), "", Table2[[#This Row],[device_suggested_area]])</f>
        <v>Wardrobe</v>
      </c>
      <c r="BB490" s="30" t="s">
        <v>1058</v>
      </c>
      <c r="BC490" s="30" t="s">
        <v>1057</v>
      </c>
      <c r="BD490" s="30" t="s">
        <v>558</v>
      </c>
      <c r="BF490" s="30">
        <v>12.1</v>
      </c>
      <c r="BG490" s="30" t="s">
        <v>499</v>
      </c>
      <c r="BK490" s="30" t="s">
        <v>1355</v>
      </c>
      <c r="BL490" s="30" t="s">
        <v>1433</v>
      </c>
      <c r="BM490" s="30" t="s">
        <v>1364</v>
      </c>
      <c r="BN4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"3a:27:eb:78:74:0e"], ["ip", "10.0.3.22"]]</v>
      </c>
    </row>
    <row r="491" spans="1:66" ht="16" customHeight="1" x14ac:dyDescent="0.2">
      <c r="A491" s="30">
        <v>5032</v>
      </c>
      <c r="B491" s="39" t="s">
        <v>26</v>
      </c>
      <c r="C491" s="39" t="s">
        <v>379</v>
      </c>
      <c r="D491" s="39"/>
      <c r="E491" s="39"/>
      <c r="F491" s="30" t="str">
        <f>IF(ISBLANK(Table2[[#This Row],[unique_id]]), "", PROPER(SUBSTITUTE(Table2[[#This Row],[unique_id]], "_", " ")))</f>
        <v/>
      </c>
      <c r="G491" s="39"/>
      <c r="H491" s="39"/>
      <c r="I491" s="39"/>
      <c r="K491" s="39"/>
      <c r="M491" s="39"/>
      <c r="O491" s="31"/>
      <c r="P491" s="30"/>
      <c r="T491" s="37"/>
      <c r="U491" s="30"/>
      <c r="V491" s="31"/>
      <c r="W491" s="31"/>
      <c r="X491" s="31"/>
      <c r="Y491" s="31"/>
      <c r="Z491" s="31"/>
      <c r="AA491" s="31"/>
      <c r="AB491" s="30"/>
      <c r="AC491" s="30"/>
      <c r="AG491" s="31"/>
      <c r="AH491" s="31"/>
      <c r="AJ491" s="30" t="str">
        <f t="shared" si="0"/>
        <v/>
      </c>
      <c r="AK491" s="30" t="str">
        <f t="shared" si="1"/>
        <v/>
      </c>
      <c r="AT491" s="40"/>
      <c r="AU491" s="40"/>
      <c r="AV4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1" s="30" t="s">
        <v>1080</v>
      </c>
      <c r="BA491" s="30" t="str">
        <f>IF(ISBLANK(Table2[[#This Row],[device_model]]), "", Table2[[#This Row],[device_suggested_area]])</f>
        <v>Wardrobe</v>
      </c>
      <c r="BB491" s="30" t="s">
        <v>1058</v>
      </c>
      <c r="BC491" s="30" t="s">
        <v>1057</v>
      </c>
      <c r="BD491" s="30" t="s">
        <v>558</v>
      </c>
      <c r="BF491" s="30">
        <v>12.1</v>
      </c>
      <c r="BG491" s="30" t="s">
        <v>499</v>
      </c>
      <c r="BK491" s="30" t="s">
        <v>1356</v>
      </c>
      <c r="BL491" s="41" t="s">
        <v>1348</v>
      </c>
      <c r="BM491" s="30" t="s">
        <v>1345</v>
      </c>
      <c r="BN4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"4a:27:eb:78:74:0e"], ["ip", "10.0.4.22"]]</v>
      </c>
    </row>
    <row r="492" spans="1:66" ht="16" customHeight="1" x14ac:dyDescent="0.2">
      <c r="A492" s="30">
        <v>5033</v>
      </c>
      <c r="B492" s="30" t="s">
        <v>26</v>
      </c>
      <c r="C492" s="30" t="s">
        <v>384</v>
      </c>
      <c r="E492" s="39"/>
      <c r="F492" s="36" t="str">
        <f>IF(ISBLANK(Table2[[#This Row],[unique_id]]), "", PROPER(SUBSTITUTE(Table2[[#This Row],[unique_id]], "_", " ")))</f>
        <v/>
      </c>
      <c r="I492" s="39"/>
      <c r="O492" s="31"/>
      <c r="P492" s="30"/>
      <c r="T492" s="37"/>
      <c r="U492" s="30"/>
      <c r="V492" s="31"/>
      <c r="W492" s="31"/>
      <c r="X492" s="31"/>
      <c r="Y492" s="31"/>
      <c r="Z492" s="31"/>
      <c r="AA492" s="31"/>
      <c r="AB492" s="30"/>
      <c r="AC492" s="30"/>
      <c r="AG492" s="31"/>
      <c r="AH492" s="31"/>
      <c r="AT492" s="40"/>
      <c r="AU492" s="30"/>
      <c r="AV4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2" s="30" t="s">
        <v>382</v>
      </c>
      <c r="BA492" s="30" t="str">
        <f>IF(ISBLANK(Table2[[#This Row],[device_model]]), "", Table2[[#This Row],[device_suggested_area]])</f>
        <v>Rack</v>
      </c>
      <c r="BB492" s="30" t="s">
        <v>384</v>
      </c>
      <c r="BC492" s="30" t="s">
        <v>383</v>
      </c>
      <c r="BD492" s="30" t="s">
        <v>382</v>
      </c>
      <c r="BF492" s="30" t="s">
        <v>785</v>
      </c>
      <c r="BG492" s="30" t="s">
        <v>28</v>
      </c>
      <c r="BK492" s="30" t="s">
        <v>1356</v>
      </c>
      <c r="BL492" s="30" t="s">
        <v>381</v>
      </c>
      <c r="BM492" s="30" t="s">
        <v>1422</v>
      </c>
      <c r="BN4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93" spans="1:66" ht="16" customHeight="1" x14ac:dyDescent="0.2">
      <c r="A493" s="30">
        <v>5034</v>
      </c>
      <c r="B493" s="30" t="s">
        <v>26</v>
      </c>
      <c r="C493" s="30" t="s">
        <v>461</v>
      </c>
      <c r="E493" s="39"/>
      <c r="F493" s="36" t="str">
        <f>IF(ISBLANK(Table2[[#This Row],[unique_id]]), "", PROPER(SUBSTITUTE(Table2[[#This Row],[unique_id]], "_", " ")))</f>
        <v/>
      </c>
      <c r="I493" s="39"/>
      <c r="O493" s="31"/>
      <c r="P493" s="30"/>
      <c r="T493" s="37"/>
      <c r="U493" s="30"/>
      <c r="V493" s="31"/>
      <c r="W493" s="31" t="s">
        <v>493</v>
      </c>
      <c r="X493" s="31"/>
      <c r="Y493" s="42" t="s">
        <v>765</v>
      </c>
      <c r="Z493" s="42"/>
      <c r="AA493" s="42"/>
      <c r="AB493" s="30"/>
      <c r="AC493" s="30"/>
      <c r="AG493" s="31"/>
      <c r="AH493" s="31"/>
      <c r="AT49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93" s="37"/>
      <c r="AV4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3" s="37" t="str">
        <f>Table2[[#This Row],[device_suggested_area]]</f>
        <v>Home</v>
      </c>
      <c r="BA493" s="30" t="str">
        <f>IF(ISBLANK(Table2[[#This Row],[device_model]]), "", Table2[[#This Row],[device_suggested_area]])</f>
        <v>Home</v>
      </c>
      <c r="BB493" s="37" t="s">
        <v>1045</v>
      </c>
      <c r="BC493" s="37" t="s">
        <v>485</v>
      </c>
      <c r="BD493" s="30" t="s">
        <v>461</v>
      </c>
      <c r="BF493" s="37" t="s">
        <v>486</v>
      </c>
      <c r="BG493" s="30" t="s">
        <v>165</v>
      </c>
      <c r="BL493" s="30" t="s">
        <v>484</v>
      </c>
      <c r="BN4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94" spans="1:66" ht="16" customHeight="1" x14ac:dyDescent="0.2">
      <c r="A494" s="30">
        <v>6000</v>
      </c>
      <c r="B494" s="30" t="s">
        <v>26</v>
      </c>
      <c r="C494" s="30" t="s">
        <v>264</v>
      </c>
      <c r="F494" s="36" t="str">
        <f>IF(ISBLANK(Table2[[#This Row],[unique_id]]), "", PROPER(SUBSTITUTE(Table2[[#This Row],[unique_id]], "_", " ")))</f>
        <v/>
      </c>
      <c r="O494" s="31"/>
      <c r="P494" s="30"/>
      <c r="T494" s="37"/>
      <c r="U494" s="30"/>
      <c r="V494" s="31"/>
      <c r="W494" s="31"/>
      <c r="X494" s="31"/>
      <c r="Y494" s="31"/>
      <c r="Z494" s="31"/>
      <c r="AA494" s="31"/>
      <c r="AB494" s="30"/>
      <c r="AC494" s="30"/>
      <c r="AG494" s="31"/>
      <c r="AH494" s="31"/>
      <c r="AT494" s="40"/>
      <c r="AV4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4" s="30" t="s">
        <v>1086</v>
      </c>
      <c r="BA494" s="30" t="str">
        <f>IF(ISBLANK(Table2[[#This Row],[device_model]]), "", Table2[[#This Row],[device_suggested_area]])</f>
        <v>Home</v>
      </c>
      <c r="BB494" s="30" t="s">
        <v>294</v>
      </c>
      <c r="BC494" s="30" t="s">
        <v>1087</v>
      </c>
      <c r="BD494" s="30" t="s">
        <v>264</v>
      </c>
      <c r="BF494" s="31" t="s">
        <v>1438</v>
      </c>
      <c r="BG494" s="30" t="s">
        <v>165</v>
      </c>
      <c r="BK494" s="30" t="s">
        <v>1355</v>
      </c>
      <c r="BL494" s="30" t="s">
        <v>1434</v>
      </c>
      <c r="BN4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"7a:8d:69:ed:73:4e"]]</v>
      </c>
    </row>
    <row r="495" spans="1:66" ht="16" customHeight="1" x14ac:dyDescent="0.2">
      <c r="A495" s="30">
        <v>6001</v>
      </c>
      <c r="B495" s="30" t="s">
        <v>26</v>
      </c>
      <c r="C495" s="30" t="s">
        <v>264</v>
      </c>
      <c r="F495" s="36" t="str">
        <f>IF(ISBLANK(Table2[[#This Row],[unique_id]]), "", PROPER(SUBSTITUTE(Table2[[#This Row],[unique_id]], "_", " ")))</f>
        <v/>
      </c>
      <c r="O495" s="31"/>
      <c r="P495" s="30"/>
      <c r="T495" s="37"/>
      <c r="U495" s="30"/>
      <c r="V495" s="31"/>
      <c r="W495" s="31"/>
      <c r="X495" s="31"/>
      <c r="Y495" s="31"/>
      <c r="Z495" s="31"/>
      <c r="AA495" s="31"/>
      <c r="AB495" s="30"/>
      <c r="AC495" s="30"/>
      <c r="AG495" s="31"/>
      <c r="AH495" s="31"/>
      <c r="AT495" s="40"/>
      <c r="AV4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watch-graham</v>
      </c>
      <c r="AW4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Watch Graham</v>
      </c>
      <c r="AX4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5" s="30" t="s">
        <v>1435</v>
      </c>
      <c r="BA495" s="30" t="str">
        <f>IF(ISBLANK(Table2[[#This Row],[device_model]]), "", Table2[[#This Row],[device_suggested_area]])</f>
        <v>Home</v>
      </c>
      <c r="BB495" s="30" t="s">
        <v>294</v>
      </c>
      <c r="BC495" s="30" t="s">
        <v>1436</v>
      </c>
      <c r="BD495" s="30" t="s">
        <v>264</v>
      </c>
      <c r="BF495" s="31" t="s">
        <v>1437</v>
      </c>
      <c r="BG495" s="30" t="s">
        <v>165</v>
      </c>
      <c r="BK495" s="30" t="s">
        <v>1355</v>
      </c>
      <c r="BL495" s="30" t="s">
        <v>1439</v>
      </c>
      <c r="BN4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"1a:12:0e:86:36:49"]]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2025-03-12T09:41:07Z</dcterms:modified>
</cp:coreProperties>
</file>