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F94D788B-4C0B-774C-B2E4-DFE6FC330F89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55" i="1" l="1"/>
  <c r="BA55" i="1"/>
  <c r="AW55" i="1"/>
  <c r="AX55" i="1" s="1"/>
  <c r="AV55" i="1"/>
  <c r="F55" i="1"/>
  <c r="AY55" i="1" s="1"/>
  <c r="BM448" i="1"/>
  <c r="BA448" i="1"/>
  <c r="AW448" i="1"/>
  <c r="AX448" i="1" s="1"/>
  <c r="AV448" i="1"/>
  <c r="F448" i="1"/>
  <c r="AY448" i="1" s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AY446" i="1" s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3" i="1"/>
  <c r="AV123" i="1"/>
  <c r="AW123" i="1"/>
  <c r="AX123" i="1" s="1"/>
  <c r="BA123" i="1"/>
  <c r="BM123" i="1"/>
  <c r="BM122" i="1"/>
  <c r="BA122" i="1"/>
  <c r="AW122" i="1"/>
  <c r="AX122" i="1" s="1"/>
  <c r="AK122" i="1"/>
  <c r="AJ122" i="1"/>
  <c r="F122" i="1"/>
  <c r="BM121" i="1"/>
  <c r="BA121" i="1"/>
  <c r="AZ121" i="1"/>
  <c r="AW121" i="1" s="1"/>
  <c r="AT121" i="1"/>
  <c r="F121" i="1"/>
  <c r="BM120" i="1"/>
  <c r="BA120" i="1"/>
  <c r="AZ120" i="1"/>
  <c r="AW120" i="1" s="1"/>
  <c r="S120" i="1"/>
  <c r="F120" i="1"/>
  <c r="BM119" i="1"/>
  <c r="BA119" i="1"/>
  <c r="AZ119" i="1"/>
  <c r="AW119" i="1" s="1"/>
  <c r="AX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T117" i="1"/>
  <c r="F117" i="1"/>
  <c r="BM116" i="1"/>
  <c r="BA116" i="1"/>
  <c r="AZ116" i="1"/>
  <c r="AW116" i="1" s="1"/>
  <c r="AX116" i="1" s="1"/>
  <c r="S116" i="1"/>
  <c r="F116" i="1"/>
  <c r="BM115" i="1"/>
  <c r="BA115" i="1"/>
  <c r="AZ115" i="1"/>
  <c r="AW115" i="1" s="1"/>
  <c r="AX115" i="1" s="1"/>
  <c r="AT115" i="1"/>
  <c r="F115" i="1"/>
  <c r="BM114" i="1"/>
  <c r="BA114" i="1"/>
  <c r="AZ114" i="1"/>
  <c r="AW114" i="1" s="1"/>
  <c r="AX114" i="1" s="1"/>
  <c r="S114" i="1"/>
  <c r="F114" i="1"/>
  <c r="F489" i="1"/>
  <c r="AY489" i="1" s="1"/>
  <c r="AJ489" i="1"/>
  <c r="AK489" i="1"/>
  <c r="AX489" i="1"/>
  <c r="BA489" i="1"/>
  <c r="BM489" i="1"/>
  <c r="F490" i="1"/>
  <c r="AY490" i="1" s="1"/>
  <c r="AJ490" i="1"/>
  <c r="AK490" i="1"/>
  <c r="AX490" i="1"/>
  <c r="BA490" i="1"/>
  <c r="BM490" i="1"/>
  <c r="F491" i="1"/>
  <c r="AY491" i="1" s="1"/>
  <c r="AJ491" i="1"/>
  <c r="AK491" i="1"/>
  <c r="AX491" i="1"/>
  <c r="BA491" i="1"/>
  <c r="BM491" i="1"/>
  <c r="F492" i="1"/>
  <c r="AY492" i="1" s="1"/>
  <c r="AJ492" i="1"/>
  <c r="AK492" i="1"/>
  <c r="AX492" i="1"/>
  <c r="BA492" i="1"/>
  <c r="BM492" i="1"/>
  <c r="F493" i="1"/>
  <c r="AY493" i="1" s="1"/>
  <c r="AJ493" i="1"/>
  <c r="AK493" i="1"/>
  <c r="AX493" i="1"/>
  <c r="BA493" i="1"/>
  <c r="BM493" i="1"/>
  <c r="F494" i="1"/>
  <c r="AY494" i="1" s="1"/>
  <c r="AJ494" i="1"/>
  <c r="AK494" i="1"/>
  <c r="AX494" i="1"/>
  <c r="BA494" i="1"/>
  <c r="BM494" i="1"/>
  <c r="F495" i="1"/>
  <c r="AY495" i="1" s="1"/>
  <c r="AJ495" i="1"/>
  <c r="AK495" i="1"/>
  <c r="AX495" i="1"/>
  <c r="BA495" i="1"/>
  <c r="BM495" i="1"/>
  <c r="F496" i="1"/>
  <c r="AY496" i="1" s="1"/>
  <c r="AJ496" i="1"/>
  <c r="AK496" i="1"/>
  <c r="AX496" i="1"/>
  <c r="BA496" i="1"/>
  <c r="BM496" i="1"/>
  <c r="F497" i="1"/>
  <c r="AY497" i="1" s="1"/>
  <c r="AJ497" i="1"/>
  <c r="AK497" i="1"/>
  <c r="AX497" i="1"/>
  <c r="BA497" i="1"/>
  <c r="BM497" i="1"/>
  <c r="F498" i="1"/>
  <c r="AY498" i="1" s="1"/>
  <c r="AJ498" i="1"/>
  <c r="AK498" i="1"/>
  <c r="AX498" i="1"/>
  <c r="BA498" i="1"/>
  <c r="BM498" i="1"/>
  <c r="F499" i="1"/>
  <c r="AY499" i="1" s="1"/>
  <c r="AJ499" i="1"/>
  <c r="AK499" i="1"/>
  <c r="AX499" i="1"/>
  <c r="BA499" i="1"/>
  <c r="BM499" i="1"/>
  <c r="F500" i="1"/>
  <c r="AY500" i="1" s="1"/>
  <c r="AJ500" i="1"/>
  <c r="AK500" i="1"/>
  <c r="AX500" i="1"/>
  <c r="BA500" i="1"/>
  <c r="BM500" i="1"/>
  <c r="F501" i="1"/>
  <c r="AY501" i="1" s="1"/>
  <c r="AJ501" i="1"/>
  <c r="AK501" i="1"/>
  <c r="AX501" i="1"/>
  <c r="BA501" i="1"/>
  <c r="BM501" i="1"/>
  <c r="F502" i="1"/>
  <c r="AY502" i="1" s="1"/>
  <c r="AJ502" i="1"/>
  <c r="AK502" i="1"/>
  <c r="AX502" i="1"/>
  <c r="BA502" i="1"/>
  <c r="BM502" i="1"/>
  <c r="BM211" i="1"/>
  <c r="BA211" i="1"/>
  <c r="AW211" i="1"/>
  <c r="AX211" i="1" s="1"/>
  <c r="AV211" i="1"/>
  <c r="F211" i="1"/>
  <c r="AR285" i="1"/>
  <c r="AR91" i="1"/>
  <c r="AR90" i="1"/>
  <c r="AR89" i="1"/>
  <c r="AR88" i="1"/>
  <c r="AR86" i="1"/>
  <c r="AR85" i="1"/>
  <c r="AR82" i="1"/>
  <c r="AR83" i="1"/>
  <c r="BM304" i="1"/>
  <c r="BA304" i="1"/>
  <c r="AW304" i="1" s="1"/>
  <c r="AK304" i="1"/>
  <c r="AJ304" i="1"/>
  <c r="F304" i="1"/>
  <c r="BM317" i="1"/>
  <c r="BA317" i="1"/>
  <c r="AX317" i="1"/>
  <c r="AK317" i="1"/>
  <c r="AJ317" i="1"/>
  <c r="F317" i="1"/>
  <c r="AY317" i="1" s="1"/>
  <c r="BM316" i="1"/>
  <c r="BA316" i="1"/>
  <c r="AW316" i="1" s="1"/>
  <c r="AV316" i="1" s="1"/>
  <c r="AK316" i="1"/>
  <c r="AJ316" i="1"/>
  <c r="F316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3" i="1"/>
  <c r="AX11" i="1"/>
  <c r="AX15" i="1"/>
  <c r="AX17" i="1"/>
  <c r="AX19" i="1"/>
  <c r="AX21" i="1"/>
  <c r="AX23" i="1"/>
  <c r="AX25" i="1"/>
  <c r="AX27" i="1"/>
  <c r="AX29" i="1"/>
  <c r="AX31" i="1"/>
  <c r="AX223" i="1"/>
  <c r="AX309" i="1"/>
  <c r="AX311" i="1"/>
  <c r="AX313" i="1"/>
  <c r="AX315" i="1"/>
  <c r="AX319" i="1"/>
  <c r="AX320" i="1"/>
  <c r="AX321" i="1"/>
  <c r="AX323" i="1"/>
  <c r="F4" i="1"/>
  <c r="F5" i="1"/>
  <c r="F6" i="1"/>
  <c r="F7" i="1"/>
  <c r="F8" i="1"/>
  <c r="F9" i="1"/>
  <c r="F12" i="1"/>
  <c r="F13" i="1"/>
  <c r="F10" i="1"/>
  <c r="F11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2" i="1"/>
  <c r="F223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5" i="1"/>
  <c r="F306" i="1"/>
  <c r="F307" i="1"/>
  <c r="F308" i="1"/>
  <c r="F309" i="1"/>
  <c r="F310" i="1"/>
  <c r="F311" i="1"/>
  <c r="F312" i="1"/>
  <c r="F313" i="1"/>
  <c r="F314" i="1"/>
  <c r="F315" i="1"/>
  <c r="F318" i="1"/>
  <c r="F319" i="1"/>
  <c r="AY319" i="1" s="1"/>
  <c r="F320" i="1"/>
  <c r="AY320" i="1" s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0" i="1"/>
  <c r="AJ285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2" i="1"/>
  <c r="AJ310" i="1"/>
  <c r="AJ26" i="1"/>
  <c r="AJ306" i="1"/>
  <c r="AJ305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6" i="1"/>
  <c r="AJ375" i="1"/>
  <c r="AJ374" i="1"/>
  <c r="AJ322" i="1"/>
  <c r="AJ318" i="1"/>
  <c r="AJ314" i="1"/>
  <c r="AJ277" i="1"/>
  <c r="AJ276" i="1"/>
  <c r="AJ275" i="1"/>
  <c r="AJ274" i="1"/>
  <c r="AJ273" i="1"/>
  <c r="AJ272" i="1"/>
  <c r="AJ271" i="1"/>
  <c r="AJ385" i="1"/>
  <c r="AJ197" i="1"/>
  <c r="AJ222" i="1"/>
  <c r="AJ109" i="1"/>
  <c r="AJ108" i="1"/>
  <c r="AJ107" i="1"/>
  <c r="AJ169" i="1"/>
  <c r="AJ221" i="1"/>
  <c r="AJ220" i="1"/>
  <c r="AJ219" i="1"/>
  <c r="AJ193" i="1"/>
  <c r="AJ192" i="1"/>
  <c r="AJ28" i="1"/>
  <c r="AJ217" i="1"/>
  <c r="AJ216" i="1"/>
  <c r="AJ215" i="1"/>
  <c r="AJ382" i="1"/>
  <c r="AJ381" i="1"/>
  <c r="AJ380" i="1"/>
  <c r="BA36" i="1"/>
  <c r="BA380" i="1"/>
  <c r="BA26" i="1"/>
  <c r="BM320" i="1"/>
  <c r="BA320" i="1"/>
  <c r="AK320" i="1"/>
  <c r="AJ320" i="1"/>
  <c r="AJ321" i="1"/>
  <c r="AK321" i="1"/>
  <c r="BA321" i="1"/>
  <c r="BM321" i="1"/>
  <c r="AJ309" i="1"/>
  <c r="AK309" i="1"/>
  <c r="BA309" i="1"/>
  <c r="BM309" i="1"/>
  <c r="BM306" i="1"/>
  <c r="BA306" i="1"/>
  <c r="AW306" i="1" s="1"/>
  <c r="AK306" i="1"/>
  <c r="BM313" i="1"/>
  <c r="BA313" i="1"/>
  <c r="AK313" i="1"/>
  <c r="AJ313" i="1"/>
  <c r="BM312" i="1"/>
  <c r="BA312" i="1"/>
  <c r="AW312" i="1" s="1"/>
  <c r="AV312" i="1" s="1"/>
  <c r="AR312" i="1"/>
  <c r="AK312" i="1"/>
  <c r="BM311" i="1"/>
  <c r="BA311" i="1"/>
  <c r="AK311" i="1"/>
  <c r="AJ311" i="1"/>
  <c r="BM310" i="1"/>
  <c r="BA310" i="1"/>
  <c r="AW310" i="1" s="1"/>
  <c r="AV310" i="1" s="1"/>
  <c r="AR310" i="1"/>
  <c r="AK310" i="1"/>
  <c r="AJ319" i="1"/>
  <c r="AK319" i="1"/>
  <c r="BA319" i="1"/>
  <c r="BM319" i="1"/>
  <c r="AJ315" i="1"/>
  <c r="AK315" i="1"/>
  <c r="BA315" i="1"/>
  <c r="BM315" i="1"/>
  <c r="AJ323" i="1"/>
  <c r="AK323" i="1"/>
  <c r="BA323" i="1"/>
  <c r="BM323" i="1"/>
  <c r="AR53" i="1"/>
  <c r="AR43" i="1"/>
  <c r="BM318" i="1"/>
  <c r="BA318" i="1"/>
  <c r="AW318" i="1" s="1"/>
  <c r="AV318" i="1" s="1"/>
  <c r="AK318" i="1"/>
  <c r="BM314" i="1"/>
  <c r="BA314" i="1"/>
  <c r="AW314" i="1" s="1"/>
  <c r="AK314" i="1"/>
  <c r="BA322" i="1"/>
  <c r="AW322" i="1" s="1"/>
  <c r="AK322" i="1"/>
  <c r="BM322" i="1"/>
  <c r="BM277" i="1"/>
  <c r="BA277" i="1"/>
  <c r="AW277" i="1" s="1"/>
  <c r="AV277" i="1" s="1"/>
  <c r="AK277" i="1"/>
  <c r="BM276" i="1"/>
  <c r="BA276" i="1"/>
  <c r="AW276" i="1" s="1"/>
  <c r="AV276" i="1" s="1"/>
  <c r="AK276" i="1"/>
  <c r="AK305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5" i="1"/>
  <c r="BA305" i="1"/>
  <c r="AW305" i="1" s="1"/>
  <c r="BM303" i="1"/>
  <c r="BA303" i="1"/>
  <c r="AW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7" i="1"/>
  <c r="BA307" i="1"/>
  <c r="AW307" i="1"/>
  <c r="AX307" i="1" s="1"/>
  <c r="AV307" i="1"/>
  <c r="BM308" i="1"/>
  <c r="BA308" i="1"/>
  <c r="AW308" i="1"/>
  <c r="AX308" i="1" s="1"/>
  <c r="AV308" i="1"/>
  <c r="AR76" i="1"/>
  <c r="AR75" i="1"/>
  <c r="AR74" i="1"/>
  <c r="AR73" i="1"/>
  <c r="AR72" i="1"/>
  <c r="AR71" i="1"/>
  <c r="AR26" i="1"/>
  <c r="AY445" i="1" l="1"/>
  <c r="AY443" i="1"/>
  <c r="AY444" i="1"/>
  <c r="AY447" i="1"/>
  <c r="AY421" i="1"/>
  <c r="AV421" i="1"/>
  <c r="AV119" i="1"/>
  <c r="AY123" i="1"/>
  <c r="AY114" i="1"/>
  <c r="AV122" i="1"/>
  <c r="AY118" i="1"/>
  <c r="AY120" i="1"/>
  <c r="AV114" i="1"/>
  <c r="AV116" i="1"/>
  <c r="AV118" i="1"/>
  <c r="AV120" i="1"/>
  <c r="AY115" i="1"/>
  <c r="AV115" i="1"/>
  <c r="AY119" i="1"/>
  <c r="AX121" i="1"/>
  <c r="AY121" i="1"/>
  <c r="AX117" i="1"/>
  <c r="AY117" i="1"/>
  <c r="AY116" i="1"/>
  <c r="AX120" i="1"/>
  <c r="AV121" i="1"/>
  <c r="AV117" i="1"/>
  <c r="AY211" i="1"/>
  <c r="AY304" i="1"/>
  <c r="AX304" i="1"/>
  <c r="AV304" i="1"/>
  <c r="AX316" i="1"/>
  <c r="AY316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3" i="1"/>
  <c r="AX305" i="1"/>
  <c r="AX292" i="1"/>
  <c r="AX314" i="1"/>
  <c r="AX302" i="1"/>
  <c r="AX306" i="1"/>
  <c r="AX288" i="1"/>
  <c r="AX300" i="1"/>
  <c r="AX293" i="1"/>
  <c r="AX294" i="1"/>
  <c r="AX289" i="1"/>
  <c r="AX301" i="1"/>
  <c r="AX297" i="1"/>
  <c r="AX298" i="1"/>
  <c r="AX291" i="1"/>
  <c r="AX276" i="1"/>
  <c r="AX290" i="1"/>
  <c r="AX295" i="1"/>
  <c r="AX296" i="1"/>
  <c r="AX322" i="1"/>
  <c r="AX318" i="1"/>
  <c r="AX310" i="1"/>
  <c r="AX287" i="1"/>
  <c r="AX299" i="1"/>
  <c r="AX277" i="1"/>
  <c r="AX312" i="1"/>
  <c r="AY15" i="1"/>
  <c r="AY318" i="1"/>
  <c r="AV322" i="1"/>
  <c r="AY322" i="1"/>
  <c r="AY291" i="1"/>
  <c r="AY290" i="1"/>
  <c r="AV302" i="1"/>
  <c r="AY302" i="1"/>
  <c r="AY310" i="1"/>
  <c r="AV294" i="1"/>
  <c r="AY294" i="1"/>
  <c r="AY288" i="1"/>
  <c r="AV303" i="1"/>
  <c r="AV295" i="1"/>
  <c r="AY295" i="1"/>
  <c r="AV296" i="1"/>
  <c r="AY296" i="1"/>
  <c r="AV305" i="1"/>
  <c r="AY305" i="1"/>
  <c r="AY277" i="1"/>
  <c r="AV298" i="1"/>
  <c r="AY298" i="1"/>
  <c r="AY314" i="1"/>
  <c r="AV292" i="1"/>
  <c r="AY292" i="1"/>
  <c r="AV306" i="1"/>
  <c r="AY306" i="1"/>
  <c r="AY301" i="1"/>
  <c r="AY276" i="1"/>
  <c r="AV293" i="1"/>
  <c r="AY293" i="1"/>
  <c r="AV297" i="1"/>
  <c r="AY297" i="1"/>
  <c r="AY17" i="1"/>
  <c r="AY5" i="1"/>
  <c r="AY25" i="1"/>
  <c r="AY11" i="1"/>
  <c r="AY315" i="1"/>
  <c r="AY303" i="1"/>
  <c r="AY27" i="1"/>
  <c r="AY31" i="1"/>
  <c r="AY19" i="1"/>
  <c r="AY7" i="1"/>
  <c r="AV314" i="1"/>
  <c r="AY308" i="1"/>
  <c r="AY289" i="1"/>
  <c r="AY313" i="1"/>
  <c r="AY300" i="1"/>
  <c r="AY312" i="1"/>
  <c r="AY299" i="1"/>
  <c r="AY287" i="1"/>
  <c r="AY223" i="1"/>
  <c r="AY23" i="1"/>
  <c r="AY13" i="1"/>
  <c r="AY311" i="1"/>
  <c r="AY21" i="1"/>
  <c r="AY9" i="1"/>
  <c r="AY323" i="1"/>
  <c r="AY309" i="1"/>
  <c r="AY321" i="1"/>
  <c r="AY307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3" i="1"/>
  <c r="BA223" i="1"/>
  <c r="AK223" i="1"/>
  <c r="AJ223" i="1"/>
  <c r="BM222" i="1"/>
  <c r="BA222" i="1"/>
  <c r="AW222" i="1" s="1"/>
  <c r="AX222" i="1" s="1"/>
  <c r="AM222" i="1"/>
  <c r="AK222" i="1"/>
  <c r="BM22" i="1"/>
  <c r="BM16" i="1"/>
  <c r="BM14" i="1"/>
  <c r="BM10" i="1"/>
  <c r="BM8" i="1"/>
  <c r="BM6" i="1"/>
  <c r="BM4" i="1"/>
  <c r="BA4" i="1"/>
  <c r="AW4" i="1" s="1"/>
  <c r="AX4" i="1" s="1"/>
  <c r="AK4" i="1"/>
  <c r="AK275" i="1"/>
  <c r="AK274" i="1"/>
  <c r="AK273" i="1"/>
  <c r="AK272" i="1"/>
  <c r="AK271" i="1"/>
  <c r="AK385" i="1"/>
  <c r="AK380" i="1"/>
  <c r="AK374" i="1"/>
  <c r="AK219" i="1"/>
  <c r="AK215" i="1"/>
  <c r="AK197" i="1"/>
  <c r="AK192" i="1"/>
  <c r="AK169" i="1"/>
  <c r="AK107" i="1"/>
  <c r="AK382" i="1"/>
  <c r="AK381" i="1"/>
  <c r="AK376" i="1"/>
  <c r="AK375" i="1"/>
  <c r="AK221" i="1"/>
  <c r="AK220" i="1"/>
  <c r="AK217" i="1"/>
  <c r="AK216" i="1"/>
  <c r="AK193" i="1"/>
  <c r="AK109" i="1"/>
  <c r="AK108" i="1"/>
  <c r="AM107" i="1"/>
  <c r="AK330" i="1"/>
  <c r="AK285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1" i="1"/>
  <c r="AM220" i="1"/>
  <c r="AM219" i="1"/>
  <c r="AM217" i="1"/>
  <c r="AM216" i="1"/>
  <c r="AM215" i="1"/>
  <c r="AM197" i="1"/>
  <c r="AM193" i="1"/>
  <c r="AM192" i="1"/>
  <c r="AM169" i="1"/>
  <c r="AM109" i="1"/>
  <c r="AM108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324" i="1"/>
  <c r="AX324" i="1" s="1"/>
  <c r="AV324" i="1"/>
  <c r="AW286" i="1"/>
  <c r="AX286" i="1" s="1"/>
  <c r="AV286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151" i="1"/>
  <c r="AX151" i="1" s="1"/>
  <c r="AV151" i="1"/>
  <c r="AW129" i="1"/>
  <c r="AX129" i="1" s="1"/>
  <c r="AV129" i="1"/>
  <c r="AW124" i="1"/>
  <c r="AX124" i="1" s="1"/>
  <c r="AV124" i="1"/>
  <c r="AW111" i="1"/>
  <c r="AX111" i="1" s="1"/>
  <c r="AV11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38" i="1"/>
  <c r="BA337" i="1"/>
  <c r="BA336" i="1"/>
  <c r="BA335" i="1"/>
  <c r="BA329" i="1"/>
  <c r="BA328" i="1"/>
  <c r="BA327" i="1"/>
  <c r="BA326" i="1"/>
  <c r="BA325" i="1"/>
  <c r="BA324" i="1"/>
  <c r="BA286" i="1"/>
  <c r="BA284" i="1"/>
  <c r="BA283" i="1"/>
  <c r="BA282" i="1"/>
  <c r="BA281" i="1"/>
  <c r="BA280" i="1"/>
  <c r="BA279" i="1"/>
  <c r="BA278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151" i="1"/>
  <c r="BA129" i="1"/>
  <c r="BA124" i="1"/>
  <c r="BA111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6" i="1"/>
  <c r="BA270" i="1"/>
  <c r="AW270" i="1" s="1"/>
  <c r="AX270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213" i="1"/>
  <c r="AW213" i="1" s="1"/>
  <c r="AX213" i="1" s="1"/>
  <c r="BA212" i="1"/>
  <c r="AW212" i="1" s="1"/>
  <c r="AX212" i="1" s="1"/>
  <c r="BA195" i="1"/>
  <c r="AW195" i="1" s="1"/>
  <c r="AX195" i="1" s="1"/>
  <c r="BA194" i="1"/>
  <c r="AW194" i="1" s="1"/>
  <c r="AX194" i="1" s="1"/>
  <c r="BA190" i="1"/>
  <c r="AW190" i="1" s="1"/>
  <c r="AX190" i="1" s="1"/>
  <c r="BA189" i="1"/>
  <c r="AW189" i="1" s="1"/>
  <c r="AX189" i="1" s="1"/>
  <c r="BA105" i="1"/>
  <c r="AW105" i="1" s="1"/>
  <c r="AX105" i="1" s="1"/>
  <c r="BA104" i="1"/>
  <c r="AW104" i="1" s="1"/>
  <c r="AX104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3" i="1"/>
  <c r="AW193" i="1" s="1"/>
  <c r="AX193" i="1" s="1"/>
  <c r="BA192" i="1"/>
  <c r="AW192" i="1" s="1"/>
  <c r="AX192" i="1" s="1"/>
  <c r="BA191" i="1"/>
  <c r="AW191" i="1" s="1"/>
  <c r="AX191" i="1" s="1"/>
  <c r="BA169" i="1"/>
  <c r="BA109" i="1"/>
  <c r="AW109" i="1" s="1"/>
  <c r="AX109" i="1" s="1"/>
  <c r="BA108" i="1"/>
  <c r="AW108" i="1" s="1"/>
  <c r="AX108" i="1" s="1"/>
  <c r="BA107" i="1"/>
  <c r="AW107" i="1" s="1"/>
  <c r="AX107" i="1" s="1"/>
  <c r="BA106" i="1"/>
  <c r="AW106" i="1" s="1"/>
  <c r="AX106" i="1" s="1"/>
  <c r="BA113" i="1"/>
  <c r="AW113" i="1" s="1"/>
  <c r="AX113" i="1" s="1"/>
  <c r="BA112" i="1"/>
  <c r="AW112" i="1" s="1"/>
  <c r="AX112" i="1" s="1"/>
  <c r="BA110" i="1"/>
  <c r="AW110" i="1" s="1"/>
  <c r="AX110" i="1" s="1"/>
  <c r="BA103" i="1"/>
  <c r="AW103" i="1" s="1"/>
  <c r="AX103" i="1" s="1"/>
  <c r="BA102" i="1"/>
  <c r="AW102" i="1" s="1"/>
  <c r="AX102" i="1" s="1"/>
  <c r="BA101" i="1"/>
  <c r="AW101" i="1" s="1"/>
  <c r="AX101" i="1" s="1"/>
  <c r="BA388" i="1"/>
  <c r="BA387" i="1"/>
  <c r="BA386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88" i="1"/>
  <c r="BA187" i="1"/>
  <c r="BA182" i="1"/>
  <c r="BA181" i="1"/>
  <c r="BA177" i="1"/>
  <c r="BA176" i="1"/>
  <c r="BA175" i="1"/>
  <c r="BA174" i="1"/>
  <c r="BA173" i="1"/>
  <c r="BA172" i="1"/>
  <c r="BA171" i="1"/>
  <c r="BA170" i="1"/>
  <c r="BA168" i="1"/>
  <c r="BA167" i="1"/>
  <c r="BA166" i="1"/>
  <c r="BA165" i="1"/>
  <c r="BA164" i="1"/>
  <c r="BA163" i="1"/>
  <c r="BA162" i="1"/>
  <c r="BA157" i="1"/>
  <c r="BA156" i="1"/>
  <c r="BA155" i="1"/>
  <c r="BA154" i="1"/>
  <c r="BA153" i="1"/>
  <c r="BA152" i="1"/>
  <c r="BA150" i="1"/>
  <c r="BA149" i="1"/>
  <c r="BA148" i="1"/>
  <c r="BA147" i="1"/>
  <c r="BA146" i="1"/>
  <c r="BA145" i="1"/>
  <c r="BA144" i="1"/>
  <c r="BA143" i="1"/>
  <c r="BA142" i="1"/>
  <c r="BA141" i="1"/>
  <c r="BA140" i="1"/>
  <c r="BA136" i="1"/>
  <c r="BA135" i="1"/>
  <c r="BA134" i="1"/>
  <c r="BA133" i="1"/>
  <c r="BA132" i="1"/>
  <c r="BA131" i="1"/>
  <c r="BA130" i="1"/>
  <c r="BA128" i="1"/>
  <c r="BA127" i="1"/>
  <c r="BA126" i="1"/>
  <c r="BA125" i="1"/>
  <c r="BA460" i="1"/>
  <c r="BA334" i="1"/>
  <c r="AW334" i="1" s="1"/>
  <c r="AX334" i="1" s="1"/>
  <c r="BA333" i="1"/>
  <c r="AW333" i="1" s="1"/>
  <c r="AX333" i="1" s="1"/>
  <c r="BA332" i="1"/>
  <c r="AW332" i="1" s="1"/>
  <c r="AX332" i="1" s="1"/>
  <c r="BA331" i="1"/>
  <c r="AW331" i="1" s="1"/>
  <c r="AX33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0" i="1"/>
  <c r="AW10" i="1" s="1"/>
  <c r="AX10" i="1" s="1"/>
  <c r="BA12" i="1"/>
  <c r="AW12" i="1" s="1"/>
  <c r="AX12" i="1" s="1"/>
  <c r="BA8" i="1"/>
  <c r="AW8" i="1" s="1"/>
  <c r="AX8" i="1" s="1"/>
  <c r="BA6" i="1"/>
  <c r="AW6" i="1" s="1"/>
  <c r="AX6" i="1" s="1"/>
  <c r="BA422" i="1"/>
  <c r="AW422" i="1" s="1"/>
  <c r="AX422" i="1" s="1"/>
  <c r="BA275" i="1"/>
  <c r="AW275" i="1" s="1"/>
  <c r="AX275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391" i="1"/>
  <c r="BA390" i="1"/>
  <c r="BA389" i="1"/>
  <c r="BA186" i="1"/>
  <c r="BA185" i="1"/>
  <c r="BA184" i="1"/>
  <c r="BA183" i="1"/>
  <c r="BA180" i="1"/>
  <c r="BA179" i="1"/>
  <c r="BA178" i="1"/>
  <c r="BA161" i="1"/>
  <c r="BA160" i="1"/>
  <c r="BA159" i="1"/>
  <c r="BA158" i="1"/>
  <c r="BA139" i="1"/>
  <c r="BA138" i="1"/>
  <c r="BA137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0" i="1"/>
  <c r="AW330" i="1" s="1"/>
  <c r="AX330" i="1" s="1"/>
  <c r="BA285" i="1"/>
  <c r="AW285" i="1" s="1"/>
  <c r="AX285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1" i="1"/>
  <c r="S350" i="1"/>
  <c r="S348" i="1"/>
  <c r="S380" i="1"/>
  <c r="S379" i="1"/>
  <c r="S374" i="1"/>
  <c r="S373" i="1"/>
  <c r="S368" i="1"/>
  <c r="S367" i="1"/>
  <c r="S366" i="1"/>
  <c r="S365" i="1"/>
  <c r="S362" i="1"/>
  <c r="S361" i="1"/>
  <c r="S360" i="1"/>
  <c r="S346" i="1"/>
  <c r="S344" i="1"/>
  <c r="S384" i="1"/>
  <c r="S383" i="1"/>
  <c r="T219" i="1"/>
  <c r="T215" i="1"/>
  <c r="T380" i="1"/>
  <c r="T374" i="1"/>
  <c r="T107" i="1"/>
  <c r="S427" i="1"/>
  <c r="S428" i="1"/>
  <c r="S431" i="1"/>
  <c r="S430" i="1"/>
  <c r="S340" i="1"/>
  <c r="S339" i="1"/>
  <c r="S342" i="1"/>
  <c r="S341" i="1"/>
  <c r="S364" i="1"/>
  <c r="S363" i="1"/>
  <c r="T356" i="1"/>
  <c r="T358" i="1"/>
  <c r="T213" i="1"/>
  <c r="T340" i="1"/>
  <c r="T352" i="1"/>
  <c r="T350" i="1"/>
  <c r="T348" i="1"/>
  <c r="T354" i="1"/>
  <c r="T368" i="1"/>
  <c r="T366" i="1"/>
  <c r="T344" i="1"/>
  <c r="T360" i="1"/>
  <c r="T346" i="1"/>
  <c r="T362" i="1"/>
  <c r="T384" i="1"/>
  <c r="T342" i="1"/>
  <c r="T364" i="1"/>
  <c r="T104" i="1"/>
  <c r="T105" i="1"/>
  <c r="S416" i="1"/>
  <c r="S418" i="1"/>
  <c r="S419" i="1"/>
  <c r="S429" i="1"/>
  <c r="S417" i="1"/>
  <c r="S415" i="1"/>
  <c r="S414" i="1"/>
  <c r="S359" i="1"/>
  <c r="S343" i="1"/>
  <c r="S345" i="1"/>
  <c r="S347" i="1"/>
  <c r="S349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88" i="1"/>
  <c r="AW188" i="1" s="1"/>
  <c r="AX188" i="1" s="1"/>
  <c r="AZ187" i="1"/>
  <c r="AW187" i="1" s="1"/>
  <c r="AX187" i="1" s="1"/>
  <c r="AZ182" i="1"/>
  <c r="AW182" i="1" s="1"/>
  <c r="AX182" i="1" s="1"/>
  <c r="AZ181" i="1"/>
  <c r="AW181" i="1" s="1"/>
  <c r="AX181" i="1" s="1"/>
  <c r="AZ177" i="1"/>
  <c r="AW177" i="1" s="1"/>
  <c r="AX177" i="1" s="1"/>
  <c r="AZ176" i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8" i="1"/>
  <c r="AW128" i="1" s="1"/>
  <c r="AX128" i="1" s="1"/>
  <c r="AZ127" i="1"/>
  <c r="AW127" i="1" s="1"/>
  <c r="AX127" i="1" s="1"/>
  <c r="AZ126" i="1"/>
  <c r="AW126" i="1" s="1"/>
  <c r="AX126" i="1" s="1"/>
  <c r="AZ125" i="1"/>
  <c r="AW125" i="1" s="1"/>
  <c r="AX125" i="1" s="1"/>
  <c r="AZ391" i="1"/>
  <c r="AW391" i="1" s="1"/>
  <c r="AX391" i="1" s="1"/>
  <c r="AZ390" i="1"/>
  <c r="AW390" i="1" s="1"/>
  <c r="AX390" i="1" s="1"/>
  <c r="AZ389" i="1"/>
  <c r="AW389" i="1" s="1"/>
  <c r="AX389" i="1" s="1"/>
  <c r="AZ186" i="1"/>
  <c r="AW186" i="1" s="1"/>
  <c r="AX186" i="1" s="1"/>
  <c r="AZ185" i="1"/>
  <c r="AW185" i="1" s="1"/>
  <c r="AX185" i="1" s="1"/>
  <c r="AZ184" i="1"/>
  <c r="AW184" i="1" s="1"/>
  <c r="AX184" i="1" s="1"/>
  <c r="AZ183" i="1"/>
  <c r="AW183" i="1" s="1"/>
  <c r="AX183" i="1" s="1"/>
  <c r="AZ180" i="1"/>
  <c r="AW180" i="1" s="1"/>
  <c r="AX180" i="1" s="1"/>
  <c r="AZ179" i="1"/>
  <c r="AW179" i="1" s="1"/>
  <c r="AX179" i="1" s="1"/>
  <c r="AZ178" i="1"/>
  <c r="AW178" i="1" s="1"/>
  <c r="AX178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39" i="1"/>
  <c r="AW139" i="1" s="1"/>
  <c r="AX139" i="1" s="1"/>
  <c r="AZ138" i="1"/>
  <c r="AW138" i="1" s="1"/>
  <c r="AX138" i="1" s="1"/>
  <c r="AZ137" i="1"/>
  <c r="AW137" i="1" s="1"/>
  <c r="AX137" i="1" s="1"/>
  <c r="R191" i="1"/>
  <c r="S191" i="1" s="1"/>
  <c r="BM197" i="1"/>
  <c r="AT197" i="1"/>
  <c r="AL197" i="1"/>
  <c r="R197" i="1"/>
  <c r="S197" i="1" s="1"/>
  <c r="BM196" i="1"/>
  <c r="R196" i="1"/>
  <c r="S196" i="1" s="1"/>
  <c r="BM193" i="1"/>
  <c r="BM192" i="1"/>
  <c r="AT192" i="1"/>
  <c r="AL192" i="1"/>
  <c r="R192" i="1"/>
  <c r="S192" i="1" s="1"/>
  <c r="BM191" i="1"/>
  <c r="BM221" i="1"/>
  <c r="BM220" i="1"/>
  <c r="BM219" i="1"/>
  <c r="AT219" i="1"/>
  <c r="AL219" i="1"/>
  <c r="R219" i="1"/>
  <c r="J219" i="1"/>
  <c r="BM218" i="1"/>
  <c r="R218" i="1"/>
  <c r="S357" i="1"/>
  <c r="S355" i="1"/>
  <c r="R169" i="1"/>
  <c r="S169" i="1" s="1"/>
  <c r="BM12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4" i="1"/>
  <c r="BM195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2" i="1"/>
  <c r="BM213" i="1"/>
  <c r="BM214" i="1"/>
  <c r="BM215" i="1"/>
  <c r="BM216" i="1"/>
  <c r="BM217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8" i="1"/>
  <c r="BM279" i="1"/>
  <c r="BM280" i="1"/>
  <c r="BM281" i="1"/>
  <c r="BM282" i="1"/>
  <c r="BM283" i="1"/>
  <c r="BM284" i="1"/>
  <c r="BM285" i="1"/>
  <c r="BM286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7" i="1"/>
  <c r="S107" i="1" s="1"/>
  <c r="R106" i="1"/>
  <c r="S106" i="1" s="1"/>
  <c r="AT107" i="1"/>
  <c r="AL107" i="1"/>
  <c r="AT374" i="1"/>
  <c r="AL374" i="1"/>
  <c r="AT385" i="1"/>
  <c r="AL385" i="1"/>
  <c r="AT169" i="1"/>
  <c r="AL169" i="1"/>
  <c r="AL215" i="1"/>
  <c r="AT215" i="1"/>
  <c r="R215" i="1"/>
  <c r="J215" i="1"/>
  <c r="R214" i="1"/>
  <c r="R180" i="1"/>
  <c r="S180" i="1" s="1"/>
  <c r="R179" i="1"/>
  <c r="S179" i="1" s="1"/>
  <c r="R139" i="1"/>
  <c r="S139" i="1" s="1"/>
  <c r="R138" i="1"/>
  <c r="S138" i="1" s="1"/>
  <c r="R161" i="1"/>
  <c r="S161" i="1" s="1"/>
  <c r="R159" i="1"/>
  <c r="S159" i="1" s="1"/>
  <c r="R186" i="1"/>
  <c r="S186" i="1" s="1"/>
  <c r="R185" i="1"/>
  <c r="S185" i="1" s="1"/>
  <c r="R184" i="1"/>
  <c r="S184" i="1" s="1"/>
  <c r="T378" i="1"/>
  <c r="T372" i="1"/>
  <c r="T195" i="1"/>
  <c r="T190" i="1"/>
  <c r="T426" i="1"/>
  <c r="T377" i="1"/>
  <c r="T371" i="1"/>
  <c r="T194" i="1"/>
  <c r="T189" i="1"/>
  <c r="S358" i="1"/>
  <c r="S356" i="1"/>
  <c r="R212" i="1"/>
  <c r="R213" i="1"/>
  <c r="R209" i="1"/>
  <c r="S209" i="1" s="1"/>
  <c r="R208" i="1"/>
  <c r="S208" i="1" s="1"/>
  <c r="R202" i="1"/>
  <c r="S202" i="1" s="1"/>
  <c r="R201" i="1"/>
  <c r="S201" i="1" s="1"/>
  <c r="R200" i="1"/>
  <c r="S200" i="1" s="1"/>
  <c r="R199" i="1"/>
  <c r="S199" i="1" s="1"/>
  <c r="R188" i="1"/>
  <c r="S188" i="1" s="1"/>
  <c r="R182" i="1"/>
  <c r="S182" i="1" s="1"/>
  <c r="R177" i="1"/>
  <c r="S177" i="1" s="1"/>
  <c r="R175" i="1"/>
  <c r="S175" i="1" s="1"/>
  <c r="R173" i="1"/>
  <c r="S173" i="1" s="1"/>
  <c r="R171" i="1"/>
  <c r="S171" i="1" s="1"/>
  <c r="R168" i="1"/>
  <c r="S168" i="1" s="1"/>
  <c r="R167" i="1"/>
  <c r="S167" i="1" s="1"/>
  <c r="R166" i="1"/>
  <c r="S166" i="1" s="1"/>
  <c r="R165" i="1"/>
  <c r="S165" i="1" s="1"/>
  <c r="R163" i="1"/>
  <c r="S163" i="1" s="1"/>
  <c r="R157" i="1"/>
  <c r="S157" i="1" s="1"/>
  <c r="R156" i="1"/>
  <c r="S156" i="1" s="1"/>
  <c r="R155" i="1"/>
  <c r="S155" i="1" s="1"/>
  <c r="R153" i="1"/>
  <c r="S153" i="1" s="1"/>
  <c r="R151" i="1"/>
  <c r="S151" i="1" s="1"/>
  <c r="R150" i="1"/>
  <c r="S150" i="1" s="1"/>
  <c r="R149" i="1"/>
  <c r="S149" i="1" s="1"/>
  <c r="R148" i="1"/>
  <c r="S148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36" i="1"/>
  <c r="S136" i="1" s="1"/>
  <c r="R135" i="1"/>
  <c r="S135" i="1" s="1"/>
  <c r="R134" i="1"/>
  <c r="S134" i="1" s="1"/>
  <c r="R133" i="1"/>
  <c r="S133" i="1" s="1"/>
  <c r="R131" i="1"/>
  <c r="S131" i="1" s="1"/>
  <c r="R129" i="1"/>
  <c r="S129" i="1" s="1"/>
  <c r="R128" i="1"/>
  <c r="S128" i="1" s="1"/>
  <c r="R126" i="1"/>
  <c r="S126" i="1" s="1"/>
  <c r="R124" i="1"/>
  <c r="S124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63" i="1"/>
  <c r="AT162" i="1"/>
  <c r="AT391" i="1"/>
  <c r="AT390" i="1"/>
  <c r="AT486" i="1"/>
  <c r="AT389" i="1"/>
  <c r="AT388" i="1"/>
  <c r="AT387" i="1"/>
  <c r="AT386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88" i="1"/>
  <c r="AT187" i="1"/>
  <c r="AT182" i="1"/>
  <c r="AT181" i="1"/>
  <c r="AT177" i="1"/>
  <c r="AT176" i="1"/>
  <c r="AT175" i="1"/>
  <c r="AT174" i="1"/>
  <c r="AT173" i="1"/>
  <c r="AT172" i="1"/>
  <c r="AT171" i="1"/>
  <c r="AT170" i="1"/>
  <c r="AT168" i="1"/>
  <c r="AT167" i="1"/>
  <c r="AT166" i="1"/>
  <c r="AT165" i="1"/>
  <c r="AT164" i="1"/>
  <c r="AT157" i="1"/>
  <c r="AT156" i="1"/>
  <c r="AT155" i="1"/>
  <c r="AT154" i="1"/>
  <c r="AT153" i="1"/>
  <c r="AT152" i="1"/>
  <c r="AT150" i="1"/>
  <c r="AT149" i="1"/>
  <c r="AT148" i="1"/>
  <c r="AT147" i="1"/>
  <c r="AT146" i="1"/>
  <c r="AT145" i="1"/>
  <c r="AT144" i="1"/>
  <c r="AT143" i="1"/>
  <c r="AT142" i="1"/>
  <c r="AT141" i="1"/>
  <c r="AT140" i="1"/>
  <c r="AT136" i="1"/>
  <c r="AT135" i="1"/>
  <c r="AT134" i="1"/>
  <c r="AT133" i="1"/>
  <c r="AT132" i="1"/>
  <c r="AT131" i="1"/>
  <c r="AT130" i="1"/>
  <c r="AT128" i="1"/>
  <c r="AT127" i="1"/>
  <c r="AT126" i="1"/>
  <c r="AT125" i="1"/>
  <c r="AW432" i="1" l="1"/>
  <c r="AX432" i="1" s="1"/>
  <c r="AY330" i="1"/>
  <c r="AY215" i="1"/>
  <c r="AY380" i="1"/>
  <c r="AV388" i="1"/>
  <c r="AV157" i="1"/>
  <c r="AY46" i="1"/>
  <c r="AV113" i="1"/>
  <c r="AY325" i="1"/>
  <c r="AY204" i="1"/>
  <c r="AY205" i="1"/>
  <c r="AY93" i="1"/>
  <c r="AY99" i="1"/>
  <c r="AY326" i="1"/>
  <c r="AY337" i="1"/>
  <c r="AV80" i="1"/>
  <c r="AY8" i="1"/>
  <c r="AY343" i="1"/>
  <c r="AV133" i="1"/>
  <c r="AV181" i="1"/>
  <c r="AY219" i="1"/>
  <c r="AY189" i="1"/>
  <c r="AY222" i="1"/>
  <c r="AY143" i="1"/>
  <c r="AV431" i="1"/>
  <c r="AY434" i="1"/>
  <c r="AY131" i="1"/>
  <c r="AY72" i="1"/>
  <c r="AV418" i="1"/>
  <c r="AY418" i="1"/>
  <c r="AY220" i="1"/>
  <c r="AY485" i="1"/>
  <c r="AY94" i="1"/>
  <c r="AY278" i="1"/>
  <c r="AY284" i="1"/>
  <c r="AY338" i="1"/>
  <c r="AY396" i="1"/>
  <c r="AY408" i="1"/>
  <c r="AY4" i="1"/>
  <c r="AY28" i="1"/>
  <c r="AY26" i="1"/>
  <c r="AV156" i="1"/>
  <c r="AY156" i="1"/>
  <c r="AY352" i="1"/>
  <c r="AY105" i="1"/>
  <c r="AY451" i="1"/>
  <c r="AY85" i="1"/>
  <c r="AY167" i="1"/>
  <c r="AY208" i="1"/>
  <c r="AY73" i="1"/>
  <c r="AY86" i="1"/>
  <c r="AV419" i="1"/>
  <c r="AY419" i="1"/>
  <c r="AV191" i="1"/>
  <c r="AY191" i="1"/>
  <c r="AY194" i="1"/>
  <c r="AY377" i="1"/>
  <c r="AY340" i="1"/>
  <c r="AY411" i="1"/>
  <c r="AY104" i="1"/>
  <c r="AY440" i="1"/>
  <c r="AY88" i="1"/>
  <c r="AV420" i="1"/>
  <c r="AY420" i="1"/>
  <c r="AY67" i="1"/>
  <c r="AV192" i="1"/>
  <c r="AY192" i="1"/>
  <c r="AY195" i="1"/>
  <c r="AY348" i="1"/>
  <c r="AV360" i="1"/>
  <c r="AY378" i="1"/>
  <c r="AV455" i="1"/>
  <c r="AY229" i="1"/>
  <c r="AY235" i="1"/>
  <c r="AY241" i="1"/>
  <c r="AY253" i="1"/>
  <c r="AY265" i="1"/>
  <c r="AY328" i="1"/>
  <c r="AY397" i="1"/>
  <c r="AY409" i="1"/>
  <c r="AV285" i="1"/>
  <c r="AV441" i="1"/>
  <c r="AY355" i="1"/>
  <c r="AY177" i="1"/>
  <c r="AV179" i="1"/>
  <c r="AY179" i="1"/>
  <c r="AY457" i="1"/>
  <c r="AY423" i="1"/>
  <c r="AV32" i="1"/>
  <c r="AV272" i="1"/>
  <c r="AY272" i="1"/>
  <c r="AV68" i="1"/>
  <c r="AY68" i="1"/>
  <c r="AY193" i="1"/>
  <c r="AY374" i="1"/>
  <c r="AY349" i="1"/>
  <c r="AY361" i="1"/>
  <c r="AY383" i="1"/>
  <c r="AV145" i="1"/>
  <c r="AV180" i="1"/>
  <c r="AY180" i="1"/>
  <c r="AY141" i="1"/>
  <c r="AV386" i="1"/>
  <c r="AY386" i="1"/>
  <c r="AV432" i="1"/>
  <c r="AY432" i="1"/>
  <c r="AV273" i="1"/>
  <c r="AY273" i="1"/>
  <c r="AY69" i="1"/>
  <c r="AV103" i="1"/>
  <c r="AY103" i="1"/>
  <c r="AY196" i="1"/>
  <c r="AY230" i="1"/>
  <c r="AY242" i="1"/>
  <c r="AY254" i="1"/>
  <c r="AY266" i="1"/>
  <c r="AY410" i="1"/>
  <c r="AY449" i="1"/>
  <c r="AY364" i="1"/>
  <c r="AV158" i="1"/>
  <c r="AY158" i="1"/>
  <c r="AY74" i="1"/>
  <c r="AY155" i="1"/>
  <c r="AV91" i="1"/>
  <c r="AY91" i="1"/>
  <c r="AV274" i="1"/>
  <c r="AY274" i="1"/>
  <c r="AY70" i="1"/>
  <c r="AY110" i="1"/>
  <c r="AY197" i="1"/>
  <c r="AY376" i="1"/>
  <c r="AV430" i="1"/>
  <c r="AY430" i="1"/>
  <c r="AY351" i="1"/>
  <c r="AY363" i="1"/>
  <c r="AY61" i="1"/>
  <c r="AY389" i="1"/>
  <c r="AY453" i="1"/>
  <c r="AY460" i="1"/>
  <c r="AY390" i="1"/>
  <c r="AV136" i="1"/>
  <c r="AY188" i="1"/>
  <c r="AY18" i="1"/>
  <c r="AY54" i="1"/>
  <c r="AV101" i="1"/>
  <c r="AY333" i="1"/>
  <c r="AV170" i="1"/>
  <c r="AY424" i="1"/>
  <c r="AY84" i="1"/>
  <c r="AY172" i="1"/>
  <c r="AY459" i="1"/>
  <c r="AY184" i="1"/>
  <c r="AY436" i="1"/>
  <c r="AY124" i="1"/>
  <c r="AY226" i="1"/>
  <c r="AY262" i="1"/>
  <c r="AY400" i="1"/>
  <c r="AY437" i="1"/>
  <c r="AY48" i="1"/>
  <c r="AY62" i="1"/>
  <c r="AV334" i="1"/>
  <c r="AY47" i="1"/>
  <c r="AY238" i="1"/>
  <c r="AV147" i="1"/>
  <c r="AY49" i="1"/>
  <c r="AY344" i="1"/>
  <c r="AY356" i="1"/>
  <c r="AY368" i="1"/>
  <c r="AY487" i="1"/>
  <c r="AY227" i="1"/>
  <c r="AY401" i="1"/>
  <c r="AY413" i="1"/>
  <c r="AY6" i="1"/>
  <c r="AY412" i="1"/>
  <c r="AY159" i="1"/>
  <c r="AV148" i="1"/>
  <c r="AY10" i="1"/>
  <c r="AY345" i="1"/>
  <c r="AV160" i="1"/>
  <c r="AV182" i="1"/>
  <c r="AY454" i="1"/>
  <c r="AY228" i="1"/>
  <c r="AY240" i="1"/>
  <c r="AY252" i="1"/>
  <c r="AY150" i="1"/>
  <c r="AY373" i="1"/>
  <c r="AV102" i="1"/>
  <c r="AY212" i="1"/>
  <c r="AY50" i="1"/>
  <c r="AY126" i="1"/>
  <c r="AY200" i="1"/>
  <c r="AV347" i="1"/>
  <c r="AY335" i="1"/>
  <c r="AY30" i="1"/>
  <c r="AY264" i="1"/>
  <c r="AV359" i="1"/>
  <c r="AY138" i="1"/>
  <c r="AY162" i="1"/>
  <c r="AY283" i="1"/>
  <c r="AY37" i="1"/>
  <c r="AY43" i="1"/>
  <c r="AY53" i="1"/>
  <c r="AY82" i="1"/>
  <c r="AY83" i="1"/>
  <c r="AY35" i="1"/>
  <c r="AY36" i="1"/>
  <c r="AY381" i="1"/>
  <c r="AY382" i="1"/>
  <c r="AY108" i="1"/>
  <c r="AW169" i="1"/>
  <c r="AX169" i="1" s="1"/>
  <c r="AY89" i="1"/>
  <c r="AY33" i="1"/>
  <c r="AY375" i="1"/>
  <c r="AY77" i="1"/>
  <c r="AW385" i="1"/>
  <c r="AX385" i="1" s="1"/>
  <c r="AY216" i="1"/>
  <c r="AY387" i="1"/>
  <c r="AY248" i="1"/>
  <c r="AY224" i="1"/>
  <c r="AY435" i="1"/>
  <c r="AY201" i="1"/>
  <c r="AY60" i="1"/>
  <c r="AY452" i="1"/>
  <c r="AY134" i="1"/>
  <c r="AY394" i="1"/>
  <c r="AY20" i="1"/>
  <c r="AY239" i="1"/>
  <c r="AY350" i="1"/>
  <c r="AV165" i="1"/>
  <c r="AV417" i="1"/>
  <c r="AV149" i="1"/>
  <c r="AY149" i="1"/>
  <c r="AV166" i="1"/>
  <c r="AV207" i="1"/>
  <c r="AY207" i="1"/>
  <c r="AY14" i="1"/>
  <c r="AY51" i="1"/>
  <c r="AV65" i="1"/>
  <c r="AV270" i="1"/>
  <c r="AY151" i="1"/>
  <c r="AY402" i="1"/>
  <c r="AV4" i="1"/>
  <c r="AV28" i="1"/>
  <c r="AY66" i="1"/>
  <c r="AY213" i="1"/>
  <c r="AY357" i="1"/>
  <c r="AY32" i="1"/>
  <c r="AY146" i="1"/>
  <c r="AY286" i="1"/>
  <c r="AY102" i="1"/>
  <c r="AY251" i="1"/>
  <c r="AY398" i="1"/>
  <c r="AY71" i="1"/>
  <c r="AY218" i="1"/>
  <c r="AY362" i="1"/>
  <c r="AY129" i="1"/>
  <c r="AY97" i="1"/>
  <c r="AY79" i="1"/>
  <c r="AY395" i="1"/>
  <c r="AY64" i="1"/>
  <c r="AV161" i="1"/>
  <c r="AY161" i="1"/>
  <c r="AV187" i="1"/>
  <c r="AV16" i="1"/>
  <c r="AY52" i="1"/>
  <c r="AY221" i="1"/>
  <c r="AY426" i="1"/>
  <c r="AY78" i="1"/>
  <c r="AY371" i="1"/>
  <c r="AY45" i="1"/>
  <c r="AY450" i="1"/>
  <c r="AY263" i="1"/>
  <c r="AY458" i="1"/>
  <c r="AY346" i="1"/>
  <c r="AY427" i="1"/>
  <c r="AY442" i="1"/>
  <c r="AY175" i="1"/>
  <c r="AY168" i="1"/>
  <c r="AY358" i="1"/>
  <c r="AY152" i="1"/>
  <c r="AV188" i="1"/>
  <c r="AY209" i="1"/>
  <c r="AV54" i="1"/>
  <c r="AY95" i="1"/>
  <c r="AY279" i="1"/>
  <c r="AY403" i="1"/>
  <c r="AY425" i="1"/>
  <c r="AY57" i="1"/>
  <c r="AY203" i="1"/>
  <c r="AY347" i="1"/>
  <c r="AY455" i="1"/>
  <c r="AY135" i="1"/>
  <c r="AY275" i="1"/>
  <c r="AY422" i="1"/>
  <c r="AY388" i="1"/>
  <c r="AY327" i="1"/>
  <c r="AY486" i="1"/>
  <c r="AY270" i="1"/>
  <c r="AY190" i="1"/>
  <c r="AY65" i="1"/>
  <c r="AY90" i="1"/>
  <c r="AY391" i="1"/>
  <c r="AY140" i="1"/>
  <c r="AY198" i="1"/>
  <c r="AY210" i="1"/>
  <c r="AY75" i="1"/>
  <c r="AV428" i="1"/>
  <c r="AV212" i="1"/>
  <c r="AY247" i="1"/>
  <c r="AY359" i="1"/>
  <c r="AY324" i="1"/>
  <c r="AY147" i="1"/>
  <c r="AY433" i="1"/>
  <c r="AY399" i="1"/>
  <c r="AY339" i="1"/>
  <c r="AY202" i="1"/>
  <c r="AY144" i="1"/>
  <c r="AY233" i="1"/>
  <c r="AY153" i="1"/>
  <c r="AV125" i="1"/>
  <c r="AY125" i="1"/>
  <c r="AV141" i="1"/>
  <c r="AV154" i="1"/>
  <c r="AV171" i="1"/>
  <c r="AY171" i="1"/>
  <c r="AV199" i="1"/>
  <c r="AY38" i="1"/>
  <c r="AY96" i="1"/>
  <c r="AY280" i="1"/>
  <c r="AY329" i="1"/>
  <c r="AY259" i="1"/>
  <c r="AY406" i="1"/>
  <c r="AY80" i="1"/>
  <c r="AY225" i="1"/>
  <c r="AY336" i="1"/>
  <c r="AY12" i="1"/>
  <c r="AY257" i="1"/>
  <c r="AY165" i="1"/>
  <c r="AY234" i="1"/>
  <c r="AY100" i="1"/>
  <c r="AV109" i="1"/>
  <c r="AV183" i="1"/>
  <c r="AY183" i="1"/>
  <c r="AV142" i="1"/>
  <c r="AV200" i="1"/>
  <c r="AV77" i="1"/>
  <c r="AY271" i="1"/>
  <c r="AY237" i="1"/>
  <c r="AY58" i="1"/>
  <c r="AY22" i="1"/>
  <c r="AY456" i="1"/>
  <c r="AY136" i="1"/>
  <c r="AY428" i="1"/>
  <c r="AY260" i="1"/>
  <c r="AY236" i="1"/>
  <c r="AY16" i="1"/>
  <c r="AY187" i="1"/>
  <c r="AY98" i="1"/>
  <c r="AY246" i="1"/>
  <c r="AY127" i="1"/>
  <c r="AY173" i="1"/>
  <c r="AV331" i="1"/>
  <c r="AY379" i="1"/>
  <c r="AY40" i="1"/>
  <c r="AY87" i="1"/>
  <c r="AY231" i="1"/>
  <c r="AY243" i="1"/>
  <c r="AY255" i="1"/>
  <c r="AY267" i="1"/>
  <c r="AY429" i="1"/>
  <c r="AY249" i="1"/>
  <c r="AY360" i="1"/>
  <c r="AY34" i="1"/>
  <c r="AY181" i="1"/>
  <c r="AY148" i="1"/>
  <c r="AY392" i="1"/>
  <c r="AY404" i="1"/>
  <c r="AY384" i="1"/>
  <c r="AY109" i="1"/>
  <c r="AY282" i="1"/>
  <c r="AY44" i="1"/>
  <c r="AY111" i="1"/>
  <c r="AV137" i="1"/>
  <c r="AY137" i="1"/>
  <c r="AY185" i="1"/>
  <c r="AY128" i="1"/>
  <c r="AY174" i="1"/>
  <c r="AV332" i="1"/>
  <c r="AY341" i="1"/>
  <c r="AY353" i="1"/>
  <c r="AY365" i="1"/>
  <c r="AY441" i="1"/>
  <c r="AY112" i="1"/>
  <c r="AY261" i="1"/>
  <c r="AY81" i="1"/>
  <c r="AY160" i="1"/>
  <c r="AY372" i="1"/>
  <c r="AY439" i="1"/>
  <c r="AY334" i="1"/>
  <c r="AY39" i="1"/>
  <c r="AY245" i="1"/>
  <c r="AY130" i="1"/>
  <c r="AY332" i="1"/>
  <c r="AY206" i="1"/>
  <c r="AY186" i="1"/>
  <c r="AY414" i="1"/>
  <c r="AY106" i="1"/>
  <c r="AV381" i="1"/>
  <c r="AY342" i="1"/>
  <c r="AY354" i="1"/>
  <c r="AY366" i="1"/>
  <c r="AY232" i="1"/>
  <c r="AY244" i="1"/>
  <c r="AY256" i="1"/>
  <c r="AY268" i="1"/>
  <c r="AY24" i="1"/>
  <c r="AY133" i="1"/>
  <c r="AY92" i="1"/>
  <c r="AY59" i="1"/>
  <c r="AY170" i="1"/>
  <c r="AY258" i="1"/>
  <c r="AY199" i="1"/>
  <c r="AY132" i="1"/>
  <c r="AY269" i="1"/>
  <c r="AY142" i="1"/>
  <c r="AY56" i="1"/>
  <c r="AY214" i="1"/>
  <c r="AY139" i="1"/>
  <c r="AY163" i="1"/>
  <c r="AY415" i="1"/>
  <c r="AY107" i="1"/>
  <c r="AV382" i="1"/>
  <c r="AV343" i="1"/>
  <c r="AV355" i="1"/>
  <c r="AV367" i="1"/>
  <c r="AY145" i="1"/>
  <c r="AY285" i="1"/>
  <c r="AY431" i="1"/>
  <c r="AY101" i="1"/>
  <c r="AY250" i="1"/>
  <c r="AY217" i="1"/>
  <c r="AY182" i="1"/>
  <c r="AY178" i="1"/>
  <c r="AY407" i="1"/>
  <c r="AY281" i="1"/>
  <c r="AY367" i="1"/>
  <c r="AY154" i="1"/>
  <c r="AY405" i="1"/>
  <c r="AY164" i="1"/>
  <c r="AV440" i="1"/>
  <c r="AV53" i="1"/>
  <c r="AV416" i="1"/>
  <c r="AY63" i="1"/>
  <c r="AV108" i="1"/>
  <c r="AV344" i="1"/>
  <c r="AV356" i="1"/>
  <c r="AV368" i="1"/>
  <c r="AY438" i="1"/>
  <c r="AY157" i="1"/>
  <c r="AY113" i="1"/>
  <c r="AY417" i="1"/>
  <c r="AY393" i="1"/>
  <c r="AY331" i="1"/>
  <c r="AY76" i="1"/>
  <c r="AY416" i="1"/>
  <c r="AY166" i="1"/>
  <c r="AV64" i="1"/>
  <c r="AV150" i="1"/>
  <c r="AV208" i="1"/>
  <c r="AV52" i="1"/>
  <c r="AV426" i="1"/>
  <c r="AV209" i="1"/>
  <c r="AV75" i="1"/>
  <c r="AV424" i="1"/>
  <c r="AV126" i="1"/>
  <c r="AV172" i="1"/>
  <c r="AV184" i="1"/>
  <c r="AV127" i="1"/>
  <c r="AV173" i="1"/>
  <c r="AV128" i="1"/>
  <c r="AV174" i="1"/>
  <c r="AV138" i="1"/>
  <c r="AV162" i="1"/>
  <c r="AV49" i="1"/>
  <c r="AV83" i="1"/>
  <c r="AV51" i="1"/>
  <c r="AV453" i="1"/>
  <c r="AV221" i="1"/>
  <c r="AV378" i="1"/>
  <c r="AV391" i="1"/>
  <c r="AV457" i="1"/>
  <c r="AV193" i="1"/>
  <c r="AV206" i="1"/>
  <c r="AV10" i="1"/>
  <c r="AV194" i="1"/>
  <c r="AV74" i="1"/>
  <c r="AV33" i="1"/>
  <c r="AV22" i="1"/>
  <c r="AV196" i="1"/>
  <c r="AV375" i="1"/>
  <c r="AV350" i="1"/>
  <c r="AV362" i="1"/>
  <c r="AV205" i="1"/>
  <c r="AV63" i="1"/>
  <c r="AV451" i="1"/>
  <c r="AV460" i="1"/>
  <c r="AV34" i="1"/>
  <c r="AV58" i="1"/>
  <c r="AV197" i="1"/>
  <c r="AV376" i="1"/>
  <c r="AV339" i="1"/>
  <c r="AV351" i="1"/>
  <c r="AV363" i="1"/>
  <c r="AV222" i="1"/>
  <c r="AV73" i="1"/>
  <c r="AV275" i="1"/>
  <c r="AV59" i="1"/>
  <c r="AV379" i="1"/>
  <c r="AV340" i="1"/>
  <c r="AV352" i="1"/>
  <c r="AV364" i="1"/>
  <c r="AV12" i="1"/>
  <c r="AV487" i="1"/>
  <c r="AV85" i="1"/>
  <c r="AV220" i="1"/>
  <c r="AV389" i="1"/>
  <c r="AV86" i="1"/>
  <c r="AV390" i="1"/>
  <c r="AV271" i="1"/>
  <c r="AV436" i="1"/>
  <c r="AV36" i="1"/>
  <c r="AV330" i="1"/>
  <c r="AV422" i="1"/>
  <c r="AV380" i="1"/>
  <c r="AV104" i="1"/>
  <c r="AV341" i="1"/>
  <c r="AV353" i="1"/>
  <c r="AV365" i="1"/>
  <c r="AV47" i="1"/>
  <c r="AV61" i="1"/>
  <c r="AV333" i="1"/>
  <c r="AV106" i="1"/>
  <c r="AV105" i="1"/>
  <c r="AV342" i="1"/>
  <c r="AV354" i="1"/>
  <c r="AV366" i="1"/>
  <c r="AV486" i="1"/>
  <c r="AV219" i="1"/>
  <c r="AV14" i="1"/>
  <c r="AV485" i="1"/>
  <c r="AV26" i="1"/>
  <c r="AV456" i="1"/>
  <c r="AV81" i="1"/>
  <c r="AV107" i="1"/>
  <c r="AV217" i="1"/>
  <c r="AV50" i="1"/>
  <c r="AV6" i="1"/>
  <c r="AV134" i="1"/>
  <c r="AV373" i="1"/>
  <c r="AV56" i="1"/>
  <c r="AV458" i="1"/>
  <c r="AV57" i="1"/>
  <c r="AV69" i="1"/>
  <c r="AV203" i="1"/>
  <c r="AV155" i="1"/>
  <c r="AV387" i="1"/>
  <c r="AV44" i="1"/>
  <c r="AV70" i="1"/>
  <c r="AV110" i="1"/>
  <c r="AV415" i="1"/>
  <c r="AV45" i="1"/>
  <c r="AV112" i="1"/>
  <c r="AV414" i="1"/>
  <c r="AV185" i="1"/>
  <c r="AV46" i="1"/>
  <c r="AV215" i="1"/>
  <c r="AV82" i="1"/>
  <c r="AV186" i="1"/>
  <c r="AV216" i="1"/>
  <c r="AV135" i="1"/>
  <c r="AV427" i="1"/>
  <c r="AV348" i="1"/>
  <c r="AV423" i="1"/>
  <c r="AV374" i="1"/>
  <c r="AV349" i="1"/>
  <c r="AV459" i="1"/>
  <c r="AV132" i="1"/>
  <c r="AV164" i="1"/>
  <c r="AV177" i="1"/>
  <c r="AV218" i="1"/>
  <c r="AV71" i="1"/>
  <c r="AV189" i="1"/>
  <c r="AV345" i="1"/>
  <c r="AV357" i="1"/>
  <c r="AV371" i="1"/>
  <c r="AV72" i="1"/>
  <c r="AV190" i="1"/>
  <c r="AV346" i="1"/>
  <c r="AV358" i="1"/>
  <c r="AV372" i="1"/>
  <c r="AV167" i="1"/>
  <c r="AV66" i="1"/>
  <c r="AV377" i="1"/>
  <c r="AV178" i="1"/>
  <c r="AV152" i="1"/>
  <c r="AV168" i="1"/>
  <c r="AV88" i="1"/>
  <c r="AV18" i="1"/>
  <c r="AV67" i="1"/>
  <c r="AV195" i="1"/>
  <c r="AV89" i="1"/>
  <c r="AV20" i="1"/>
  <c r="AV361" i="1"/>
  <c r="AV383" i="1"/>
  <c r="AV76" i="1"/>
  <c r="AV90" i="1"/>
  <c r="AV429" i="1"/>
  <c r="AV213" i="1"/>
  <c r="AV384" i="1"/>
  <c r="AV143" i="1"/>
  <c r="AV201" i="1"/>
  <c r="AV35" i="1"/>
  <c r="AV78" i="1"/>
  <c r="AV214" i="1"/>
  <c r="AV30" i="1"/>
  <c r="AV144" i="1"/>
  <c r="AV202" i="1"/>
  <c r="AV79" i="1"/>
  <c r="AV60" i="1"/>
  <c r="AV130" i="1"/>
  <c r="AV175" i="1"/>
  <c r="AV37" i="1"/>
  <c r="AV24" i="1"/>
  <c r="AV139" i="1"/>
  <c r="AV43" i="1"/>
  <c r="AV8" i="1"/>
  <c r="AV48" i="1"/>
  <c r="AV62" i="1"/>
  <c r="AV140" i="1"/>
  <c r="AV153" i="1"/>
  <c r="AW176" i="1"/>
  <c r="AX176" i="1" s="1"/>
  <c r="AV204" i="1"/>
  <c r="AV131" i="1"/>
  <c r="AV198" i="1"/>
  <c r="AV146" i="1"/>
  <c r="AV435" i="1"/>
  <c r="AV210" i="1"/>
  <c r="AV163" i="1"/>
  <c r="AV159" i="1"/>
  <c r="AY169" i="1" l="1"/>
  <c r="AY385" i="1"/>
  <c r="AV169" i="1"/>
  <c r="AV385" i="1"/>
  <c r="AY176" i="1"/>
  <c r="AV176" i="1"/>
</calcChain>
</file>

<file path=xl/sharedStrings.xml><?xml version="1.0" encoding="utf-8"?>
<sst xmlns="http://schemas.openxmlformats.org/spreadsheetml/2006/main" count="7621" uniqueCount="1532">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</sst>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4" fillId="6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502" totalsRowShown="0" headerRowDxfId="67" dataDxfId="65" headerRowBorderDxfId="66">
  <autoFilter ref="A3:BM502" xr:uid="{00000000-0009-0000-0100-000002000000}"/>
  <sortState xmlns:xlrd2="http://schemas.microsoft.com/office/spreadsheetml/2017/richdata2" ref="A4:BM502">
    <sortCondition ref="A3:A502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02"/>
  <sheetViews>
    <sheetView tabSelected="1" topLeftCell="A396" zoomScale="120" zoomScaleNormal="120" workbookViewId="0">
      <selection activeCell="A415" sqref="A415:A432"/>
    </sheetView>
  </sheetViews>
  <sheetFormatPr baseColWidth="10" defaultRowHeight="16" customHeight="1" x14ac:dyDescent="0.2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5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1" customFormat="1" ht="16" customHeight="1" x14ac:dyDescent="0.2">
      <c r="A1" s="44" t="s">
        <v>270</v>
      </c>
      <c r="B1" s="2" t="s">
        <v>270</v>
      </c>
      <c r="C1" s="2" t="s">
        <v>270</v>
      </c>
      <c r="D1" s="2" t="s">
        <v>270</v>
      </c>
      <c r="E1" s="2" t="s">
        <v>270</v>
      </c>
      <c r="F1" s="2" t="s">
        <v>339</v>
      </c>
      <c r="G1" s="2" t="s">
        <v>270</v>
      </c>
      <c r="H1" s="2" t="s">
        <v>270</v>
      </c>
      <c r="I1" s="2" t="s">
        <v>270</v>
      </c>
      <c r="J1" s="2" t="s">
        <v>478</v>
      </c>
      <c r="K1" s="2" t="s">
        <v>1212</v>
      </c>
      <c r="L1" s="2" t="s">
        <v>1212</v>
      </c>
      <c r="M1" s="2" t="s">
        <v>271</v>
      </c>
      <c r="N1" s="2" t="s">
        <v>272</v>
      </c>
      <c r="O1" s="6" t="s">
        <v>763</v>
      </c>
      <c r="P1" s="5" t="s">
        <v>763</v>
      </c>
      <c r="Q1" s="5" t="s">
        <v>763</v>
      </c>
      <c r="R1" s="5" t="s">
        <v>763</v>
      </c>
      <c r="S1" s="5" t="s">
        <v>763</v>
      </c>
      <c r="T1" s="53" t="s">
        <v>764</v>
      </c>
      <c r="U1" s="5" t="s">
        <v>271</v>
      </c>
      <c r="V1" s="6" t="s">
        <v>271</v>
      </c>
      <c r="W1" s="7" t="s">
        <v>492</v>
      </c>
      <c r="X1" s="7" t="s">
        <v>492</v>
      </c>
      <c r="Y1" s="7" t="s">
        <v>492</v>
      </c>
      <c r="Z1" s="7" t="s">
        <v>558</v>
      </c>
      <c r="AA1" s="7" t="s">
        <v>917</v>
      </c>
      <c r="AB1" s="7" t="s">
        <v>187</v>
      </c>
      <c r="AC1" s="7" t="s">
        <v>188</v>
      </c>
      <c r="AD1" s="16" t="s">
        <v>189</v>
      </c>
      <c r="AE1" s="16" t="s">
        <v>1193</v>
      </c>
      <c r="AF1" s="7" t="s">
        <v>187</v>
      </c>
      <c r="AG1" s="7" t="s">
        <v>187</v>
      </c>
      <c r="AH1" s="7" t="s">
        <v>918</v>
      </c>
      <c r="AI1" s="7" t="s">
        <v>187</v>
      </c>
      <c r="AJ1" s="7" t="s">
        <v>187</v>
      </c>
      <c r="AK1" s="7" t="s">
        <v>187</v>
      </c>
      <c r="AL1" s="7" t="s">
        <v>918</v>
      </c>
      <c r="AM1" s="7" t="s">
        <v>918</v>
      </c>
      <c r="AN1" s="7" t="s">
        <v>918</v>
      </c>
      <c r="AO1" s="7" t="s">
        <v>918</v>
      </c>
      <c r="AP1" s="7" t="s">
        <v>918</v>
      </c>
      <c r="AQ1" s="7" t="s">
        <v>918</v>
      </c>
      <c r="AR1" s="7" t="s">
        <v>187</v>
      </c>
      <c r="AS1" s="7" t="s">
        <v>187</v>
      </c>
      <c r="AT1" s="7" t="s">
        <v>187</v>
      </c>
      <c r="AU1" s="7" t="s">
        <v>815</v>
      </c>
      <c r="AV1" s="7" t="s">
        <v>458</v>
      </c>
      <c r="AW1" s="7" t="s">
        <v>458</v>
      </c>
      <c r="AX1" s="7" t="s">
        <v>1339</v>
      </c>
      <c r="AY1" s="7" t="s">
        <v>1339</v>
      </c>
      <c r="AZ1" s="7" t="s">
        <v>815</v>
      </c>
      <c r="BA1" s="7" t="s">
        <v>458</v>
      </c>
      <c r="BB1" s="7" t="s">
        <v>458</v>
      </c>
      <c r="BC1" s="7" t="s">
        <v>458</v>
      </c>
      <c r="BD1" s="7" t="s">
        <v>458</v>
      </c>
      <c r="BE1" s="7" t="s">
        <v>458</v>
      </c>
      <c r="BF1" s="7" t="s">
        <v>458</v>
      </c>
      <c r="BG1" s="7" t="s">
        <v>708</v>
      </c>
      <c r="BH1" s="7" t="s">
        <v>708</v>
      </c>
      <c r="BI1" s="7" t="s">
        <v>815</v>
      </c>
      <c r="BJ1" s="7" t="s">
        <v>458</v>
      </c>
      <c r="BK1" s="7" t="s">
        <v>704</v>
      </c>
      <c r="BL1" s="7" t="s">
        <v>458</v>
      </c>
      <c r="BM1" s="7" t="s">
        <v>705</v>
      </c>
      <c r="BN1" s="70"/>
    </row>
    <row r="2" spans="1:66" s="73" customFormat="1" ht="52" customHeight="1" x14ac:dyDescent="0.2">
      <c r="A2" s="43" t="s">
        <v>167</v>
      </c>
      <c r="B2" s="3" t="s">
        <v>219</v>
      </c>
      <c r="C2" s="3" t="s">
        <v>165</v>
      </c>
      <c r="D2" s="3" t="s">
        <v>1194</v>
      </c>
      <c r="E2" s="3" t="s">
        <v>1195</v>
      </c>
      <c r="F2" s="3" t="s">
        <v>1196</v>
      </c>
      <c r="G2" s="3" t="s">
        <v>184</v>
      </c>
      <c r="H2" s="3" t="s">
        <v>152</v>
      </c>
      <c r="I2" s="3" t="s">
        <v>153</v>
      </c>
      <c r="J2" s="4" t="s">
        <v>483</v>
      </c>
      <c r="K2" s="3" t="s">
        <v>1197</v>
      </c>
      <c r="L2" s="3" t="s">
        <v>1198</v>
      </c>
      <c r="M2" s="3" t="s">
        <v>1199</v>
      </c>
      <c r="N2" s="3" t="s">
        <v>1200</v>
      </c>
      <c r="O2" s="17" t="s">
        <v>804</v>
      </c>
      <c r="P2" s="4" t="s">
        <v>808</v>
      </c>
      <c r="Q2" s="4" t="s">
        <v>765</v>
      </c>
      <c r="R2" s="4" t="s">
        <v>765</v>
      </c>
      <c r="S2" s="4" t="s">
        <v>766</v>
      </c>
      <c r="T2" s="4" t="s">
        <v>767</v>
      </c>
      <c r="U2" s="4" t="s">
        <v>479</v>
      </c>
      <c r="V2" s="8" t="s">
        <v>317</v>
      </c>
      <c r="W2" s="8" t="s">
        <v>500</v>
      </c>
      <c r="X2" s="8" t="s">
        <v>501</v>
      </c>
      <c r="Y2" s="13" t="s">
        <v>493</v>
      </c>
      <c r="Z2" s="8" t="s">
        <v>559</v>
      </c>
      <c r="AA2" s="8" t="s">
        <v>916</v>
      </c>
      <c r="AB2" s="9" t="s">
        <v>154</v>
      </c>
      <c r="AC2" s="9" t="s">
        <v>155</v>
      </c>
      <c r="AD2" s="13" t="s">
        <v>178</v>
      </c>
      <c r="AE2" s="10" t="s">
        <v>1201</v>
      </c>
      <c r="AF2" s="10" t="s">
        <v>156</v>
      </c>
      <c r="AG2" s="10" t="s">
        <v>157</v>
      </c>
      <c r="AH2" s="10" t="s">
        <v>922</v>
      </c>
      <c r="AI2" s="10" t="s">
        <v>158</v>
      </c>
      <c r="AJ2" s="11" t="s">
        <v>1202</v>
      </c>
      <c r="AK2" s="10" t="s">
        <v>1203</v>
      </c>
      <c r="AL2" s="10" t="s">
        <v>919</v>
      </c>
      <c r="AM2" s="10" t="s">
        <v>929</v>
      </c>
      <c r="AN2" s="10" t="s">
        <v>938</v>
      </c>
      <c r="AO2" s="10" t="s">
        <v>939</v>
      </c>
      <c r="AP2" s="10" t="s">
        <v>934</v>
      </c>
      <c r="AQ2" s="10" t="s">
        <v>935</v>
      </c>
      <c r="AR2" s="9" t="s">
        <v>159</v>
      </c>
      <c r="AS2" s="10" t="s">
        <v>531</v>
      </c>
      <c r="AT2" s="12" t="s">
        <v>164</v>
      </c>
      <c r="AU2" s="12" t="s">
        <v>1025</v>
      </c>
      <c r="AV2" s="10" t="s">
        <v>343</v>
      </c>
      <c r="AW2" s="10" t="s">
        <v>161</v>
      </c>
      <c r="AX2" s="10" t="s">
        <v>1340</v>
      </c>
      <c r="AY2" s="10" t="s">
        <v>1336</v>
      </c>
      <c r="AZ2" s="10" t="s">
        <v>1125</v>
      </c>
      <c r="BA2" s="10" t="s">
        <v>1126</v>
      </c>
      <c r="BB2" s="10" t="s">
        <v>1127</v>
      </c>
      <c r="BC2" s="10" t="s">
        <v>162</v>
      </c>
      <c r="BD2" s="10" t="s">
        <v>163</v>
      </c>
      <c r="BE2" s="12" t="s">
        <v>160</v>
      </c>
      <c r="BF2" s="10" t="s">
        <v>1204</v>
      </c>
      <c r="BG2" s="10" t="s">
        <v>1235</v>
      </c>
      <c r="BH2" s="10" t="s">
        <v>1234</v>
      </c>
      <c r="BI2" s="10" t="s">
        <v>816</v>
      </c>
      <c r="BJ2" s="10" t="s">
        <v>706</v>
      </c>
      <c r="BK2" s="10" t="s">
        <v>703</v>
      </c>
      <c r="BL2" s="10" t="s">
        <v>342</v>
      </c>
      <c r="BM2" s="12" t="s">
        <v>707</v>
      </c>
      <c r="BN2" s="72"/>
    </row>
    <row r="3" spans="1:66" s="74" customFormat="1" ht="16" customHeight="1" x14ac:dyDescent="0.2">
      <c r="A3" s="45" t="s">
        <v>0</v>
      </c>
      <c r="B3" s="45" t="s">
        <v>1</v>
      </c>
      <c r="C3" s="45" t="s">
        <v>25</v>
      </c>
      <c r="D3" s="45" t="s">
        <v>2</v>
      </c>
      <c r="E3" s="45" t="s">
        <v>3</v>
      </c>
      <c r="F3" s="45" t="s">
        <v>4</v>
      </c>
      <c r="G3" s="45" t="s">
        <v>185</v>
      </c>
      <c r="H3" s="45" t="s">
        <v>5</v>
      </c>
      <c r="I3" s="45" t="s">
        <v>6</v>
      </c>
      <c r="J3" s="46" t="s">
        <v>480</v>
      </c>
      <c r="K3" s="45" t="s">
        <v>686</v>
      </c>
      <c r="L3" s="45" t="s">
        <v>687</v>
      </c>
      <c r="M3" s="45" t="s">
        <v>1205</v>
      </c>
      <c r="N3" s="45" t="s">
        <v>1206</v>
      </c>
      <c r="O3" s="47" t="s">
        <v>803</v>
      </c>
      <c r="P3" s="46" t="s">
        <v>768</v>
      </c>
      <c r="Q3" s="46" t="s">
        <v>769</v>
      </c>
      <c r="R3" s="48" t="s">
        <v>770</v>
      </c>
      <c r="S3" s="48" t="s">
        <v>771</v>
      </c>
      <c r="T3" s="54" t="s">
        <v>761</v>
      </c>
      <c r="U3" s="46" t="s">
        <v>477</v>
      </c>
      <c r="V3" s="1" t="s">
        <v>316</v>
      </c>
      <c r="W3" s="1" t="s">
        <v>554</v>
      </c>
      <c r="X3" s="1" t="s">
        <v>555</v>
      </c>
      <c r="Y3" s="1" t="s">
        <v>556</v>
      </c>
      <c r="Z3" s="1" t="s">
        <v>557</v>
      </c>
      <c r="AA3" s="1" t="s">
        <v>915</v>
      </c>
      <c r="AB3" s="49" t="s">
        <v>7</v>
      </c>
      <c r="AC3" s="49" t="s">
        <v>8</v>
      </c>
      <c r="AD3" s="49" t="s">
        <v>9</v>
      </c>
      <c r="AE3" s="49" t="s">
        <v>10</v>
      </c>
      <c r="AF3" s="49" t="s">
        <v>11</v>
      </c>
      <c r="AG3" s="50" t="s">
        <v>12</v>
      </c>
      <c r="AH3" s="50" t="s">
        <v>921</v>
      </c>
      <c r="AI3" s="49" t="s">
        <v>13</v>
      </c>
      <c r="AJ3" s="49" t="s">
        <v>14</v>
      </c>
      <c r="AK3" s="49" t="s">
        <v>15</v>
      </c>
      <c r="AL3" s="49" t="s">
        <v>920</v>
      </c>
      <c r="AM3" s="49" t="s">
        <v>928</v>
      </c>
      <c r="AN3" s="49" t="s">
        <v>936</v>
      </c>
      <c r="AO3" s="49" t="s">
        <v>937</v>
      </c>
      <c r="AP3" s="49" t="s">
        <v>930</v>
      </c>
      <c r="AQ3" s="49" t="s">
        <v>931</v>
      </c>
      <c r="AR3" s="49" t="s">
        <v>16</v>
      </c>
      <c r="AS3" s="49" t="s">
        <v>17</v>
      </c>
      <c r="AT3" s="50" t="s">
        <v>24</v>
      </c>
      <c r="AU3" s="50" t="s">
        <v>1024</v>
      </c>
      <c r="AV3" s="49" t="s">
        <v>20</v>
      </c>
      <c r="AW3" s="49" t="s">
        <v>18</v>
      </c>
      <c r="AX3" s="49" t="s">
        <v>1337</v>
      </c>
      <c r="AY3" s="49" t="s">
        <v>1338</v>
      </c>
      <c r="AZ3" s="49" t="s">
        <v>1117</v>
      </c>
      <c r="BA3" s="49" t="s">
        <v>1118</v>
      </c>
      <c r="BB3" s="49" t="s">
        <v>1119</v>
      </c>
      <c r="BC3" s="49" t="s">
        <v>21</v>
      </c>
      <c r="BD3" s="49" t="s">
        <v>22</v>
      </c>
      <c r="BE3" s="50" t="s">
        <v>19</v>
      </c>
      <c r="BF3" s="49" t="s">
        <v>23</v>
      </c>
      <c r="BG3" s="49" t="s">
        <v>1236</v>
      </c>
      <c r="BH3" s="49" t="s">
        <v>1233</v>
      </c>
      <c r="BI3" s="49" t="s">
        <v>814</v>
      </c>
      <c r="BJ3" s="49" t="s">
        <v>405</v>
      </c>
      <c r="BK3" s="49" t="s">
        <v>340</v>
      </c>
      <c r="BL3" s="49" t="s">
        <v>341</v>
      </c>
      <c r="BM3" s="50" t="s">
        <v>369</v>
      </c>
    </row>
    <row r="4" spans="1:66" s="22" customFormat="1" ht="16" customHeight="1" x14ac:dyDescent="0.2">
      <c r="A4" s="66">
        <v>1000</v>
      </c>
      <c r="B4" s="60" t="s">
        <v>26</v>
      </c>
      <c r="C4" s="60" t="s">
        <v>39</v>
      </c>
      <c r="D4" s="60" t="s">
        <v>27</v>
      </c>
      <c r="E4" s="61" t="s">
        <v>487</v>
      </c>
      <c r="F4" s="61" t="str">
        <f>IF(ISBLANK(Table2[[#This Row],[unique_id]]), "", PROPER(SUBSTITUTE(Table2[[#This Row],[unique_id]], "_", " ")))</f>
        <v>Roof Temperature</v>
      </c>
      <c r="G4" s="60" t="s">
        <v>38</v>
      </c>
      <c r="H4" s="60" t="s">
        <v>87</v>
      </c>
      <c r="I4" s="60" t="s">
        <v>30</v>
      </c>
      <c r="J4" s="60"/>
      <c r="K4" s="61" t="s">
        <v>318</v>
      </c>
      <c r="L4" s="60"/>
      <c r="M4" s="60"/>
      <c r="N4" s="60"/>
      <c r="O4" s="62"/>
      <c r="P4" s="60"/>
      <c r="Q4" s="60"/>
      <c r="R4" s="60"/>
      <c r="S4" s="60"/>
      <c r="T4" s="63"/>
      <c r="U4" s="60"/>
      <c r="V4" s="62" t="s">
        <v>319</v>
      </c>
      <c r="W4" s="62"/>
      <c r="X4" s="62"/>
      <c r="Y4" s="62"/>
      <c r="Z4" s="62"/>
      <c r="AA4" s="62"/>
      <c r="AB4" s="60" t="s">
        <v>31</v>
      </c>
      <c r="AC4" s="60" t="s">
        <v>88</v>
      </c>
      <c r="AD4" s="60" t="s">
        <v>89</v>
      </c>
      <c r="AE4" s="60" t="s">
        <v>320</v>
      </c>
      <c r="AF4" s="60">
        <v>300</v>
      </c>
      <c r="AG4" s="62" t="s">
        <v>34</v>
      </c>
      <c r="AH4" s="62"/>
      <c r="AI4" s="60" t="s">
        <v>91</v>
      </c>
      <c r="AJ4" s="6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0" t="str">
        <f>IF(ISBLANK(Table2[[#This Row],[index]]),  "", _xlfn.CONCAT(LOWER(Table2[[#This Row],[device_via_device]]), "/", Table2[[#This Row],[unique_id]]))</f>
        <v>weewx/roof_temperature</v>
      </c>
      <c r="AL4" s="60"/>
      <c r="AM4" s="60"/>
      <c r="AN4" s="60"/>
      <c r="AO4" s="60"/>
      <c r="AP4" s="60"/>
      <c r="AQ4" s="60"/>
      <c r="AR4" s="60" t="s">
        <v>1260</v>
      </c>
      <c r="AS4" s="60">
        <v>1</v>
      </c>
      <c r="AT4" s="67"/>
      <c r="AU4" s="60"/>
      <c r="AV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0"/>
      <c r="BA4" s="60" t="str">
        <f>IF(ISBLANK(Table2[[#This Row],[device_model]]), "", Table2[[#This Row],[device_suggested_area]])</f>
        <v>Roof</v>
      </c>
      <c r="BB4" s="60" t="s">
        <v>430</v>
      </c>
      <c r="BC4" s="60" t="s">
        <v>36</v>
      </c>
      <c r="BD4" s="60" t="s">
        <v>37</v>
      </c>
      <c r="BE4" s="60" t="s">
        <v>1128</v>
      </c>
      <c r="BF4" s="60" t="s">
        <v>38</v>
      </c>
      <c r="BG4" s="60"/>
      <c r="BH4" s="60"/>
      <c r="BI4" s="60"/>
      <c r="BJ4" s="60"/>
      <c r="BK4" s="60"/>
      <c r="BL4" s="60"/>
      <c r="BM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 x14ac:dyDescent="0.2">
      <c r="A5" s="18">
        <v>1001</v>
      </c>
      <c r="B5" s="60" t="s">
        <v>26</v>
      </c>
      <c r="C5" s="60" t="s">
        <v>39</v>
      </c>
      <c r="D5" s="60" t="s">
        <v>27</v>
      </c>
      <c r="E5" s="61" t="s">
        <v>318</v>
      </c>
      <c r="F5" s="61" t="str">
        <f>IF(ISBLANK(Table2[[#This Row],[unique_id]]), "", PROPER(SUBSTITUTE(Table2[[#This Row],[unique_id]], "_", " ")))</f>
        <v>Compensation Sensor Roof Temperature</v>
      </c>
      <c r="G5" s="60" t="s">
        <v>38</v>
      </c>
      <c r="H5" s="60" t="s">
        <v>87</v>
      </c>
      <c r="I5" s="60" t="s">
        <v>30</v>
      </c>
      <c r="J5" s="60" t="s">
        <v>87</v>
      </c>
      <c r="K5" s="61"/>
      <c r="L5" s="60"/>
      <c r="M5" s="60" t="s">
        <v>90</v>
      </c>
      <c r="N5" s="60"/>
      <c r="O5" s="62"/>
      <c r="P5" s="60"/>
      <c r="Q5" s="60"/>
      <c r="R5" s="60"/>
      <c r="S5" s="60"/>
      <c r="T5" s="63"/>
      <c r="U5" s="60" t="s">
        <v>445</v>
      </c>
      <c r="V5" s="62"/>
      <c r="W5" s="62"/>
      <c r="X5" s="62"/>
      <c r="Y5" s="62"/>
      <c r="Z5" s="62"/>
      <c r="AA5" s="62"/>
      <c r="AB5" s="60" t="s">
        <v>31</v>
      </c>
      <c r="AC5" s="60" t="s">
        <v>88</v>
      </c>
      <c r="AD5" s="60" t="s">
        <v>89</v>
      </c>
      <c r="AE5" s="60" t="s">
        <v>320</v>
      </c>
      <c r="AF5" s="60"/>
      <c r="AG5" s="62"/>
      <c r="AH5" s="62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7"/>
      <c r="AU5" s="60"/>
      <c r="AV5" s="60"/>
      <c r="AW5" s="60"/>
      <c r="AX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0"/>
      <c r="BA5" s="60"/>
      <c r="BB5" s="60"/>
      <c r="BC5" s="60"/>
      <c r="BD5" s="60"/>
      <c r="BE5" s="60"/>
      <c r="BF5" s="60" t="s">
        <v>38</v>
      </c>
      <c r="BG5" s="60"/>
      <c r="BH5" s="60"/>
      <c r="BI5" s="60"/>
      <c r="BJ5" s="60"/>
      <c r="BK5" s="60"/>
      <c r="BL5" s="60"/>
      <c r="BM5" s="60"/>
    </row>
    <row r="6" spans="1:66" ht="16" customHeight="1" x14ac:dyDescent="0.2">
      <c r="A6" s="66">
        <v>1002</v>
      </c>
      <c r="B6" s="60" t="s">
        <v>26</v>
      </c>
      <c r="C6" s="60" t="s">
        <v>128</v>
      </c>
      <c r="D6" s="60" t="s">
        <v>27</v>
      </c>
      <c r="E6" s="60" t="s">
        <v>604</v>
      </c>
      <c r="F6" s="61" t="str">
        <f>IF(ISBLANK(Table2[[#This Row],[unique_id]]), "", PROPER(SUBSTITUTE(Table2[[#This Row],[unique_id]], "_", " ")))</f>
        <v>Ada Temperature</v>
      </c>
      <c r="G6" s="60" t="s">
        <v>130</v>
      </c>
      <c r="H6" s="60" t="s">
        <v>87</v>
      </c>
      <c r="I6" s="60" t="s">
        <v>30</v>
      </c>
      <c r="J6" s="60"/>
      <c r="K6" s="60" t="s">
        <v>605</v>
      </c>
      <c r="L6" s="60"/>
      <c r="M6" s="60"/>
      <c r="N6" s="60"/>
      <c r="O6" s="62"/>
      <c r="P6" s="60"/>
      <c r="Q6" s="60"/>
      <c r="R6" s="60"/>
      <c r="S6" s="60"/>
      <c r="T6" s="63"/>
      <c r="U6" s="60"/>
      <c r="V6" s="62" t="s">
        <v>1248</v>
      </c>
      <c r="W6" s="62"/>
      <c r="X6" s="62"/>
      <c r="Y6" s="62"/>
      <c r="Z6" s="62"/>
      <c r="AA6" s="62"/>
      <c r="AB6" s="60"/>
      <c r="AC6" s="60"/>
      <c r="AD6" s="60"/>
      <c r="AE6" s="60" t="s">
        <v>320</v>
      </c>
      <c r="AF6" s="60"/>
      <c r="AG6" s="62"/>
      <c r="AH6" s="62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4"/>
      <c r="AU6" s="60"/>
      <c r="AV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0"/>
      <c r="BA6" s="60" t="str">
        <f>IF(ISBLANK(Table2[[#This Row],[device_model]]), "", Table2[[#This Row],[device_suggested_area]])</f>
        <v>Ada</v>
      </c>
      <c r="BB6" s="60" t="s">
        <v>1035</v>
      </c>
      <c r="BC6" s="60" t="s">
        <v>1033</v>
      </c>
      <c r="BD6" s="60" t="s">
        <v>128</v>
      </c>
      <c r="BE6" s="60" t="s">
        <v>431</v>
      </c>
      <c r="BF6" s="60" t="s">
        <v>130</v>
      </c>
      <c r="BG6" s="60"/>
      <c r="BH6" s="60"/>
      <c r="BI6" s="60"/>
      <c r="BJ6" s="85" t="s">
        <v>1421</v>
      </c>
      <c r="BK6" s="63" t="s">
        <v>438</v>
      </c>
      <c r="BL6" s="60"/>
      <c r="BM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 x14ac:dyDescent="0.2">
      <c r="A7" s="66">
        <v>1003</v>
      </c>
      <c r="B7" s="60" t="s">
        <v>26</v>
      </c>
      <c r="C7" s="60" t="s">
        <v>128</v>
      </c>
      <c r="D7" s="60" t="s">
        <v>27</v>
      </c>
      <c r="E7" s="60" t="s">
        <v>605</v>
      </c>
      <c r="F7" s="61" t="str">
        <f>IF(ISBLANK(Table2[[#This Row],[unique_id]]), "", PROPER(SUBSTITUTE(Table2[[#This Row],[unique_id]], "_", " ")))</f>
        <v>Compensation Sensor Ada Temperature</v>
      </c>
      <c r="G7" s="60" t="s">
        <v>130</v>
      </c>
      <c r="H7" s="60" t="s">
        <v>87</v>
      </c>
      <c r="I7" s="60" t="s">
        <v>30</v>
      </c>
      <c r="J7" s="60" t="s">
        <v>746</v>
      </c>
      <c r="K7" s="60"/>
      <c r="L7" s="60"/>
      <c r="M7" s="60" t="s">
        <v>90</v>
      </c>
      <c r="N7" s="60"/>
      <c r="O7" s="62"/>
      <c r="P7" s="60"/>
      <c r="Q7" s="60"/>
      <c r="R7" s="60"/>
      <c r="S7" s="60"/>
      <c r="T7" s="63"/>
      <c r="U7" s="60" t="s">
        <v>445</v>
      </c>
      <c r="V7" s="62"/>
      <c r="W7" s="62"/>
      <c r="X7" s="62"/>
      <c r="Y7" s="62"/>
      <c r="Z7" s="62"/>
      <c r="AA7" s="62"/>
      <c r="AB7" s="60"/>
      <c r="AC7" s="60"/>
      <c r="AD7" s="60"/>
      <c r="AE7" s="60" t="s">
        <v>320</v>
      </c>
      <c r="AF7" s="60"/>
      <c r="AG7" s="62"/>
      <c r="AH7" s="62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4"/>
      <c r="AU7" s="60"/>
      <c r="AV7" s="60"/>
      <c r="AW7" s="60"/>
      <c r="AX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0"/>
      <c r="BA7" s="60"/>
      <c r="BB7" s="60"/>
      <c r="BC7" s="60"/>
      <c r="BD7" s="60"/>
      <c r="BE7" s="60"/>
      <c r="BF7" s="60" t="s">
        <v>130</v>
      </c>
      <c r="BG7" s="60"/>
      <c r="BH7" s="60"/>
      <c r="BI7" s="60"/>
      <c r="BJ7" s="60"/>
      <c r="BK7" s="63"/>
      <c r="BL7" s="60"/>
      <c r="BM7" s="60"/>
    </row>
    <row r="8" spans="1:66" ht="16" customHeight="1" x14ac:dyDescent="0.2">
      <c r="A8" s="18">
        <v>1004</v>
      </c>
      <c r="B8" s="60" t="s">
        <v>26</v>
      </c>
      <c r="C8" s="60" t="s">
        <v>128</v>
      </c>
      <c r="D8" s="60" t="s">
        <v>27</v>
      </c>
      <c r="E8" s="60" t="s">
        <v>606</v>
      </c>
      <c r="F8" s="61" t="str">
        <f>IF(ISBLANK(Table2[[#This Row],[unique_id]]), "", PROPER(SUBSTITUTE(Table2[[#This Row],[unique_id]], "_", " ")))</f>
        <v>Edwin Temperature</v>
      </c>
      <c r="G8" s="60" t="s">
        <v>127</v>
      </c>
      <c r="H8" s="60" t="s">
        <v>87</v>
      </c>
      <c r="I8" s="60" t="s">
        <v>30</v>
      </c>
      <c r="J8" s="60"/>
      <c r="K8" s="60" t="s">
        <v>607</v>
      </c>
      <c r="L8" s="60"/>
      <c r="M8" s="60"/>
      <c r="N8" s="60"/>
      <c r="O8" s="62"/>
      <c r="P8" s="60"/>
      <c r="Q8" s="60"/>
      <c r="R8" s="60"/>
      <c r="S8" s="60"/>
      <c r="T8" s="63"/>
      <c r="U8" s="60"/>
      <c r="V8" s="62" t="s">
        <v>1254</v>
      </c>
      <c r="W8" s="62"/>
      <c r="X8" s="62"/>
      <c r="Y8" s="62"/>
      <c r="Z8" s="62"/>
      <c r="AA8" s="62"/>
      <c r="AB8" s="60"/>
      <c r="AC8" s="60"/>
      <c r="AD8" s="60"/>
      <c r="AE8" s="60" t="s">
        <v>320</v>
      </c>
      <c r="AF8" s="60"/>
      <c r="AG8" s="62"/>
      <c r="AH8" s="62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4"/>
      <c r="AU8" s="60"/>
      <c r="AV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0"/>
      <c r="BA8" s="60" t="str">
        <f>IF(ISBLANK(Table2[[#This Row],[device_model]]), "", Table2[[#This Row],[device_suggested_area]])</f>
        <v>Edwin</v>
      </c>
      <c r="BB8" s="60" t="s">
        <v>1035</v>
      </c>
      <c r="BC8" s="60" t="s">
        <v>1033</v>
      </c>
      <c r="BD8" s="60" t="s">
        <v>128</v>
      </c>
      <c r="BE8" s="60" t="s">
        <v>431</v>
      </c>
      <c r="BF8" s="60" t="s">
        <v>127</v>
      </c>
      <c r="BG8" s="60"/>
      <c r="BH8" s="60"/>
      <c r="BI8" s="60"/>
      <c r="BJ8" s="85" t="s">
        <v>1421</v>
      </c>
      <c r="BK8" s="60" t="s">
        <v>437</v>
      </c>
      <c r="BL8" s="60"/>
      <c r="BM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 x14ac:dyDescent="0.2">
      <c r="A9" s="66">
        <v>1005</v>
      </c>
      <c r="B9" s="60" t="s">
        <v>26</v>
      </c>
      <c r="C9" s="60" t="s">
        <v>128</v>
      </c>
      <c r="D9" s="60" t="s">
        <v>27</v>
      </c>
      <c r="E9" s="60" t="s">
        <v>607</v>
      </c>
      <c r="F9" s="61" t="str">
        <f>IF(ISBLANK(Table2[[#This Row],[unique_id]]), "", PROPER(SUBSTITUTE(Table2[[#This Row],[unique_id]], "_", " ")))</f>
        <v>Compensation Sensor Edwin Temperature</v>
      </c>
      <c r="G9" s="60" t="s">
        <v>127</v>
      </c>
      <c r="H9" s="60" t="s">
        <v>87</v>
      </c>
      <c r="I9" s="60" t="s">
        <v>30</v>
      </c>
      <c r="J9" s="60" t="s">
        <v>746</v>
      </c>
      <c r="K9" s="60"/>
      <c r="L9" s="60"/>
      <c r="M9" s="60" t="s">
        <v>90</v>
      </c>
      <c r="N9" s="60"/>
      <c r="O9" s="62"/>
      <c r="P9" s="60"/>
      <c r="Q9" s="60"/>
      <c r="R9" s="60"/>
      <c r="S9" s="60"/>
      <c r="T9" s="63"/>
      <c r="U9" s="60" t="s">
        <v>445</v>
      </c>
      <c r="V9" s="62"/>
      <c r="W9" s="62"/>
      <c r="X9" s="62"/>
      <c r="Y9" s="62"/>
      <c r="Z9" s="62"/>
      <c r="AA9" s="62"/>
      <c r="AB9" s="60"/>
      <c r="AC9" s="60"/>
      <c r="AD9" s="60"/>
      <c r="AE9" s="60" t="s">
        <v>320</v>
      </c>
      <c r="AF9" s="60"/>
      <c r="AG9" s="62"/>
      <c r="AH9" s="62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4"/>
      <c r="AU9" s="60"/>
      <c r="AV9" s="60"/>
      <c r="AW9" s="60"/>
      <c r="AX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0"/>
      <c r="BA9" s="60"/>
      <c r="BB9" s="60"/>
      <c r="BC9" s="60"/>
      <c r="BD9" s="60"/>
      <c r="BE9" s="60"/>
      <c r="BF9" s="60" t="s">
        <v>127</v>
      </c>
      <c r="BG9" s="60"/>
      <c r="BH9" s="60"/>
      <c r="BI9" s="60"/>
      <c r="BJ9" s="60"/>
      <c r="BK9" s="60"/>
      <c r="BL9" s="60"/>
      <c r="BM9" s="60"/>
    </row>
    <row r="10" spans="1:66" ht="16" customHeight="1" x14ac:dyDescent="0.2">
      <c r="A10" s="66">
        <v>1006</v>
      </c>
      <c r="B10" s="60" t="s">
        <v>26</v>
      </c>
      <c r="C10" s="60" t="s">
        <v>128</v>
      </c>
      <c r="D10" s="60" t="s">
        <v>27</v>
      </c>
      <c r="E10" s="60" t="s">
        <v>608</v>
      </c>
      <c r="F10" s="61" t="str">
        <f>IF(ISBLANK(Table2[[#This Row],[unique_id]]), "", PROPER(SUBSTITUTE(Table2[[#This Row],[unique_id]], "_", " ")))</f>
        <v>Parents Temperature</v>
      </c>
      <c r="G10" s="60" t="s">
        <v>193</v>
      </c>
      <c r="H10" s="60" t="s">
        <v>87</v>
      </c>
      <c r="I10" s="60" t="s">
        <v>30</v>
      </c>
      <c r="J10" s="60"/>
      <c r="K10" s="60" t="s">
        <v>609</v>
      </c>
      <c r="L10" s="60"/>
      <c r="M10" s="60"/>
      <c r="N10" s="60"/>
      <c r="O10" s="62"/>
      <c r="P10" s="60"/>
      <c r="Q10" s="60"/>
      <c r="R10" s="60"/>
      <c r="S10" s="60"/>
      <c r="T10" s="63"/>
      <c r="U10" s="60"/>
      <c r="V10" s="62" t="s">
        <v>1257</v>
      </c>
      <c r="W10" s="62"/>
      <c r="X10" s="62"/>
      <c r="Y10" s="62"/>
      <c r="Z10" s="62"/>
      <c r="AA10" s="62"/>
      <c r="AB10" s="60"/>
      <c r="AC10" s="60"/>
      <c r="AD10" s="60"/>
      <c r="AE10" s="60" t="s">
        <v>320</v>
      </c>
      <c r="AF10" s="60"/>
      <c r="AG10" s="62"/>
      <c r="AH10" s="62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4"/>
      <c r="AU10" s="60"/>
      <c r="AV1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0"/>
      <c r="BA10" s="60" t="str">
        <f>IF(ISBLANK(Table2[[#This Row],[device_model]]), "", Table2[[#This Row],[device_suggested_area]])</f>
        <v>Parents</v>
      </c>
      <c r="BB10" s="60" t="s">
        <v>1035</v>
      </c>
      <c r="BC10" s="60" t="s">
        <v>1033</v>
      </c>
      <c r="BD10" s="60" t="s">
        <v>128</v>
      </c>
      <c r="BE10" s="60" t="s">
        <v>431</v>
      </c>
      <c r="BF10" s="60" t="s">
        <v>193</v>
      </c>
      <c r="BG10" s="60"/>
      <c r="BH10" s="60"/>
      <c r="BI10" s="60"/>
      <c r="BJ10" s="86" t="s">
        <v>1421</v>
      </c>
      <c r="BK10" s="60" t="s">
        <v>433</v>
      </c>
      <c r="BL10" s="60"/>
      <c r="BM1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1" spans="1:66" ht="16" customHeight="1" x14ac:dyDescent="0.2">
      <c r="A11" s="66">
        <v>1007</v>
      </c>
      <c r="B11" s="60" t="s">
        <v>26</v>
      </c>
      <c r="C11" s="60" t="s">
        <v>128</v>
      </c>
      <c r="D11" s="60" t="s">
        <v>27</v>
      </c>
      <c r="E11" s="60" t="s">
        <v>609</v>
      </c>
      <c r="F11" s="61" t="str">
        <f>IF(ISBLANK(Table2[[#This Row],[unique_id]]), "", PROPER(SUBSTITUTE(Table2[[#This Row],[unique_id]], "_", " ")))</f>
        <v>Compensation Sensor Parents Temperature</v>
      </c>
      <c r="G11" s="60" t="s">
        <v>193</v>
      </c>
      <c r="H11" s="60" t="s">
        <v>87</v>
      </c>
      <c r="I11" s="60" t="s">
        <v>30</v>
      </c>
      <c r="J11" s="60" t="s">
        <v>87</v>
      </c>
      <c r="K11" s="60"/>
      <c r="L11" s="60"/>
      <c r="M11" s="60" t="s">
        <v>90</v>
      </c>
      <c r="N11" s="60"/>
      <c r="O11" s="62"/>
      <c r="P11" s="60"/>
      <c r="Q11" s="60"/>
      <c r="R11" s="60"/>
      <c r="S11" s="60"/>
      <c r="T11" s="63"/>
      <c r="U11" s="60" t="s">
        <v>445</v>
      </c>
      <c r="V11" s="62"/>
      <c r="W11" s="62"/>
      <c r="X11" s="62"/>
      <c r="Y11" s="62"/>
      <c r="Z11" s="62"/>
      <c r="AA11" s="62"/>
      <c r="AB11" s="60"/>
      <c r="AC11" s="60"/>
      <c r="AD11" s="60"/>
      <c r="AE11" s="60" t="s">
        <v>320</v>
      </c>
      <c r="AF11" s="60"/>
      <c r="AG11" s="62"/>
      <c r="AH11" s="62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4"/>
      <c r="AU11" s="60"/>
      <c r="AV11" s="60"/>
      <c r="AW11" s="60"/>
      <c r="AX1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0"/>
      <c r="BA11" s="60"/>
      <c r="BB11" s="60"/>
      <c r="BC11" s="60"/>
      <c r="BD11" s="60"/>
      <c r="BE11" s="60"/>
      <c r="BF11" s="60" t="s">
        <v>193</v>
      </c>
      <c r="BG11" s="60"/>
      <c r="BH11" s="60"/>
      <c r="BI11" s="60"/>
      <c r="BJ11" s="60"/>
      <c r="BK11" s="60"/>
      <c r="BL11" s="60"/>
      <c r="BM11" s="60"/>
    </row>
    <row r="12" spans="1:66" ht="16" customHeight="1" x14ac:dyDescent="0.2">
      <c r="A12" s="66">
        <v>1008</v>
      </c>
      <c r="B12" s="60" t="s">
        <v>26</v>
      </c>
      <c r="C12" s="60" t="s">
        <v>128</v>
      </c>
      <c r="D12" s="60" t="s">
        <v>27</v>
      </c>
      <c r="E12" s="60" t="s">
        <v>1376</v>
      </c>
      <c r="F12" s="61" t="str">
        <f>IF(ISBLANK(Table2[[#This Row],[unique_id]]), "", PROPER(SUBSTITUTE(Table2[[#This Row],[unique_id]], "_", " ")))</f>
        <v>Office Office Office Lounge Temperature</v>
      </c>
      <c r="G12" s="60" t="s">
        <v>195</v>
      </c>
      <c r="H12" s="60" t="s">
        <v>87</v>
      </c>
      <c r="I12" s="60" t="s">
        <v>30</v>
      </c>
      <c r="J12" s="60"/>
      <c r="K12" s="60" t="s">
        <v>1377</v>
      </c>
      <c r="L12" s="60"/>
      <c r="M12" s="60"/>
      <c r="N12" s="60"/>
      <c r="O12" s="62"/>
      <c r="P12" s="60"/>
      <c r="Q12" s="60"/>
      <c r="R12" s="60"/>
      <c r="S12" s="60"/>
      <c r="T12" s="63"/>
      <c r="U12" s="60"/>
      <c r="V12" s="62" t="s">
        <v>1250</v>
      </c>
      <c r="W12" s="62"/>
      <c r="X12" s="62"/>
      <c r="Y12" s="62"/>
      <c r="Z12" s="62"/>
      <c r="AA12" s="62"/>
      <c r="AB12" s="60"/>
      <c r="AC12" s="60"/>
      <c r="AD12" s="60"/>
      <c r="AE12" s="60" t="s">
        <v>320</v>
      </c>
      <c r="AF12" s="60"/>
      <c r="AG12" s="62"/>
      <c r="AH12" s="62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4"/>
      <c r="AU12" s="60"/>
      <c r="AV1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0"/>
      <c r="BA12" s="60" t="str">
        <f>IF(ISBLANK(Table2[[#This Row],[device_model]]), "", Table2[[#This Row],[device_suggested_area]])</f>
        <v>Lounge</v>
      </c>
      <c r="BB12" s="60" t="s">
        <v>1034</v>
      </c>
      <c r="BC12" s="60" t="s">
        <v>1036</v>
      </c>
      <c r="BD12" s="60" t="s">
        <v>128</v>
      </c>
      <c r="BE12" s="60" t="s">
        <v>432</v>
      </c>
      <c r="BF12" s="60" t="s">
        <v>195</v>
      </c>
      <c r="BG12" s="60"/>
      <c r="BH12" s="60"/>
      <c r="BI12" s="60"/>
      <c r="BJ12" s="87"/>
      <c r="BK12" s="60"/>
      <c r="BL12" s="60"/>
      <c r="BM1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6" ht="16" customHeight="1" x14ac:dyDescent="0.2">
      <c r="A13" s="66">
        <v>1009</v>
      </c>
      <c r="B13" s="60" t="s">
        <v>26</v>
      </c>
      <c r="C13" s="60" t="s">
        <v>128</v>
      </c>
      <c r="D13" s="60" t="s">
        <v>27</v>
      </c>
      <c r="E13" s="60" t="s">
        <v>1377</v>
      </c>
      <c r="F13" s="61" t="str">
        <f>IF(ISBLANK(Table2[[#This Row],[unique_id]]), "", PROPER(SUBSTITUTE(Table2[[#This Row],[unique_id]], "_", " ")))</f>
        <v>Compensation Sensor Office Office Office Lounge Temperature</v>
      </c>
      <c r="G13" s="60" t="s">
        <v>195</v>
      </c>
      <c r="H13" s="60" t="s">
        <v>87</v>
      </c>
      <c r="I13" s="60" t="s">
        <v>30</v>
      </c>
      <c r="J13" s="60" t="s">
        <v>87</v>
      </c>
      <c r="K13" s="60"/>
      <c r="L13" s="60"/>
      <c r="M13" s="60" t="s">
        <v>136</v>
      </c>
      <c r="N13" s="60"/>
      <c r="O13" s="62"/>
      <c r="P13" s="60"/>
      <c r="Q13" s="60"/>
      <c r="R13" s="60"/>
      <c r="S13" s="60"/>
      <c r="T13" s="63"/>
      <c r="U13" s="60" t="s">
        <v>445</v>
      </c>
      <c r="V13" s="62"/>
      <c r="W13" s="62"/>
      <c r="X13" s="62"/>
      <c r="Y13" s="62"/>
      <c r="Z13" s="62"/>
      <c r="AA13" s="62"/>
      <c r="AB13" s="60"/>
      <c r="AC13" s="60"/>
      <c r="AD13" s="60"/>
      <c r="AE13" s="60" t="s">
        <v>320</v>
      </c>
      <c r="AF13" s="60"/>
      <c r="AG13" s="62"/>
      <c r="AH13" s="62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4"/>
      <c r="AU13" s="60"/>
      <c r="AV13" s="60"/>
      <c r="AW13" s="60"/>
      <c r="AX1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0"/>
      <c r="BA13" s="60"/>
      <c r="BB13" s="60"/>
      <c r="BC13" s="60"/>
      <c r="BD13" s="60"/>
      <c r="BE13" s="60"/>
      <c r="BF13" s="60" t="s">
        <v>195</v>
      </c>
      <c r="BG13" s="60"/>
      <c r="BH13" s="60"/>
      <c r="BI13" s="60"/>
      <c r="BJ13" s="60"/>
      <c r="BK13" s="60"/>
      <c r="BL13" s="60"/>
      <c r="BM13" s="60"/>
    </row>
    <row r="14" spans="1:66" ht="16" customHeight="1" x14ac:dyDescent="0.2">
      <c r="A14" s="18">
        <v>1010</v>
      </c>
      <c r="B14" s="60" t="s">
        <v>26</v>
      </c>
      <c r="C14" s="60" t="s">
        <v>128</v>
      </c>
      <c r="D14" s="60" t="s">
        <v>27</v>
      </c>
      <c r="E14" s="60" t="s">
        <v>1371</v>
      </c>
      <c r="F14" s="61" t="str">
        <f>IF(ISBLANK(Table2[[#This Row],[unique_id]]), "", PROPER(SUBSTITUTE(Table2[[#This Row],[unique_id]], "_", " ")))</f>
        <v>Office Temperature</v>
      </c>
      <c r="G14" s="60" t="s">
        <v>214</v>
      </c>
      <c r="H14" s="60" t="s">
        <v>87</v>
      </c>
      <c r="I14" s="60" t="s">
        <v>30</v>
      </c>
      <c r="J14" s="60"/>
      <c r="K14" s="60" t="s">
        <v>1372</v>
      </c>
      <c r="L14" s="60"/>
      <c r="M14" s="60"/>
      <c r="N14" s="60"/>
      <c r="O14" s="62"/>
      <c r="P14" s="60"/>
      <c r="Q14" s="60"/>
      <c r="R14" s="60"/>
      <c r="S14" s="60"/>
      <c r="T14" s="63"/>
      <c r="U14" s="60"/>
      <c r="V14" s="62" t="s">
        <v>1252</v>
      </c>
      <c r="W14" s="62"/>
      <c r="X14" s="62"/>
      <c r="Y14" s="62"/>
      <c r="Z14" s="62"/>
      <c r="AA14" s="62"/>
      <c r="AB14" s="60"/>
      <c r="AC14" s="60"/>
      <c r="AD14" s="60"/>
      <c r="AE14" s="60" t="s">
        <v>320</v>
      </c>
      <c r="AF14" s="60"/>
      <c r="AG14" s="62"/>
      <c r="AH14" s="62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4"/>
      <c r="AU14" s="60"/>
      <c r="AV1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0"/>
      <c r="BA14" s="60" t="str">
        <f>IF(ISBLANK(Table2[[#This Row],[device_model]]), "", Table2[[#This Row],[device_suggested_area]])</f>
        <v>Office</v>
      </c>
      <c r="BB14" s="60" t="s">
        <v>1035</v>
      </c>
      <c r="BC14" s="60" t="s">
        <v>1036</v>
      </c>
      <c r="BD14" s="60" t="s">
        <v>128</v>
      </c>
      <c r="BE14" s="60" t="s">
        <v>432</v>
      </c>
      <c r="BF14" s="60" t="s">
        <v>214</v>
      </c>
      <c r="BG14" s="60"/>
      <c r="BH14" s="60"/>
      <c r="BI14" s="60"/>
      <c r="BJ14" s="85" t="s">
        <v>1421</v>
      </c>
      <c r="BK14" s="60" t="s">
        <v>434</v>
      </c>
      <c r="BL14" s="60"/>
      <c r="BM1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 x14ac:dyDescent="0.2">
      <c r="A15" s="66">
        <v>1011</v>
      </c>
      <c r="B15" s="60" t="s">
        <v>26</v>
      </c>
      <c r="C15" s="60" t="s">
        <v>128</v>
      </c>
      <c r="D15" s="60" t="s">
        <v>27</v>
      </c>
      <c r="E15" s="60" t="s">
        <v>1372</v>
      </c>
      <c r="F15" s="61" t="str">
        <f>IF(ISBLANK(Table2[[#This Row],[unique_id]]), "", PROPER(SUBSTITUTE(Table2[[#This Row],[unique_id]], "_", " ")))</f>
        <v>Compensation Sensor Office Temperature</v>
      </c>
      <c r="G15" s="60" t="s">
        <v>214</v>
      </c>
      <c r="H15" s="60" t="s">
        <v>87</v>
      </c>
      <c r="I15" s="60" t="s">
        <v>30</v>
      </c>
      <c r="J15" s="60" t="s">
        <v>87</v>
      </c>
      <c r="K15" s="60"/>
      <c r="L15" s="60"/>
      <c r="M15" s="60" t="s">
        <v>136</v>
      </c>
      <c r="N15" s="60"/>
      <c r="O15" s="62"/>
      <c r="P15" s="60"/>
      <c r="Q15" s="60"/>
      <c r="R15" s="60"/>
      <c r="S15" s="60"/>
      <c r="T15" s="63"/>
      <c r="U15" s="60" t="s">
        <v>445</v>
      </c>
      <c r="V15" s="62"/>
      <c r="W15" s="62"/>
      <c r="X15" s="62"/>
      <c r="Y15" s="62"/>
      <c r="Z15" s="62"/>
      <c r="AA15" s="62"/>
      <c r="AB15" s="60"/>
      <c r="AC15" s="60"/>
      <c r="AD15" s="60"/>
      <c r="AE15" s="60" t="s">
        <v>320</v>
      </c>
      <c r="AF15" s="60"/>
      <c r="AG15" s="62"/>
      <c r="AH15" s="62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4"/>
      <c r="AU15" s="60"/>
      <c r="AV15" s="60"/>
      <c r="AW15" s="60"/>
      <c r="AX1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0"/>
      <c r="BA15" s="60"/>
      <c r="BB15" s="60"/>
      <c r="BC15" s="60"/>
      <c r="BD15" s="60"/>
      <c r="BE15" s="60"/>
      <c r="BF15" s="60" t="s">
        <v>214</v>
      </c>
      <c r="BG15" s="60"/>
      <c r="BH15" s="60"/>
      <c r="BI15" s="60"/>
      <c r="BJ15" s="60"/>
      <c r="BK15" s="60"/>
      <c r="BL15" s="60"/>
      <c r="BM15" s="60"/>
    </row>
    <row r="16" spans="1:66" ht="16" customHeight="1" x14ac:dyDescent="0.2">
      <c r="A16" s="66">
        <v>1012</v>
      </c>
      <c r="B16" s="60" t="s">
        <v>26</v>
      </c>
      <c r="C16" s="60" t="s">
        <v>128</v>
      </c>
      <c r="D16" s="60" t="s">
        <v>27</v>
      </c>
      <c r="E16" s="60" t="s">
        <v>1373</v>
      </c>
      <c r="F16" s="61" t="str">
        <f>IF(ISBLANK(Table2[[#This Row],[unique_id]]), "", PROPER(SUBSTITUTE(Table2[[#This Row],[unique_id]], "_", " ")))</f>
        <v>Kitchen Temperature</v>
      </c>
      <c r="G16" s="60" t="s">
        <v>207</v>
      </c>
      <c r="H16" s="60" t="s">
        <v>87</v>
      </c>
      <c r="I16" s="60" t="s">
        <v>30</v>
      </c>
      <c r="J16" s="60"/>
      <c r="K16" s="60" t="s">
        <v>1374</v>
      </c>
      <c r="L16" s="60"/>
      <c r="M16" s="60"/>
      <c r="N16" s="60"/>
      <c r="O16" s="62"/>
      <c r="P16" s="60"/>
      <c r="Q16" s="60"/>
      <c r="R16" s="60"/>
      <c r="S16" s="60"/>
      <c r="T16" s="63"/>
      <c r="U16" s="60"/>
      <c r="V16" s="62" t="s">
        <v>1249</v>
      </c>
      <c r="W16" s="62"/>
      <c r="X16" s="62"/>
      <c r="Y16" s="62"/>
      <c r="Z16" s="62"/>
      <c r="AA16" s="62"/>
      <c r="AB16" s="60"/>
      <c r="AC16" s="60"/>
      <c r="AD16" s="60"/>
      <c r="AE16" s="60" t="s">
        <v>320</v>
      </c>
      <c r="AF16" s="60"/>
      <c r="AG16" s="62"/>
      <c r="AH16" s="62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4"/>
      <c r="AU16" s="60"/>
      <c r="AV1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0"/>
      <c r="BA16" s="60" t="str">
        <f>IF(ISBLANK(Table2[[#This Row],[device_model]]), "", Table2[[#This Row],[device_suggested_area]])</f>
        <v>Kitchen</v>
      </c>
      <c r="BB16" s="60" t="s">
        <v>1035</v>
      </c>
      <c r="BC16" s="60" t="s">
        <v>1036</v>
      </c>
      <c r="BD16" s="60" t="s">
        <v>128</v>
      </c>
      <c r="BE16" s="60" t="s">
        <v>432</v>
      </c>
      <c r="BF16" s="60" t="s">
        <v>207</v>
      </c>
      <c r="BG16" s="60"/>
      <c r="BH16" s="60"/>
      <c r="BI16" s="60"/>
      <c r="BJ16" s="60" t="s">
        <v>1421</v>
      </c>
      <c r="BK16" s="60" t="s">
        <v>436</v>
      </c>
      <c r="BL16" s="60"/>
      <c r="BM1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 x14ac:dyDescent="0.2">
      <c r="A17" s="18">
        <v>1013</v>
      </c>
      <c r="B17" s="60" t="s">
        <v>26</v>
      </c>
      <c r="C17" s="60" t="s">
        <v>128</v>
      </c>
      <c r="D17" s="60" t="s">
        <v>27</v>
      </c>
      <c r="E17" s="60" t="s">
        <v>1374</v>
      </c>
      <c r="F17" s="61" t="str">
        <f>IF(ISBLANK(Table2[[#This Row],[unique_id]]), "", PROPER(SUBSTITUTE(Table2[[#This Row],[unique_id]], "_", " ")))</f>
        <v>Compensation Sensor Kitchen Temperature</v>
      </c>
      <c r="G17" s="60" t="s">
        <v>207</v>
      </c>
      <c r="H17" s="60" t="s">
        <v>87</v>
      </c>
      <c r="I17" s="60" t="s">
        <v>30</v>
      </c>
      <c r="J17" s="60" t="s">
        <v>87</v>
      </c>
      <c r="K17" s="60"/>
      <c r="L17" s="60"/>
      <c r="M17" s="60" t="s">
        <v>136</v>
      </c>
      <c r="N17" s="60"/>
      <c r="O17" s="62"/>
      <c r="P17" s="60"/>
      <c r="Q17" s="60"/>
      <c r="R17" s="60"/>
      <c r="S17" s="60"/>
      <c r="T17" s="63"/>
      <c r="U17" s="60" t="s">
        <v>445</v>
      </c>
      <c r="V17" s="62"/>
      <c r="W17" s="62"/>
      <c r="X17" s="62"/>
      <c r="Y17" s="62"/>
      <c r="Z17" s="62"/>
      <c r="AA17" s="62"/>
      <c r="AB17" s="60"/>
      <c r="AC17" s="60"/>
      <c r="AD17" s="60"/>
      <c r="AE17" s="60" t="s">
        <v>320</v>
      </c>
      <c r="AF17" s="60"/>
      <c r="AG17" s="62"/>
      <c r="AH17" s="62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4"/>
      <c r="AU17" s="60"/>
      <c r="AV17" s="60"/>
      <c r="AW17" s="60"/>
      <c r="AX1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0"/>
      <c r="BA17" s="60"/>
      <c r="BB17" s="60"/>
      <c r="BC17" s="60"/>
      <c r="BD17" s="60"/>
      <c r="BE17" s="60"/>
      <c r="BF17" s="60" t="s">
        <v>207</v>
      </c>
      <c r="BG17" s="60"/>
      <c r="BH17" s="60"/>
      <c r="BI17" s="60"/>
      <c r="BJ17" s="60"/>
      <c r="BK17" s="60"/>
      <c r="BL17" s="60"/>
      <c r="BM17" s="60"/>
    </row>
    <row r="18" spans="1:65" ht="16" customHeight="1" x14ac:dyDescent="0.2">
      <c r="A18" s="66">
        <v>1014</v>
      </c>
      <c r="B18" s="60" t="s">
        <v>26</v>
      </c>
      <c r="C18" s="60" t="s">
        <v>128</v>
      </c>
      <c r="D18" s="60" t="s">
        <v>27</v>
      </c>
      <c r="E18" s="68" t="s">
        <v>1380</v>
      </c>
      <c r="F18" s="61" t="str">
        <f>IF(ISBLANK(Table2[[#This Row],[unique_id]]), "", PROPER(SUBSTITUTE(Table2[[#This Row],[unique_id]], "_", " ")))</f>
        <v>Office Office Office Pantry Temperature</v>
      </c>
      <c r="G18" s="60" t="s">
        <v>213</v>
      </c>
      <c r="H18" s="60" t="s">
        <v>87</v>
      </c>
      <c r="I18" s="60" t="s">
        <v>30</v>
      </c>
      <c r="J18" s="60"/>
      <c r="K18" s="68" t="s">
        <v>1381</v>
      </c>
      <c r="L18" s="60"/>
      <c r="M18" s="60"/>
      <c r="N18" s="60"/>
      <c r="O18" s="62"/>
      <c r="P18" s="60"/>
      <c r="Q18" s="60"/>
      <c r="R18" s="60"/>
      <c r="S18" s="60"/>
      <c r="T18" s="63"/>
      <c r="U18" s="60"/>
      <c r="V18" s="62" t="s">
        <v>1251</v>
      </c>
      <c r="W18" s="62"/>
      <c r="X18" s="62"/>
      <c r="Y18" s="62"/>
      <c r="Z18" s="62"/>
      <c r="AA18" s="62"/>
      <c r="AB18" s="60"/>
      <c r="AC18" s="60"/>
      <c r="AD18" s="60"/>
      <c r="AE18" s="60" t="s">
        <v>320</v>
      </c>
      <c r="AF18" s="60"/>
      <c r="AG18" s="62"/>
      <c r="AH18" s="62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4"/>
      <c r="AU18" s="60"/>
      <c r="AV1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0"/>
      <c r="BA18" s="60" t="str">
        <f>IF(ISBLANK(Table2[[#This Row],[device_model]]), "", Table2[[#This Row],[device_suggested_area]])</f>
        <v>Pantry</v>
      </c>
      <c r="BB18" s="60" t="s">
        <v>1034</v>
      </c>
      <c r="BC18" s="60" t="s">
        <v>1036</v>
      </c>
      <c r="BD18" s="60" t="s">
        <v>128</v>
      </c>
      <c r="BE18" s="60" t="s">
        <v>432</v>
      </c>
      <c r="BF18" s="60" t="s">
        <v>213</v>
      </c>
      <c r="BG18" s="60"/>
      <c r="BH18" s="60"/>
      <c r="BI18" s="60"/>
      <c r="BJ18" s="60"/>
      <c r="BK18" s="60"/>
      <c r="BL18" s="60"/>
      <c r="BM1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 x14ac:dyDescent="0.2">
      <c r="A19" s="66">
        <v>1015</v>
      </c>
      <c r="B19" s="60" t="s">
        <v>26</v>
      </c>
      <c r="C19" s="60" t="s">
        <v>128</v>
      </c>
      <c r="D19" s="60" t="s">
        <v>27</v>
      </c>
      <c r="E19" s="68" t="s">
        <v>1381</v>
      </c>
      <c r="F19" s="61" t="str">
        <f>IF(ISBLANK(Table2[[#This Row],[unique_id]]), "", PROPER(SUBSTITUTE(Table2[[#This Row],[unique_id]], "_", " ")))</f>
        <v>Compensation Sensor Office Office Office Pantry Temperature</v>
      </c>
      <c r="G19" s="60" t="s">
        <v>213</v>
      </c>
      <c r="H19" s="60" t="s">
        <v>87</v>
      </c>
      <c r="I19" s="60" t="s">
        <v>30</v>
      </c>
      <c r="J19" s="60" t="s">
        <v>87</v>
      </c>
      <c r="K19" s="60"/>
      <c r="L19" s="60"/>
      <c r="M19" s="60" t="s">
        <v>136</v>
      </c>
      <c r="N19" s="60"/>
      <c r="O19" s="62"/>
      <c r="P19" s="60"/>
      <c r="Q19" s="60"/>
      <c r="R19" s="60"/>
      <c r="S19" s="60"/>
      <c r="T19" s="63"/>
      <c r="U19" s="60" t="s">
        <v>445</v>
      </c>
      <c r="V19" s="62"/>
      <c r="W19" s="62"/>
      <c r="X19" s="62"/>
      <c r="Y19" s="62"/>
      <c r="Z19" s="62"/>
      <c r="AA19" s="62"/>
      <c r="AB19" s="60"/>
      <c r="AC19" s="60"/>
      <c r="AD19" s="60"/>
      <c r="AE19" s="60" t="s">
        <v>320</v>
      </c>
      <c r="AF19" s="60"/>
      <c r="AG19" s="62"/>
      <c r="AH19" s="62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4"/>
      <c r="AU19" s="60"/>
      <c r="AV19" s="60"/>
      <c r="AW19" s="60"/>
      <c r="AX1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0"/>
      <c r="BA19" s="60"/>
      <c r="BB19" s="60"/>
      <c r="BC19" s="60"/>
      <c r="BD19" s="60"/>
      <c r="BE19" s="60"/>
      <c r="BF19" s="60" t="s">
        <v>213</v>
      </c>
      <c r="BG19" s="60"/>
      <c r="BH19" s="60"/>
      <c r="BI19" s="60"/>
      <c r="BJ19" s="60"/>
      <c r="BK19" s="60"/>
      <c r="BL19" s="60"/>
      <c r="BM19" s="60"/>
    </row>
    <row r="20" spans="1:65" ht="16" customHeight="1" x14ac:dyDescent="0.2">
      <c r="A20" s="18">
        <v>1016</v>
      </c>
      <c r="B20" s="60" t="s">
        <v>26</v>
      </c>
      <c r="C20" s="60" t="s">
        <v>128</v>
      </c>
      <c r="D20" s="60" t="s">
        <v>27</v>
      </c>
      <c r="E20" s="68" t="s">
        <v>1382</v>
      </c>
      <c r="F20" s="61" t="str">
        <f>IF(ISBLANK(Table2[[#This Row],[unique_id]]), "", PROPER(SUBSTITUTE(Table2[[#This Row],[unique_id]], "_", " ")))</f>
        <v>Office Office Office Dining Temperature</v>
      </c>
      <c r="G20" s="60" t="s">
        <v>194</v>
      </c>
      <c r="H20" s="60" t="s">
        <v>87</v>
      </c>
      <c r="I20" s="60" t="s">
        <v>30</v>
      </c>
      <c r="J20" s="60"/>
      <c r="K20" s="68" t="s">
        <v>1383</v>
      </c>
      <c r="L20" s="60"/>
      <c r="M20" s="60"/>
      <c r="N20" s="60"/>
      <c r="O20" s="62"/>
      <c r="P20" s="60"/>
      <c r="Q20" s="60"/>
      <c r="R20" s="60"/>
      <c r="S20" s="60"/>
      <c r="T20" s="63"/>
      <c r="U20" s="60"/>
      <c r="V20" s="62" t="s">
        <v>1250</v>
      </c>
      <c r="W20" s="62"/>
      <c r="X20" s="62"/>
      <c r="Y20" s="62"/>
      <c r="Z20" s="62"/>
      <c r="AA20" s="62"/>
      <c r="AB20" s="60"/>
      <c r="AC20" s="60"/>
      <c r="AD20" s="60"/>
      <c r="AE20" s="60" t="s">
        <v>320</v>
      </c>
      <c r="AF20" s="60"/>
      <c r="AG20" s="62"/>
      <c r="AH20" s="62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4"/>
      <c r="AU20" s="60"/>
      <c r="AV2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0"/>
      <c r="BA20" s="60" t="str">
        <f>IF(ISBLANK(Table2[[#This Row],[device_model]]), "", Table2[[#This Row],[device_suggested_area]])</f>
        <v>Dining</v>
      </c>
      <c r="BB20" s="60" t="s">
        <v>1034</v>
      </c>
      <c r="BC20" s="60" t="s">
        <v>1036</v>
      </c>
      <c r="BD20" s="60" t="s">
        <v>128</v>
      </c>
      <c r="BE20" s="60" t="s">
        <v>432</v>
      </c>
      <c r="BF20" s="60" t="s">
        <v>194</v>
      </c>
      <c r="BG20" s="60"/>
      <c r="BH20" s="60"/>
      <c r="BI20" s="60"/>
      <c r="BJ20" s="60"/>
      <c r="BK20" s="60"/>
      <c r="BL20" s="60"/>
      <c r="BM2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 x14ac:dyDescent="0.2">
      <c r="A21" s="66">
        <v>1017</v>
      </c>
      <c r="B21" s="60" t="s">
        <v>26</v>
      </c>
      <c r="C21" s="60" t="s">
        <v>128</v>
      </c>
      <c r="D21" s="60" t="s">
        <v>27</v>
      </c>
      <c r="E21" s="68" t="s">
        <v>1383</v>
      </c>
      <c r="F21" s="61" t="str">
        <f>IF(ISBLANK(Table2[[#This Row],[unique_id]]), "", PROPER(SUBSTITUTE(Table2[[#This Row],[unique_id]], "_", " ")))</f>
        <v>Compensation Sensor Office Office Office Dining Temperature</v>
      </c>
      <c r="G21" s="60" t="s">
        <v>194</v>
      </c>
      <c r="H21" s="60" t="s">
        <v>87</v>
      </c>
      <c r="I21" s="60" t="s">
        <v>30</v>
      </c>
      <c r="J21" s="60" t="s">
        <v>87</v>
      </c>
      <c r="K21" s="60"/>
      <c r="L21" s="60"/>
      <c r="M21" s="60" t="s">
        <v>136</v>
      </c>
      <c r="N21" s="60"/>
      <c r="O21" s="62"/>
      <c r="P21" s="60"/>
      <c r="Q21" s="60"/>
      <c r="R21" s="60"/>
      <c r="S21" s="60"/>
      <c r="T21" s="63"/>
      <c r="U21" s="60" t="s">
        <v>445</v>
      </c>
      <c r="V21" s="62"/>
      <c r="W21" s="62"/>
      <c r="X21" s="62"/>
      <c r="Y21" s="62"/>
      <c r="Z21" s="62"/>
      <c r="AA21" s="62"/>
      <c r="AB21" s="60"/>
      <c r="AC21" s="60"/>
      <c r="AD21" s="60"/>
      <c r="AE21" s="60" t="s">
        <v>320</v>
      </c>
      <c r="AF21" s="60"/>
      <c r="AG21" s="62"/>
      <c r="AH21" s="62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4"/>
      <c r="AU21" s="60"/>
      <c r="AV21" s="60"/>
      <c r="AW21" s="60"/>
      <c r="AX2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0"/>
      <c r="BA21" s="60"/>
      <c r="BB21" s="60"/>
      <c r="BC21" s="60"/>
      <c r="BD21" s="60"/>
      <c r="BE21" s="60"/>
      <c r="BF21" s="60" t="s">
        <v>194</v>
      </c>
      <c r="BG21" s="60"/>
      <c r="BH21" s="60"/>
      <c r="BI21" s="60"/>
      <c r="BJ21" s="60"/>
      <c r="BK21" s="60"/>
      <c r="BL21" s="60"/>
      <c r="BM21" s="60"/>
    </row>
    <row r="22" spans="1:65" ht="16" customHeight="1" x14ac:dyDescent="0.2">
      <c r="A22" s="66">
        <v>1018</v>
      </c>
      <c r="B22" s="60" t="s">
        <v>26</v>
      </c>
      <c r="C22" s="60" t="s">
        <v>128</v>
      </c>
      <c r="D22" s="60" t="s">
        <v>27</v>
      </c>
      <c r="E22" s="60" t="s">
        <v>602</v>
      </c>
      <c r="F22" s="61" t="str">
        <f>IF(ISBLANK(Table2[[#This Row],[unique_id]]), "", PROPER(SUBSTITUTE(Table2[[#This Row],[unique_id]], "_", " ")))</f>
        <v>Laundry Temperature</v>
      </c>
      <c r="G22" s="60" t="s">
        <v>215</v>
      </c>
      <c r="H22" s="60" t="s">
        <v>87</v>
      </c>
      <c r="I22" s="60" t="s">
        <v>30</v>
      </c>
      <c r="J22" s="60"/>
      <c r="K22" s="60" t="s">
        <v>603</v>
      </c>
      <c r="L22" s="60"/>
      <c r="M22" s="60"/>
      <c r="N22" s="60"/>
      <c r="O22" s="62"/>
      <c r="P22" s="60"/>
      <c r="Q22" s="60"/>
      <c r="R22" s="60"/>
      <c r="S22" s="60"/>
      <c r="T22" s="63"/>
      <c r="U22" s="60"/>
      <c r="V22" s="62" t="s">
        <v>1256</v>
      </c>
      <c r="W22" s="62"/>
      <c r="X22" s="62"/>
      <c r="Y22" s="62"/>
      <c r="Z22" s="62"/>
      <c r="AA22" s="62"/>
      <c r="AB22" s="60"/>
      <c r="AC22" s="60"/>
      <c r="AD22" s="60"/>
      <c r="AE22" s="60" t="s">
        <v>320</v>
      </c>
      <c r="AF22" s="60"/>
      <c r="AG22" s="62"/>
      <c r="AH22" s="62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4"/>
      <c r="AU22" s="60"/>
      <c r="AV2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0"/>
      <c r="BA22" s="60" t="str">
        <f>IF(ISBLANK(Table2[[#This Row],[device_model]]), "", Table2[[#This Row],[device_suggested_area]])</f>
        <v>Laundry</v>
      </c>
      <c r="BB22" s="60" t="s">
        <v>1035</v>
      </c>
      <c r="BC22" s="60" t="s">
        <v>1033</v>
      </c>
      <c r="BD22" s="60" t="s">
        <v>128</v>
      </c>
      <c r="BE22" s="60" t="s">
        <v>431</v>
      </c>
      <c r="BF22" s="60" t="s">
        <v>215</v>
      </c>
      <c r="BG22" s="60"/>
      <c r="BH22" s="60"/>
      <c r="BI22" s="60"/>
      <c r="BJ22" s="60" t="s">
        <v>1421</v>
      </c>
      <c r="BK22" s="63" t="s">
        <v>435</v>
      </c>
      <c r="BL22" s="60"/>
      <c r="BM2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 x14ac:dyDescent="0.2">
      <c r="A23" s="18">
        <v>1019</v>
      </c>
      <c r="B23" s="60" t="s">
        <v>26</v>
      </c>
      <c r="C23" s="60" t="s">
        <v>128</v>
      </c>
      <c r="D23" s="60" t="s">
        <v>27</v>
      </c>
      <c r="E23" s="60" t="s">
        <v>603</v>
      </c>
      <c r="F23" s="61" t="str">
        <f>IF(ISBLANK(Table2[[#This Row],[unique_id]]), "", PROPER(SUBSTITUTE(Table2[[#This Row],[unique_id]], "_", " ")))</f>
        <v>Compensation Sensor Laundry Temperature</v>
      </c>
      <c r="G23" s="60" t="s">
        <v>215</v>
      </c>
      <c r="H23" s="60" t="s">
        <v>87</v>
      </c>
      <c r="I23" s="60" t="s">
        <v>30</v>
      </c>
      <c r="J23" s="60" t="s">
        <v>87</v>
      </c>
      <c r="K23" s="60"/>
      <c r="L23" s="60"/>
      <c r="M23" s="60" t="s">
        <v>136</v>
      </c>
      <c r="N23" s="60"/>
      <c r="O23" s="62"/>
      <c r="P23" s="60"/>
      <c r="Q23" s="60"/>
      <c r="R23" s="60"/>
      <c r="S23" s="60"/>
      <c r="T23" s="63"/>
      <c r="U23" s="60" t="s">
        <v>445</v>
      </c>
      <c r="V23" s="62"/>
      <c r="W23" s="62"/>
      <c r="X23" s="62"/>
      <c r="Y23" s="62"/>
      <c r="Z23" s="62"/>
      <c r="AA23" s="62"/>
      <c r="AB23" s="60"/>
      <c r="AC23" s="60"/>
      <c r="AD23" s="60"/>
      <c r="AE23" s="60" t="s">
        <v>320</v>
      </c>
      <c r="AF23" s="60"/>
      <c r="AG23" s="62"/>
      <c r="AH23" s="62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4"/>
      <c r="AU23" s="60"/>
      <c r="AV23" s="60"/>
      <c r="AW23" s="60"/>
      <c r="AX2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0"/>
      <c r="BA23" s="60"/>
      <c r="BB23" s="60"/>
      <c r="BC23" s="60"/>
      <c r="BD23" s="60"/>
      <c r="BE23" s="60"/>
      <c r="BF23" s="60" t="s">
        <v>215</v>
      </c>
      <c r="BG23" s="60"/>
      <c r="BH23" s="60"/>
      <c r="BI23" s="60"/>
      <c r="BJ23" s="60"/>
      <c r="BK23" s="63"/>
      <c r="BL23" s="60"/>
      <c r="BM23" s="60"/>
    </row>
    <row r="24" spans="1:65" ht="16" customHeight="1" x14ac:dyDescent="0.2">
      <c r="A24" s="66">
        <v>1020</v>
      </c>
      <c r="B24" s="28" t="s">
        <v>26</v>
      </c>
      <c r="C24" s="28" t="s">
        <v>39</v>
      </c>
      <c r="D24" s="28" t="s">
        <v>27</v>
      </c>
      <c r="E24" s="28" t="s">
        <v>1242</v>
      </c>
      <c r="F24" s="30" t="str">
        <f>IF(ISBLANK(Table2[[#This Row],[unique_id]]), "", PROPER(SUBSTITUTE(Table2[[#This Row],[unique_id]], "_", " ")))</f>
        <v>Wardrobe Temperature</v>
      </c>
      <c r="G24" s="28" t="s">
        <v>504</v>
      </c>
      <c r="H24" s="28" t="s">
        <v>87</v>
      </c>
      <c r="I24" s="28" t="s">
        <v>30</v>
      </c>
      <c r="J24" s="28"/>
      <c r="K24" s="28" t="s">
        <v>1243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1259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320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1260</v>
      </c>
      <c r="AS24" s="28">
        <v>1</v>
      </c>
      <c r="AT24" s="57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1341</v>
      </c>
      <c r="BC24" s="28" t="s">
        <v>36</v>
      </c>
      <c r="BD24" s="28" t="s">
        <v>37</v>
      </c>
      <c r="BE24" s="28" t="s">
        <v>1128</v>
      </c>
      <c r="BF24" s="28" t="s">
        <v>504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 x14ac:dyDescent="0.2">
      <c r="A25" s="66">
        <v>1021</v>
      </c>
      <c r="B25" s="28" t="s">
        <v>26</v>
      </c>
      <c r="C25" s="28" t="s">
        <v>39</v>
      </c>
      <c r="D25" s="28" t="s">
        <v>27</v>
      </c>
      <c r="E25" s="28" t="s">
        <v>1243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504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445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320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7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504</v>
      </c>
      <c r="BG25" s="28"/>
      <c r="BH25" s="28"/>
      <c r="BI25" s="28"/>
      <c r="BJ25" s="28"/>
      <c r="BK25" s="28"/>
      <c r="BL25" s="28"/>
      <c r="BM25" s="28"/>
    </row>
    <row r="26" spans="1:65" ht="16" customHeight="1" x14ac:dyDescent="0.2">
      <c r="A26" s="18">
        <v>1022</v>
      </c>
      <c r="B26" s="33" t="s">
        <v>26</v>
      </c>
      <c r="C26" s="33" t="s">
        <v>1183</v>
      </c>
      <c r="D26" s="33" t="s">
        <v>27</v>
      </c>
      <c r="E26" s="33" t="s">
        <v>1245</v>
      </c>
      <c r="F26" s="35" t="str">
        <f>IF(ISBLANK(Table2[[#This Row],[unique_id]]), "", PROPER(SUBSTITUTE(Table2[[#This Row],[unique_id]], "_", " ")))</f>
        <v>Utility Temperature</v>
      </c>
      <c r="G26" s="33" t="s">
        <v>1244</v>
      </c>
      <c r="H26" s="33" t="s">
        <v>87</v>
      </c>
      <c r="I26" s="33" t="s">
        <v>30</v>
      </c>
      <c r="J26" s="33"/>
      <c r="K26" s="33" t="s">
        <v>1246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1258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320</v>
      </c>
      <c r="AF26" s="33">
        <v>300</v>
      </c>
      <c r="AG26" s="36" t="s">
        <v>34</v>
      </c>
      <c r="AH26" s="36"/>
      <c r="AI26" s="33" t="s">
        <v>1210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6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1187</v>
      </c>
      <c r="BD26" s="33" t="s">
        <v>1183</v>
      </c>
      <c r="BE26" s="33" t="s">
        <v>1188</v>
      </c>
      <c r="BF26" s="33" t="s">
        <v>28</v>
      </c>
      <c r="BG26" s="33"/>
      <c r="BH26" s="33"/>
      <c r="BI26" s="33"/>
      <c r="BJ26" s="33"/>
      <c r="BK26" s="33" t="s">
        <v>1207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 x14ac:dyDescent="0.2">
      <c r="A27" s="66">
        <v>1023</v>
      </c>
      <c r="B27" s="33" t="s">
        <v>26</v>
      </c>
      <c r="C27" s="33" t="s">
        <v>1183</v>
      </c>
      <c r="D27" s="33" t="s">
        <v>27</v>
      </c>
      <c r="E27" s="33" t="s">
        <v>1246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1244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445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320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59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 x14ac:dyDescent="0.2">
      <c r="A28" s="66">
        <v>1024</v>
      </c>
      <c r="B28" s="33" t="s">
        <v>26</v>
      </c>
      <c r="C28" s="33" t="s">
        <v>710</v>
      </c>
      <c r="D28" s="33" t="s">
        <v>27</v>
      </c>
      <c r="E28" s="33" t="s">
        <v>1106</v>
      </c>
      <c r="F28" s="35" t="str">
        <f>IF(ISBLANK(Table2[[#This Row],[unique_id]]), "", PROPER(SUBSTITUTE(Table2[[#This Row],[unique_id]], "_", " ")))</f>
        <v>Deck Festoons Plug Temperature</v>
      </c>
      <c r="G28" s="33" t="s">
        <v>410</v>
      </c>
      <c r="H28" s="33" t="s">
        <v>87</v>
      </c>
      <c r="I28" s="33" t="s">
        <v>30</v>
      </c>
      <c r="J28" s="33"/>
      <c r="K28" s="33" t="s">
        <v>1237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445</v>
      </c>
      <c r="V28" s="36" t="s">
        <v>1253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320</v>
      </c>
      <c r="AF28" s="33">
        <v>10</v>
      </c>
      <c r="AG28" s="36" t="s">
        <v>34</v>
      </c>
      <c r="AH28" s="36" t="s">
        <v>923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942</v>
      </c>
      <c r="AO28" s="33" t="s">
        <v>943</v>
      </c>
      <c r="AP28" s="33" t="s">
        <v>932</v>
      </c>
      <c r="AQ28" s="33" t="s">
        <v>933</v>
      </c>
      <c r="AR28" s="33" t="s">
        <v>1182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744</v>
      </c>
      <c r="BC28" s="33" t="s">
        <v>1179</v>
      </c>
      <c r="BD28" s="33" t="s">
        <v>1178</v>
      </c>
      <c r="BE28" s="33" t="s">
        <v>913</v>
      </c>
      <c r="BF28" s="33" t="s">
        <v>362</v>
      </c>
      <c r="BG28" s="33" t="s">
        <v>410</v>
      </c>
      <c r="BH28" s="33" t="s">
        <v>410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 x14ac:dyDescent="0.2">
      <c r="A29" s="18">
        <v>1025</v>
      </c>
      <c r="B29" s="33" t="s">
        <v>26</v>
      </c>
      <c r="C29" s="33" t="s">
        <v>710</v>
      </c>
      <c r="D29" s="33" t="s">
        <v>27</v>
      </c>
      <c r="E29" s="33" t="s">
        <v>1237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410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445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320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59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362</v>
      </c>
      <c r="BG29" s="33" t="s">
        <v>410</v>
      </c>
      <c r="BH29" s="33" t="s">
        <v>410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 x14ac:dyDescent="0.2">
      <c r="A30" s="66">
        <v>1026</v>
      </c>
      <c r="B30" s="60" t="s">
        <v>26</v>
      </c>
      <c r="C30" s="60" t="s">
        <v>128</v>
      </c>
      <c r="D30" s="60" t="s">
        <v>27</v>
      </c>
      <c r="E30" s="60" t="s">
        <v>1384</v>
      </c>
      <c r="F30" s="61" t="str">
        <f>IF(ISBLANK(Table2[[#This Row],[unique_id]]), "", PROPER(SUBSTITUTE(Table2[[#This Row],[unique_id]], "_", " ")))</f>
        <v>Office Office Office Basement Temperature</v>
      </c>
      <c r="G30" s="60" t="s">
        <v>212</v>
      </c>
      <c r="H30" s="60" t="s">
        <v>87</v>
      </c>
      <c r="I30" s="60" t="s">
        <v>30</v>
      </c>
      <c r="J30" s="60"/>
      <c r="K30" s="60" t="s">
        <v>1385</v>
      </c>
      <c r="L30" s="60"/>
      <c r="M30" s="60"/>
      <c r="N30" s="60"/>
      <c r="O30" s="62"/>
      <c r="P30" s="60"/>
      <c r="Q30" s="60"/>
      <c r="R30" s="60"/>
      <c r="S30" s="60"/>
      <c r="T30" s="63"/>
      <c r="U30" s="60"/>
      <c r="V30" s="62" t="s">
        <v>1250</v>
      </c>
      <c r="W30" s="62"/>
      <c r="X30" s="62"/>
      <c r="Y30" s="62"/>
      <c r="Z30" s="62"/>
      <c r="AA30" s="62"/>
      <c r="AB30" s="60"/>
      <c r="AC30" s="60"/>
      <c r="AD30" s="60"/>
      <c r="AE30" s="60" t="s">
        <v>320</v>
      </c>
      <c r="AF30" s="60"/>
      <c r="AG30" s="62"/>
      <c r="AH30" s="62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4"/>
      <c r="AU30" s="60"/>
      <c r="AV3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0"/>
      <c r="BA30" s="60" t="str">
        <f>IF(ISBLANK(Table2[[#This Row],[device_model]]), "", Table2[[#This Row],[device_suggested_area]])</f>
        <v>Basement</v>
      </c>
      <c r="BB30" s="60" t="s">
        <v>1034</v>
      </c>
      <c r="BC30" s="60" t="s">
        <v>1036</v>
      </c>
      <c r="BD30" s="60" t="s">
        <v>128</v>
      </c>
      <c r="BE30" s="60" t="s">
        <v>432</v>
      </c>
      <c r="BF30" s="60" t="s">
        <v>212</v>
      </c>
      <c r="BG30" s="60"/>
      <c r="BH30" s="60"/>
      <c r="BI30" s="60"/>
      <c r="BJ30" s="60"/>
      <c r="BK30" s="60"/>
      <c r="BL30" s="60"/>
      <c r="BM3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 x14ac:dyDescent="0.2">
      <c r="A31" s="66">
        <v>1027</v>
      </c>
      <c r="B31" s="60" t="s">
        <v>26</v>
      </c>
      <c r="C31" s="60" t="s">
        <v>128</v>
      </c>
      <c r="D31" s="60" t="s">
        <v>27</v>
      </c>
      <c r="E31" s="60" t="s">
        <v>1385</v>
      </c>
      <c r="F31" s="61" t="str">
        <f>IF(ISBLANK(Table2[[#This Row],[unique_id]]), "", PROPER(SUBSTITUTE(Table2[[#This Row],[unique_id]], "_", " ")))</f>
        <v>Compensation Sensor Office Office Office Basement Temperature</v>
      </c>
      <c r="G31" s="60" t="s">
        <v>212</v>
      </c>
      <c r="H31" s="60" t="s">
        <v>87</v>
      </c>
      <c r="I31" s="60" t="s">
        <v>30</v>
      </c>
      <c r="J31" s="60" t="s">
        <v>87</v>
      </c>
      <c r="K31" s="60"/>
      <c r="L31" s="60"/>
      <c r="M31" s="60" t="s">
        <v>136</v>
      </c>
      <c r="N31" s="60"/>
      <c r="O31" s="62"/>
      <c r="P31" s="60"/>
      <c r="Q31" s="60"/>
      <c r="R31" s="60"/>
      <c r="S31" s="60"/>
      <c r="T31" s="63"/>
      <c r="U31" s="60" t="s">
        <v>445</v>
      </c>
      <c r="V31" s="62"/>
      <c r="W31" s="62"/>
      <c r="X31" s="62"/>
      <c r="Y31" s="62"/>
      <c r="Z31" s="62"/>
      <c r="AA31" s="62"/>
      <c r="AB31" s="60"/>
      <c r="AC31" s="60"/>
      <c r="AD31" s="60"/>
      <c r="AE31" s="60" t="s">
        <v>320</v>
      </c>
      <c r="AF31" s="60"/>
      <c r="AG31" s="62"/>
      <c r="AH31" s="62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4"/>
      <c r="AU31" s="60"/>
      <c r="AV31" s="60"/>
      <c r="AW31" s="60"/>
      <c r="AX3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0"/>
      <c r="BA31" s="60"/>
      <c r="BB31" s="60"/>
      <c r="BC31" s="60"/>
      <c r="BD31" s="60"/>
      <c r="BE31" s="60"/>
      <c r="BF31" s="60" t="s">
        <v>212</v>
      </c>
      <c r="BG31" s="60"/>
      <c r="BH31" s="60"/>
      <c r="BI31" s="60"/>
      <c r="BJ31" s="60"/>
      <c r="BK31" s="60"/>
      <c r="BL31" s="60"/>
      <c r="BM31" s="60"/>
    </row>
    <row r="32" spans="1:65" ht="16" customHeight="1" x14ac:dyDescent="0.2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320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1260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430</v>
      </c>
      <c r="BC32" s="18" t="s">
        <v>36</v>
      </c>
      <c r="BD32" s="18" t="s">
        <v>37</v>
      </c>
      <c r="BE32" s="18" t="s">
        <v>1128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 x14ac:dyDescent="0.2">
      <c r="A33" s="66">
        <v>1029</v>
      </c>
      <c r="B33" s="18" t="s">
        <v>26</v>
      </c>
      <c r="C33" s="18" t="s">
        <v>39</v>
      </c>
      <c r="D33" s="18" t="s">
        <v>27</v>
      </c>
      <c r="E33" s="18" t="s">
        <v>1214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320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1260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430</v>
      </c>
      <c r="BC33" s="18" t="s">
        <v>36</v>
      </c>
      <c r="BD33" s="18" t="s">
        <v>37</v>
      </c>
      <c r="BE33" s="18" t="s">
        <v>1128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 x14ac:dyDescent="0.2">
      <c r="A34" s="66">
        <v>1030</v>
      </c>
      <c r="B34" s="18" t="s">
        <v>26</v>
      </c>
      <c r="C34" s="18" t="s">
        <v>39</v>
      </c>
      <c r="D34" s="18" t="s">
        <v>27</v>
      </c>
      <c r="E34" s="18" t="s">
        <v>1215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320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1260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430</v>
      </c>
      <c r="BC34" s="18" t="s">
        <v>36</v>
      </c>
      <c r="BD34" s="18" t="s">
        <v>37</v>
      </c>
      <c r="BE34" s="18" t="s">
        <v>1128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 x14ac:dyDescent="0.2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320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1260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430</v>
      </c>
      <c r="BC35" s="18" t="s">
        <v>36</v>
      </c>
      <c r="BD35" s="18" t="s">
        <v>37</v>
      </c>
      <c r="BE35" s="18" t="s">
        <v>1128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 x14ac:dyDescent="0.2">
      <c r="A36" s="66">
        <v>1032</v>
      </c>
      <c r="B36" s="18" t="s">
        <v>26</v>
      </c>
      <c r="C36" s="18" t="s">
        <v>39</v>
      </c>
      <c r="D36" s="18" t="s">
        <v>27</v>
      </c>
      <c r="E36" s="18" t="s">
        <v>1217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320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1260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1341</v>
      </c>
      <c r="BC36" s="18" t="s">
        <v>36</v>
      </c>
      <c r="BD36" s="18" t="s">
        <v>37</v>
      </c>
      <c r="BE36" s="18" t="s">
        <v>1128</v>
      </c>
      <c r="BF36" s="18" t="s">
        <v>504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 x14ac:dyDescent="0.2">
      <c r="A37" s="66">
        <v>1033</v>
      </c>
      <c r="B37" s="18" t="s">
        <v>26</v>
      </c>
      <c r="C37" s="18" t="s">
        <v>39</v>
      </c>
      <c r="D37" s="18" t="s">
        <v>27</v>
      </c>
      <c r="E37" s="18" t="s">
        <v>1218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320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1260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430</v>
      </c>
      <c r="BC37" s="18" t="s">
        <v>36</v>
      </c>
      <c r="BD37" s="18" t="s">
        <v>37</v>
      </c>
      <c r="BE37" s="18" t="s">
        <v>1128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 x14ac:dyDescent="0.2">
      <c r="A38" s="18">
        <v>1034</v>
      </c>
      <c r="B38" s="18" t="s">
        <v>26</v>
      </c>
      <c r="C38" s="18" t="s">
        <v>449</v>
      </c>
      <c r="D38" s="18" t="s">
        <v>337</v>
      </c>
      <c r="E38" s="18" t="s">
        <v>336</v>
      </c>
      <c r="F38" s="22" t="str">
        <f>IF(ISBLANK(Table2[[#This Row],[unique_id]]), "", PROPER(SUBSTITUTE(Table2[[#This Row],[unique_id]], "_", " ")))</f>
        <v>Column Break</v>
      </c>
      <c r="G38" s="18" t="s">
        <v>333</v>
      </c>
      <c r="H38" s="18" t="s">
        <v>87</v>
      </c>
      <c r="I38" s="18" t="s">
        <v>30</v>
      </c>
      <c r="M38" s="18" t="s">
        <v>334</v>
      </c>
      <c r="N38" s="18" t="s">
        <v>335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 x14ac:dyDescent="0.2">
      <c r="A39" s="66">
        <v>1035</v>
      </c>
      <c r="B39" s="18" t="s">
        <v>26</v>
      </c>
      <c r="C39" s="18" t="s">
        <v>459</v>
      </c>
      <c r="D39" s="18" t="s">
        <v>27</v>
      </c>
      <c r="E39" s="18" t="s">
        <v>538</v>
      </c>
      <c r="F39" s="22" t="str">
        <f>IF(ISBLANK(Table2[[#This Row],[unique_id]]), "", PROPER(SUBSTITUTE(Table2[[#This Row],[unique_id]], "_", " ")))</f>
        <v>Dining Air Purifier Pm25</v>
      </c>
      <c r="G39" s="18" t="s">
        <v>194</v>
      </c>
      <c r="H39" s="18" t="s">
        <v>462</v>
      </c>
      <c r="I39" s="18" t="s">
        <v>30</v>
      </c>
      <c r="M39" s="18" t="s">
        <v>90</v>
      </c>
      <c r="O39" s="19"/>
      <c r="P39" s="18"/>
      <c r="T39" s="23"/>
      <c r="U39" s="18" t="s">
        <v>445</v>
      </c>
      <c r="V39" s="19"/>
      <c r="W39" s="19"/>
      <c r="X39" s="19"/>
      <c r="Y39" s="19"/>
      <c r="Z39" s="19"/>
      <c r="AB39" s="18"/>
      <c r="AE39" s="18" t="s">
        <v>465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 x14ac:dyDescent="0.2">
      <c r="A40" s="66">
        <v>1036</v>
      </c>
      <c r="B40" s="18" t="s">
        <v>26</v>
      </c>
      <c r="C40" s="18" t="s">
        <v>459</v>
      </c>
      <c r="D40" s="18" t="s">
        <v>27</v>
      </c>
      <c r="E40" s="18" t="s">
        <v>463</v>
      </c>
      <c r="F40" s="22" t="str">
        <f>IF(ISBLANK(Table2[[#This Row],[unique_id]]), "", PROPER(SUBSTITUTE(Table2[[#This Row],[unique_id]], "_", " ")))</f>
        <v>Lounge Air Purifier Pm25</v>
      </c>
      <c r="G40" s="18" t="s">
        <v>195</v>
      </c>
      <c r="H40" s="18" t="s">
        <v>462</v>
      </c>
      <c r="I40" s="18" t="s">
        <v>30</v>
      </c>
      <c r="M40" s="18" t="s">
        <v>90</v>
      </c>
      <c r="O40" s="19"/>
      <c r="P40" s="18"/>
      <c r="T40" s="23"/>
      <c r="U40" s="18" t="s">
        <v>445</v>
      </c>
      <c r="V40" s="19"/>
      <c r="W40" s="19"/>
      <c r="X40" s="19"/>
      <c r="Y40" s="19"/>
      <c r="Z40" s="19"/>
      <c r="AB40" s="18"/>
      <c r="AE40" s="18" t="s">
        <v>465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 x14ac:dyDescent="0.2">
      <c r="A41" s="66">
        <v>1037</v>
      </c>
      <c r="B41" s="18" t="s">
        <v>26</v>
      </c>
      <c r="C41" s="18" t="s">
        <v>459</v>
      </c>
      <c r="D41" s="18" t="s">
        <v>27</v>
      </c>
      <c r="E41" s="18" t="s">
        <v>1362</v>
      </c>
      <c r="F41" s="22" t="str">
        <f>IF(ISBLANK(Table2[[#This Row],[unique_id]]), "", PROPER(SUBSTITUTE(Table2[[#This Row],[unique_id]], "_", " ")))</f>
        <v>Parents Air Purifier Pm25</v>
      </c>
      <c r="G41" s="18" t="s">
        <v>193</v>
      </c>
      <c r="H41" s="18" t="s">
        <v>462</v>
      </c>
      <c r="I41" s="18" t="s">
        <v>30</v>
      </c>
      <c r="M41" s="18" t="s">
        <v>90</v>
      </c>
      <c r="O41" s="19"/>
      <c r="P41" s="18"/>
      <c r="T41" s="23"/>
      <c r="U41" s="18" t="s">
        <v>445</v>
      </c>
      <c r="V41" s="19"/>
      <c r="W41" s="19"/>
      <c r="X41" s="19"/>
      <c r="Y41" s="19"/>
      <c r="Z41" s="19"/>
      <c r="AB41" s="18"/>
      <c r="AE41" s="18" t="s">
        <v>465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 x14ac:dyDescent="0.2">
      <c r="A42" s="66">
        <v>1038</v>
      </c>
      <c r="B42" s="18" t="s">
        <v>26</v>
      </c>
      <c r="C42" s="18" t="s">
        <v>459</v>
      </c>
      <c r="D42" s="18" t="s">
        <v>27</v>
      </c>
      <c r="E42" s="18" t="s">
        <v>1361</v>
      </c>
      <c r="F42" s="22" t="str">
        <f>IF(ISBLANK(Table2[[#This Row],[unique_id]]), "", PROPER(SUBSTITUTE(Table2[[#This Row],[unique_id]], "_", " ")))</f>
        <v>Kitchen Air Purifier Pm25</v>
      </c>
      <c r="G42" s="18" t="s">
        <v>207</v>
      </c>
      <c r="H42" s="18" t="s">
        <v>462</v>
      </c>
      <c r="I42" s="18" t="s">
        <v>30</v>
      </c>
      <c r="M42" s="18" t="s">
        <v>90</v>
      </c>
      <c r="O42" s="19"/>
      <c r="P42" s="18"/>
      <c r="T42" s="23"/>
      <c r="U42" s="18" t="s">
        <v>445</v>
      </c>
      <c r="V42" s="19"/>
      <c r="W42" s="19"/>
      <c r="X42" s="19"/>
      <c r="Y42" s="19"/>
      <c r="Z42" s="19"/>
      <c r="AB42" s="18"/>
      <c r="AE42" s="18" t="s">
        <v>465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 x14ac:dyDescent="0.2">
      <c r="A43" s="18">
        <v>1050</v>
      </c>
      <c r="B43" s="18" t="s">
        <v>26</v>
      </c>
      <c r="C43" s="18" t="s">
        <v>39</v>
      </c>
      <c r="D43" s="18" t="s">
        <v>27</v>
      </c>
      <c r="E43" s="18" t="s">
        <v>1219</v>
      </c>
      <c r="F43" s="22" t="str">
        <f>IF(ISBLANK(Table2[[#This Row],[unique_id]]), "", PROPER(SUBSTITUTE(Table2[[#This Row],[unique_id]], "_", " ")))</f>
        <v>Roof Humidity</v>
      </c>
      <c r="G43" s="18" t="s">
        <v>38</v>
      </c>
      <c r="H43" s="18" t="s">
        <v>29</v>
      </c>
      <c r="I43" s="18" t="s">
        <v>30</v>
      </c>
      <c r="M43" s="18" t="s">
        <v>90</v>
      </c>
      <c r="O43" s="19"/>
      <c r="P43" s="18"/>
      <c r="T43" s="23"/>
      <c r="U43" s="18" t="s">
        <v>445</v>
      </c>
      <c r="V43" s="19"/>
      <c r="W43" s="19"/>
      <c r="X43" s="19"/>
      <c r="Y43" s="19"/>
      <c r="Z43" s="19"/>
      <c r="AB43" s="18" t="s">
        <v>31</v>
      </c>
      <c r="AC43" s="18" t="s">
        <v>32</v>
      </c>
      <c r="AD43" s="18" t="s">
        <v>33</v>
      </c>
      <c r="AE43" s="18" t="s">
        <v>322</v>
      </c>
      <c r="AF43" s="18">
        <v>300</v>
      </c>
      <c r="AG43" s="19" t="s">
        <v>34</v>
      </c>
      <c r="AH43" s="19"/>
      <c r="AI43" s="18" t="s">
        <v>40</v>
      </c>
      <c r="AJ43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18" t="str">
        <f>IF(ISBLANK(Table2[[#This Row],[index]]),  "", _xlfn.CONCAT(LOWER(Table2[[#This Row],[device_via_device]]), "/", Table2[[#This Row],[unique_id]]))</f>
        <v>weewx/roof_humidity</v>
      </c>
      <c r="AR43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18">
        <v>1</v>
      </c>
      <c r="AT43" s="14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>Roof</v>
      </c>
      <c r="BB43" s="18" t="s">
        <v>430</v>
      </c>
      <c r="BC43" s="18" t="s">
        <v>36</v>
      </c>
      <c r="BD43" s="18" t="s">
        <v>37</v>
      </c>
      <c r="BE43" s="18" t="s">
        <v>1128</v>
      </c>
      <c r="BF43" s="18" t="s">
        <v>38</v>
      </c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 x14ac:dyDescent="0.2">
      <c r="A44" s="18">
        <v>1051</v>
      </c>
      <c r="B44" s="18" t="s">
        <v>26</v>
      </c>
      <c r="C44" s="18" t="s">
        <v>128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Ada Humidity</v>
      </c>
      <c r="G44" s="18" t="s">
        <v>130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445</v>
      </c>
      <c r="V44" s="19"/>
      <c r="W44" s="19"/>
      <c r="X44" s="19"/>
      <c r="Y44" s="19"/>
      <c r="Z44" s="19"/>
      <c r="AB44" s="18"/>
      <c r="AE44" s="18" t="s">
        <v>322</v>
      </c>
      <c r="AG44" s="19"/>
      <c r="AH44" s="19"/>
      <c r="AT44" s="15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Ada</v>
      </c>
      <c r="BB44" s="18" t="s">
        <v>1035</v>
      </c>
      <c r="BC44" s="18" t="s">
        <v>1033</v>
      </c>
      <c r="BD44" s="18" t="s">
        <v>128</v>
      </c>
      <c r="BE44" s="18" t="s">
        <v>431</v>
      </c>
      <c r="BF44" s="18" t="s">
        <v>130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 x14ac:dyDescent="0.2">
      <c r="A45" s="18">
        <v>1052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Edwin Humidity</v>
      </c>
      <c r="G45" s="18" t="s">
        <v>127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445</v>
      </c>
      <c r="V45" s="19"/>
      <c r="W45" s="19"/>
      <c r="X45" s="19"/>
      <c r="Y45" s="19"/>
      <c r="Z45" s="19"/>
      <c r="AB45" s="18"/>
      <c r="AE45" s="18" t="s">
        <v>322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Edwin</v>
      </c>
      <c r="BB45" s="18" t="s">
        <v>1035</v>
      </c>
      <c r="BC45" s="18" t="s">
        <v>1033</v>
      </c>
      <c r="BD45" s="18" t="s">
        <v>128</v>
      </c>
      <c r="BE45" s="18" t="s">
        <v>431</v>
      </c>
      <c r="BF45" s="18" t="s">
        <v>127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 x14ac:dyDescent="0.2">
      <c r="A46" s="18">
        <v>1053</v>
      </c>
      <c r="B46" s="18" t="s">
        <v>26</v>
      </c>
      <c r="C46" s="18" t="s">
        <v>128</v>
      </c>
      <c r="D46" s="18" t="s">
        <v>27</v>
      </c>
      <c r="E46" s="18" t="s">
        <v>1378</v>
      </c>
      <c r="F46" s="22" t="str">
        <f>IF(ISBLANK(Table2[[#This Row],[unique_id]]), "", PROPER(SUBSTITUTE(Table2[[#This Row],[unique_id]], "_", " ")))</f>
        <v>Office Office Office Lounge Humidity</v>
      </c>
      <c r="G46" s="18" t="s">
        <v>195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445</v>
      </c>
      <c r="V46" s="19"/>
      <c r="W46" s="19"/>
      <c r="X46" s="19"/>
      <c r="Y46" s="19"/>
      <c r="Z46" s="19"/>
      <c r="AB46" s="18"/>
      <c r="AE46" s="18" t="s">
        <v>322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Lounge</v>
      </c>
      <c r="BB46" s="18" t="s">
        <v>1034</v>
      </c>
      <c r="BC46" s="18" t="s">
        <v>1036</v>
      </c>
      <c r="BD46" s="18" t="s">
        <v>128</v>
      </c>
      <c r="BE46" s="18" t="s">
        <v>432</v>
      </c>
      <c r="BF46" s="18" t="s">
        <v>195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 x14ac:dyDescent="0.2">
      <c r="A47" s="18">
        <v>1054</v>
      </c>
      <c r="B47" s="18" t="s">
        <v>26</v>
      </c>
      <c r="C47" s="18" t="s">
        <v>128</v>
      </c>
      <c r="D47" s="18" t="s">
        <v>27</v>
      </c>
      <c r="E47" s="18" t="s">
        <v>1222</v>
      </c>
      <c r="F47" s="22" t="str">
        <f>IF(ISBLANK(Table2[[#This Row],[unique_id]]), "", PROPER(SUBSTITUTE(Table2[[#This Row],[unique_id]], "_", " ")))</f>
        <v>Parents Humidity</v>
      </c>
      <c r="G47" s="18" t="s">
        <v>193</v>
      </c>
      <c r="H47" s="18" t="s">
        <v>29</v>
      </c>
      <c r="I47" s="18" t="s">
        <v>30</v>
      </c>
      <c r="M47" s="18" t="s">
        <v>136</v>
      </c>
      <c r="O47" s="19"/>
      <c r="P47" s="18"/>
      <c r="T47" s="23"/>
      <c r="U47" s="18" t="s">
        <v>445</v>
      </c>
      <c r="V47" s="19"/>
      <c r="W47" s="19"/>
      <c r="X47" s="19"/>
      <c r="Y47" s="19"/>
      <c r="Z47" s="19"/>
      <c r="AB47" s="18"/>
      <c r="AE47" s="18" t="s">
        <v>322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Parents</v>
      </c>
      <c r="BB47" s="18" t="s">
        <v>1035</v>
      </c>
      <c r="BC47" s="18" t="s">
        <v>1033</v>
      </c>
      <c r="BD47" s="18" t="s">
        <v>128</v>
      </c>
      <c r="BE47" s="18" t="s">
        <v>431</v>
      </c>
      <c r="BF47" s="18" t="s">
        <v>193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 x14ac:dyDescent="0.2">
      <c r="A48" s="18">
        <v>1055</v>
      </c>
      <c r="B48" s="18" t="s">
        <v>26</v>
      </c>
      <c r="C48" s="18" t="s">
        <v>128</v>
      </c>
      <c r="D48" s="18" t="s">
        <v>27</v>
      </c>
      <c r="E48" s="18" t="s">
        <v>1370</v>
      </c>
      <c r="F48" s="22" t="str">
        <f>IF(ISBLANK(Table2[[#This Row],[unique_id]]), "", PROPER(SUBSTITUTE(Table2[[#This Row],[unique_id]], "_", " ")))</f>
        <v>Office Humidity</v>
      </c>
      <c r="G48" s="18" t="s">
        <v>214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445</v>
      </c>
      <c r="V48" s="19"/>
      <c r="W48" s="19"/>
      <c r="X48" s="19"/>
      <c r="Y48" s="19"/>
      <c r="Z48" s="19"/>
      <c r="AB48" s="18"/>
      <c r="AE48" s="18" t="s">
        <v>322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Office</v>
      </c>
      <c r="BB48" s="18" t="s">
        <v>1034</v>
      </c>
      <c r="BC48" s="18" t="s">
        <v>1036</v>
      </c>
      <c r="BD48" s="18" t="s">
        <v>128</v>
      </c>
      <c r="BE48" s="18" t="s">
        <v>432</v>
      </c>
      <c r="BF48" s="18" t="s">
        <v>214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 x14ac:dyDescent="0.2">
      <c r="A49" s="18">
        <v>1056</v>
      </c>
      <c r="B49" s="18" t="s">
        <v>26</v>
      </c>
      <c r="C49" s="18" t="s">
        <v>128</v>
      </c>
      <c r="D49" s="18" t="s">
        <v>27</v>
      </c>
      <c r="E49" s="18" t="s">
        <v>1369</v>
      </c>
      <c r="F49" s="22" t="str">
        <f>IF(ISBLANK(Table2[[#This Row],[unique_id]]), "", PROPER(SUBSTITUTE(Table2[[#This Row],[unique_id]], "_", " ")))</f>
        <v>Kitchen Humidity</v>
      </c>
      <c r="G49" s="18" t="s">
        <v>207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445</v>
      </c>
      <c r="V49" s="19"/>
      <c r="W49" s="19"/>
      <c r="X49" s="19"/>
      <c r="Y49" s="19"/>
      <c r="Z49" s="19"/>
      <c r="AB49" s="18"/>
      <c r="AE49" s="18" t="s">
        <v>322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Kitchen</v>
      </c>
      <c r="BB49" s="18" t="s">
        <v>1034</v>
      </c>
      <c r="BC49" s="18" t="s">
        <v>1036</v>
      </c>
      <c r="BD49" s="18" t="s">
        <v>128</v>
      </c>
      <c r="BE49" s="18" t="s">
        <v>432</v>
      </c>
      <c r="BF49" s="18" t="s">
        <v>207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 x14ac:dyDescent="0.2">
      <c r="A50" s="18">
        <v>1057</v>
      </c>
      <c r="B50" s="18" t="s">
        <v>26</v>
      </c>
      <c r="C50" s="18" t="s">
        <v>128</v>
      </c>
      <c r="D50" s="18" t="s">
        <v>27</v>
      </c>
      <c r="E50" s="18" t="s">
        <v>1386</v>
      </c>
      <c r="F50" s="22" t="str">
        <f>IF(ISBLANK(Table2[[#This Row],[unique_id]]), "", PROPER(SUBSTITUTE(Table2[[#This Row],[unique_id]], "_", " ")))</f>
        <v>Office Office Office Pantry Humidity</v>
      </c>
      <c r="G50" s="18" t="s">
        <v>213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445</v>
      </c>
      <c r="V50" s="19"/>
      <c r="W50" s="19"/>
      <c r="X50" s="19"/>
      <c r="Y50" s="19"/>
      <c r="Z50" s="19"/>
      <c r="AB50" s="18"/>
      <c r="AE50" s="18" t="s">
        <v>322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Pantry</v>
      </c>
      <c r="BB50" s="18" t="s">
        <v>1034</v>
      </c>
      <c r="BC50" s="18" t="s">
        <v>1036</v>
      </c>
      <c r="BD50" s="18" t="s">
        <v>128</v>
      </c>
      <c r="BE50" s="18" t="s">
        <v>432</v>
      </c>
      <c r="BF50" s="18" t="s">
        <v>213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 x14ac:dyDescent="0.2">
      <c r="A51" s="18">
        <v>1058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Dining Humidity</v>
      </c>
      <c r="G51" s="18" t="s">
        <v>194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445</v>
      </c>
      <c r="V51" s="19"/>
      <c r="W51" s="19"/>
      <c r="X51" s="19"/>
      <c r="Y51" s="19"/>
      <c r="Z51" s="19"/>
      <c r="AB51" s="18"/>
      <c r="AE51" s="18" t="s">
        <v>322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Dining</v>
      </c>
      <c r="BB51" s="18" t="s">
        <v>1034</v>
      </c>
      <c r="BC51" s="18" t="s">
        <v>1036</v>
      </c>
      <c r="BD51" s="18" t="s">
        <v>128</v>
      </c>
      <c r="BE51" s="18" t="s">
        <v>432</v>
      </c>
      <c r="BF51" s="18" t="s">
        <v>194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 x14ac:dyDescent="0.2">
      <c r="A52" s="18">
        <v>1059</v>
      </c>
      <c r="B52" s="18" t="s">
        <v>26</v>
      </c>
      <c r="C52" s="18" t="s">
        <v>128</v>
      </c>
      <c r="D52" s="18" t="s">
        <v>27</v>
      </c>
      <c r="E52" s="18" t="s">
        <v>1223</v>
      </c>
      <c r="F52" s="22" t="str">
        <f>IF(ISBLANK(Table2[[#This Row],[unique_id]]), "", PROPER(SUBSTITUTE(Table2[[#This Row],[unique_id]], "_", " ")))</f>
        <v>Laundry Humidity</v>
      </c>
      <c r="G52" s="18" t="s">
        <v>215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445</v>
      </c>
      <c r="V52" s="19"/>
      <c r="W52" s="19"/>
      <c r="X52" s="19"/>
      <c r="Y52" s="19"/>
      <c r="Z52" s="19"/>
      <c r="AB52" s="18"/>
      <c r="AE52" s="18" t="s">
        <v>322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Laundry</v>
      </c>
      <c r="BB52" s="18" t="s">
        <v>1035</v>
      </c>
      <c r="BC52" s="18" t="s">
        <v>1033</v>
      </c>
      <c r="BD52" s="18" t="s">
        <v>128</v>
      </c>
      <c r="BE52" s="18" t="s">
        <v>431</v>
      </c>
      <c r="BF52" s="18" t="s">
        <v>215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 x14ac:dyDescent="0.2">
      <c r="A53" s="18">
        <v>1060</v>
      </c>
      <c r="B53" s="18" t="s">
        <v>26</v>
      </c>
      <c r="C53" s="18" t="s">
        <v>39</v>
      </c>
      <c r="D53" s="18" t="s">
        <v>27</v>
      </c>
      <c r="E53" s="18" t="s">
        <v>1247</v>
      </c>
      <c r="F53" s="22" t="str">
        <f>IF(ISBLANK(Table2[[#This Row],[unique_id]]), "", PROPER(SUBSTITUTE(Table2[[#This Row],[unique_id]], "_", " ")))</f>
        <v>Wardrobe Humidity</v>
      </c>
      <c r="G53" s="18" t="s">
        <v>504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445</v>
      </c>
      <c r="V53" s="19"/>
      <c r="W53" s="19"/>
      <c r="X53" s="19"/>
      <c r="Y53" s="19"/>
      <c r="Z53" s="19"/>
      <c r="AB53" s="18" t="s">
        <v>31</v>
      </c>
      <c r="AC53" s="18" t="s">
        <v>32</v>
      </c>
      <c r="AD53" s="18" t="s">
        <v>33</v>
      </c>
      <c r="AE53" s="18" t="s">
        <v>322</v>
      </c>
      <c r="AF53" s="18">
        <v>300</v>
      </c>
      <c r="AG53" s="19" t="s">
        <v>34</v>
      </c>
      <c r="AH53" s="19"/>
      <c r="AI53" s="18" t="s">
        <v>35</v>
      </c>
      <c r="AJ53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18" t="str">
        <f>IF(ISBLANK(Table2[[#This Row],[index]]),  "", _xlfn.CONCAT(LOWER(Table2[[#This Row],[device_via_device]]), "/", Table2[[#This Row],[unique_id]]))</f>
        <v>weewx/wardrobe_humidity</v>
      </c>
      <c r="AR53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18">
        <v>1</v>
      </c>
      <c r="AT53" s="14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Wardrobe</v>
      </c>
      <c r="BB53" s="18" t="s">
        <v>1341</v>
      </c>
      <c r="BC53" s="18" t="s">
        <v>36</v>
      </c>
      <c r="BD53" s="18" t="s">
        <v>37</v>
      </c>
      <c r="BE53" s="18" t="s">
        <v>1128</v>
      </c>
      <c r="BF53" s="18" t="s">
        <v>504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 x14ac:dyDescent="0.2">
      <c r="A54" s="18">
        <v>1061</v>
      </c>
      <c r="B54" s="18" t="s">
        <v>26</v>
      </c>
      <c r="C54" s="18" t="s">
        <v>128</v>
      </c>
      <c r="D54" s="18" t="s">
        <v>27</v>
      </c>
      <c r="E54" s="18" t="s">
        <v>1388</v>
      </c>
      <c r="F54" s="22" t="str">
        <f>IF(ISBLANK(Table2[[#This Row],[unique_id]]), "", PROPER(SUBSTITUTE(Table2[[#This Row],[unique_id]], "_", " ")))</f>
        <v>Office Office Office Basement Humidity</v>
      </c>
      <c r="G54" s="18" t="s">
        <v>212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445</v>
      </c>
      <c r="V54" s="19"/>
      <c r="W54" s="19"/>
      <c r="X54" s="19"/>
      <c r="Y54" s="19"/>
      <c r="Z54" s="19"/>
      <c r="AB54" s="18"/>
      <c r="AE54" s="18" t="s">
        <v>322</v>
      </c>
      <c r="AG54" s="19"/>
      <c r="AH54" s="19"/>
      <c r="AT54" s="15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Basement</v>
      </c>
      <c r="BB54" s="18" t="s">
        <v>1034</v>
      </c>
      <c r="BC54" s="18" t="s">
        <v>1036</v>
      </c>
      <c r="BD54" s="18" t="s">
        <v>128</v>
      </c>
      <c r="BE54" s="18" t="s">
        <v>432</v>
      </c>
      <c r="BF54" s="18" t="s">
        <v>212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 x14ac:dyDescent="0.2">
      <c r="A55" s="18">
        <v>1062</v>
      </c>
      <c r="B55" s="18" t="s">
        <v>26</v>
      </c>
      <c r="C55" s="18" t="s">
        <v>449</v>
      </c>
      <c r="D55" s="18" t="s">
        <v>337</v>
      </c>
      <c r="E55" s="18" t="s">
        <v>336</v>
      </c>
      <c r="F55" s="22" t="str">
        <f>IF(ISBLANK(Table2[[#This Row],[unique_id]]), "", PROPER(SUBSTITUTE(Table2[[#This Row],[unique_id]], "_", " ")))</f>
        <v>Column Break</v>
      </c>
      <c r="G55" s="18" t="s">
        <v>333</v>
      </c>
      <c r="H55" s="18" t="s">
        <v>29</v>
      </c>
      <c r="I55" s="18" t="s">
        <v>30</v>
      </c>
      <c r="M55" s="18" t="s">
        <v>334</v>
      </c>
      <c r="N55" s="18" t="s">
        <v>335</v>
      </c>
      <c r="O55" s="19"/>
      <c r="P55" s="18"/>
      <c r="T55" s="23"/>
      <c r="U55" s="18"/>
      <c r="V55" s="19"/>
      <c r="W55" s="19"/>
      <c r="X55" s="19"/>
      <c r="Y55" s="19"/>
      <c r="Z55" s="19"/>
      <c r="AB55" s="18"/>
      <c r="AG55" s="19"/>
      <c r="AH55" s="19"/>
      <c r="AT55" s="15"/>
      <c r="AU55" s="19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/>
      </c>
      <c r="BE55" s="19"/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18">
        <v>1100</v>
      </c>
      <c r="B56" s="18" t="s">
        <v>588</v>
      </c>
      <c r="C56" s="18" t="s">
        <v>128</v>
      </c>
      <c r="D56" s="18" t="s">
        <v>27</v>
      </c>
      <c r="E56" s="18" t="s">
        <v>1224</v>
      </c>
      <c r="F56" s="22" t="str">
        <f>IF(ISBLANK(Table2[[#This Row],[unique_id]]), "", PROPER(SUBSTITUTE(Table2[[#This Row],[unique_id]], "_", " ")))</f>
        <v>Ada Co2</v>
      </c>
      <c r="G56" s="18" t="s">
        <v>130</v>
      </c>
      <c r="H56" s="18" t="s">
        <v>179</v>
      </c>
      <c r="I56" s="18" t="s">
        <v>30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E56" s="18" t="s">
        <v>245</v>
      </c>
      <c r="AG56" s="19"/>
      <c r="AH56" s="19"/>
      <c r="AT56" s="15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>Ada</v>
      </c>
      <c r="BB56" s="18" t="s">
        <v>1035</v>
      </c>
      <c r="BC56" s="18" t="s">
        <v>1033</v>
      </c>
      <c r="BD56" s="18" t="s">
        <v>128</v>
      </c>
      <c r="BE56" s="18" t="s">
        <v>431</v>
      </c>
      <c r="BF56" s="18" t="s">
        <v>130</v>
      </c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18">
        <v>1101</v>
      </c>
      <c r="B57" s="18" t="s">
        <v>26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Edwin Co2</v>
      </c>
      <c r="G57" s="18" t="s">
        <v>127</v>
      </c>
      <c r="H57" s="18" t="s">
        <v>179</v>
      </c>
      <c r="I57" s="18" t="s">
        <v>30</v>
      </c>
      <c r="M57" s="18" t="s">
        <v>90</v>
      </c>
      <c r="O57" s="19"/>
      <c r="P57" s="18"/>
      <c r="T57" s="23"/>
      <c r="U57" s="18" t="s">
        <v>445</v>
      </c>
      <c r="V57" s="19"/>
      <c r="W57" s="19"/>
      <c r="X57" s="19"/>
      <c r="Y57" s="19"/>
      <c r="Z57" s="19"/>
      <c r="AB57" s="18"/>
      <c r="AE57" s="18" t="s">
        <v>245</v>
      </c>
      <c r="AT57" s="20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Edwin</v>
      </c>
      <c r="BB57" s="18" t="s">
        <v>1035</v>
      </c>
      <c r="BC57" s="18" t="s">
        <v>1033</v>
      </c>
      <c r="BD57" s="18" t="s">
        <v>128</v>
      </c>
      <c r="BE57" s="18" t="s">
        <v>431</v>
      </c>
      <c r="BF57" s="18" t="s">
        <v>127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18">
        <v>1102</v>
      </c>
      <c r="B58" s="18" t="s">
        <v>588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Parents Co2</v>
      </c>
      <c r="G58" s="18" t="s">
        <v>193</v>
      </c>
      <c r="H58" s="18" t="s">
        <v>179</v>
      </c>
      <c r="I58" s="18" t="s">
        <v>30</v>
      </c>
      <c r="O58" s="19"/>
      <c r="P58" s="18"/>
      <c r="T58" s="23"/>
      <c r="U58" s="18"/>
      <c r="V58" s="19"/>
      <c r="W58" s="19"/>
      <c r="X58" s="19"/>
      <c r="Y58" s="19"/>
      <c r="Z58" s="19"/>
      <c r="AB58" s="18"/>
      <c r="AE58" s="18" t="s">
        <v>245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Parents</v>
      </c>
      <c r="BB58" s="18" t="s">
        <v>1035</v>
      </c>
      <c r="BC58" s="18" t="s">
        <v>1033</v>
      </c>
      <c r="BD58" s="18" t="s">
        <v>128</v>
      </c>
      <c r="BE58" s="18" t="s">
        <v>431</v>
      </c>
      <c r="BF58" s="18" t="s">
        <v>193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18">
        <v>1103</v>
      </c>
      <c r="B59" s="18" t="s">
        <v>26</v>
      </c>
      <c r="C59" s="18" t="s">
        <v>128</v>
      </c>
      <c r="D59" s="18" t="s">
        <v>27</v>
      </c>
      <c r="E59" s="18" t="s">
        <v>1368</v>
      </c>
      <c r="F59" s="22" t="str">
        <f>IF(ISBLANK(Table2[[#This Row],[unique_id]]), "", PROPER(SUBSTITUTE(Table2[[#This Row],[unique_id]], "_", " ")))</f>
        <v>Office Co2</v>
      </c>
      <c r="G59" s="18" t="s">
        <v>214</v>
      </c>
      <c r="H59" s="18" t="s">
        <v>179</v>
      </c>
      <c r="I59" s="18" t="s">
        <v>30</v>
      </c>
      <c r="M59" s="18" t="s">
        <v>90</v>
      </c>
      <c r="O59" s="19"/>
      <c r="P59" s="18"/>
      <c r="T59" s="23"/>
      <c r="U59" s="18" t="s">
        <v>445</v>
      </c>
      <c r="V59" s="19"/>
      <c r="W59" s="19"/>
      <c r="X59" s="19"/>
      <c r="Y59" s="19"/>
      <c r="Z59" s="19"/>
      <c r="AB59" s="18"/>
      <c r="AE59" s="18" t="s">
        <v>245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Office</v>
      </c>
      <c r="BB59" s="18" t="s">
        <v>1034</v>
      </c>
      <c r="BC59" s="18" t="s">
        <v>1036</v>
      </c>
      <c r="BD59" s="18" t="s">
        <v>128</v>
      </c>
      <c r="BE59" s="18" t="s">
        <v>432</v>
      </c>
      <c r="BF59" s="18" t="s">
        <v>214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18">
        <v>1104</v>
      </c>
      <c r="B60" s="18" t="s">
        <v>26</v>
      </c>
      <c r="C60" s="18" t="s">
        <v>128</v>
      </c>
      <c r="D60" s="18" t="s">
        <v>27</v>
      </c>
      <c r="E60" s="18" t="s">
        <v>1375</v>
      </c>
      <c r="F60" s="22" t="str">
        <f>IF(ISBLANK(Table2[[#This Row],[unique_id]]), "", PROPER(SUBSTITUTE(Table2[[#This Row],[unique_id]], "_", " ")))</f>
        <v>Office Office Office Lounge Co2</v>
      </c>
      <c r="G60" s="18" t="s">
        <v>195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445</v>
      </c>
      <c r="V60" s="19"/>
      <c r="W60" s="19"/>
      <c r="X60" s="19"/>
      <c r="Y60" s="19"/>
      <c r="Z60" s="19"/>
      <c r="AB60" s="18"/>
      <c r="AE60" s="18" t="s">
        <v>245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Lounge</v>
      </c>
      <c r="BB60" s="18" t="s">
        <v>1034</v>
      </c>
      <c r="BC60" s="18" t="s">
        <v>1036</v>
      </c>
      <c r="BD60" s="18" t="s">
        <v>128</v>
      </c>
      <c r="BE60" s="18" t="s">
        <v>432</v>
      </c>
      <c r="BF60" s="18" t="s">
        <v>195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18">
        <v>1105</v>
      </c>
      <c r="B61" s="18" t="s">
        <v>26</v>
      </c>
      <c r="C61" s="18" t="s">
        <v>128</v>
      </c>
      <c r="D61" s="18" t="s">
        <v>27</v>
      </c>
      <c r="E61" s="18" t="s">
        <v>1367</v>
      </c>
      <c r="F61" s="22" t="str">
        <f>IF(ISBLANK(Table2[[#This Row],[unique_id]]), "", PROPER(SUBSTITUTE(Table2[[#This Row],[unique_id]], "_", " ")))</f>
        <v>Kitchen Co2</v>
      </c>
      <c r="G61" s="18" t="s">
        <v>207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445</v>
      </c>
      <c r="V61" s="19"/>
      <c r="W61" s="19"/>
      <c r="X61" s="19"/>
      <c r="Y61" s="19"/>
      <c r="Z61" s="19"/>
      <c r="AB61" s="18"/>
      <c r="AE61" s="18" t="s">
        <v>245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Kitchen</v>
      </c>
      <c r="BB61" s="18" t="s">
        <v>1034</v>
      </c>
      <c r="BC61" s="18" t="s">
        <v>1036</v>
      </c>
      <c r="BD61" s="18" t="s">
        <v>128</v>
      </c>
      <c r="BE61" s="18" t="s">
        <v>432</v>
      </c>
      <c r="BF61" s="18" t="s">
        <v>207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18">
        <v>1106</v>
      </c>
      <c r="B62" s="18" t="s">
        <v>26</v>
      </c>
      <c r="C62" s="18" t="s">
        <v>128</v>
      </c>
      <c r="D62" s="18" t="s">
        <v>27</v>
      </c>
      <c r="E62" s="18" t="s">
        <v>1389</v>
      </c>
      <c r="F62" s="22" t="str">
        <f>IF(ISBLANK(Table2[[#This Row],[unique_id]]), "", PROPER(SUBSTITUTE(Table2[[#This Row],[unique_id]], "_", " ")))</f>
        <v>Office Office Office Pantry Co2</v>
      </c>
      <c r="G62" s="18" t="s">
        <v>213</v>
      </c>
      <c r="H62" s="18" t="s">
        <v>179</v>
      </c>
      <c r="I62" s="18" t="s">
        <v>30</v>
      </c>
      <c r="M62" s="18" t="s">
        <v>136</v>
      </c>
      <c r="O62" s="19"/>
      <c r="P62" s="18"/>
      <c r="T62" s="23"/>
      <c r="U62" s="18" t="s">
        <v>445</v>
      </c>
      <c r="V62" s="19"/>
      <c r="W62" s="19"/>
      <c r="X62" s="19"/>
      <c r="Y62" s="19"/>
      <c r="Z62" s="19"/>
      <c r="AB62" s="18"/>
      <c r="AE62" s="18" t="s">
        <v>245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Pantry</v>
      </c>
      <c r="BB62" s="18" t="s">
        <v>1034</v>
      </c>
      <c r="BC62" s="18" t="s">
        <v>1036</v>
      </c>
      <c r="BD62" s="18" t="s">
        <v>128</v>
      </c>
      <c r="BE62" s="18" t="s">
        <v>432</v>
      </c>
      <c r="BF62" s="18" t="s">
        <v>213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18">
        <v>1107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Dining Co2</v>
      </c>
      <c r="G63" s="18" t="s">
        <v>194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445</v>
      </c>
      <c r="V63" s="19"/>
      <c r="W63" s="19"/>
      <c r="X63" s="19"/>
      <c r="Y63" s="19"/>
      <c r="Z63" s="19"/>
      <c r="AB63" s="18"/>
      <c r="AE63" s="18" t="s">
        <v>245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Dining</v>
      </c>
      <c r="BB63" s="18" t="s">
        <v>1034</v>
      </c>
      <c r="BC63" s="18" t="s">
        <v>1036</v>
      </c>
      <c r="BD63" s="18" t="s">
        <v>128</v>
      </c>
      <c r="BE63" s="18" t="s">
        <v>432</v>
      </c>
      <c r="BF63" s="18" t="s">
        <v>194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18">
        <v>1108</v>
      </c>
      <c r="B64" s="18" t="s">
        <v>588</v>
      </c>
      <c r="C64" s="18" t="s">
        <v>128</v>
      </c>
      <c r="D64" s="18" t="s">
        <v>27</v>
      </c>
      <c r="E64" s="18" t="s">
        <v>1227</v>
      </c>
      <c r="F64" s="22" t="str">
        <f>IF(ISBLANK(Table2[[#This Row],[unique_id]]), "", PROPER(SUBSTITUTE(Table2[[#This Row],[unique_id]], "_", " ")))</f>
        <v>Laundry Co2</v>
      </c>
      <c r="G64" s="18" t="s">
        <v>215</v>
      </c>
      <c r="H64" s="18" t="s">
        <v>179</v>
      </c>
      <c r="I64" s="18" t="s">
        <v>30</v>
      </c>
      <c r="O64" s="19"/>
      <c r="P64" s="18"/>
      <c r="T64" s="23"/>
      <c r="U64" s="18"/>
      <c r="V64" s="19"/>
      <c r="W64" s="19"/>
      <c r="X64" s="19"/>
      <c r="Y64" s="19"/>
      <c r="Z64" s="19"/>
      <c r="AB64" s="18"/>
      <c r="AE64" s="18" t="s">
        <v>245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Laundry</v>
      </c>
      <c r="BB64" s="18" t="s">
        <v>1035</v>
      </c>
      <c r="BC64" s="18" t="s">
        <v>1033</v>
      </c>
      <c r="BD64" s="18" t="s">
        <v>128</v>
      </c>
      <c r="BE64" s="18" t="s">
        <v>431</v>
      </c>
      <c r="BF64" s="18" t="s">
        <v>215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 x14ac:dyDescent="0.2">
      <c r="A65" s="18">
        <v>1150</v>
      </c>
      <c r="B65" s="18" t="s">
        <v>26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Ada Noise</v>
      </c>
      <c r="G65" s="18" t="s">
        <v>130</v>
      </c>
      <c r="H65" s="18" t="s">
        <v>180</v>
      </c>
      <c r="I65" s="18" t="s">
        <v>30</v>
      </c>
      <c r="M65" s="18" t="s">
        <v>90</v>
      </c>
      <c r="O65" s="19"/>
      <c r="P65" s="18"/>
      <c r="T65" s="23"/>
      <c r="U65" s="18" t="s">
        <v>445</v>
      </c>
      <c r="V65" s="19"/>
      <c r="W65" s="19"/>
      <c r="X65" s="19"/>
      <c r="Y65" s="19"/>
      <c r="Z65" s="19"/>
      <c r="AB65" s="18"/>
      <c r="AE65" s="18" t="s">
        <v>321</v>
      </c>
      <c r="AG65" s="19"/>
      <c r="AH65" s="19"/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Ada</v>
      </c>
      <c r="BB65" s="18" t="s">
        <v>1035</v>
      </c>
      <c r="BC65" s="18" t="s">
        <v>1033</v>
      </c>
      <c r="BD65" s="18" t="s">
        <v>128</v>
      </c>
      <c r="BE65" s="18" t="s">
        <v>431</v>
      </c>
      <c r="BF65" s="18" t="s">
        <v>130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 x14ac:dyDescent="0.2">
      <c r="A66" s="18">
        <v>1151</v>
      </c>
      <c r="B66" s="18" t="s">
        <v>26</v>
      </c>
      <c r="C66" s="18" t="s">
        <v>128</v>
      </c>
      <c r="D66" s="18" t="s">
        <v>27</v>
      </c>
      <c r="E66" s="18" t="s">
        <v>1229</v>
      </c>
      <c r="F66" s="22" t="str">
        <f>IF(ISBLANK(Table2[[#This Row],[unique_id]]), "", PROPER(SUBSTITUTE(Table2[[#This Row],[unique_id]], "_", " ")))</f>
        <v>Edwin Noise</v>
      </c>
      <c r="G66" s="18" t="s">
        <v>127</v>
      </c>
      <c r="H66" s="18" t="s">
        <v>180</v>
      </c>
      <c r="I66" s="18" t="s">
        <v>30</v>
      </c>
      <c r="M66" s="18" t="s">
        <v>90</v>
      </c>
      <c r="O66" s="19"/>
      <c r="P66" s="18"/>
      <c r="T66" s="23"/>
      <c r="U66" s="18" t="s">
        <v>445</v>
      </c>
      <c r="V66" s="19"/>
      <c r="W66" s="19"/>
      <c r="X66" s="19"/>
      <c r="Y66" s="19"/>
      <c r="Z66" s="19"/>
      <c r="AB66" s="18"/>
      <c r="AE66" s="18" t="s">
        <v>321</v>
      </c>
      <c r="AG66" s="19"/>
      <c r="AH66" s="19"/>
      <c r="AT66" s="20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>Edwin</v>
      </c>
      <c r="BB66" s="18" t="s">
        <v>1035</v>
      </c>
      <c r="BC66" s="18" t="s">
        <v>1033</v>
      </c>
      <c r="BD66" s="18" t="s">
        <v>128</v>
      </c>
      <c r="BE66" s="18" t="s">
        <v>431</v>
      </c>
      <c r="BF66" s="18" t="s">
        <v>127</v>
      </c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 x14ac:dyDescent="0.2">
      <c r="A67" s="18">
        <v>1152</v>
      </c>
      <c r="B67" s="18" t="s">
        <v>26</v>
      </c>
      <c r="C67" s="18" t="s">
        <v>128</v>
      </c>
      <c r="D67" s="18" t="s">
        <v>27</v>
      </c>
      <c r="E67" s="18" t="s">
        <v>1230</v>
      </c>
      <c r="F67" s="22" t="str">
        <f>IF(ISBLANK(Table2[[#This Row],[unique_id]]), "", PROPER(SUBSTITUTE(Table2[[#This Row],[unique_id]], "_", " ")))</f>
        <v>Parents Noise</v>
      </c>
      <c r="G67" s="18" t="s">
        <v>193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445</v>
      </c>
      <c r="V67" s="19"/>
      <c r="W67" s="19"/>
      <c r="X67" s="19"/>
      <c r="Y67" s="19"/>
      <c r="Z67" s="19"/>
      <c r="AB67" s="18"/>
      <c r="AE67" s="18" t="s">
        <v>321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Parents</v>
      </c>
      <c r="BB67" s="18" t="s">
        <v>1035</v>
      </c>
      <c r="BC67" s="18" t="s">
        <v>1033</v>
      </c>
      <c r="BD67" s="18" t="s">
        <v>128</v>
      </c>
      <c r="BE67" s="18" t="s">
        <v>431</v>
      </c>
      <c r="BF67" s="18" t="s">
        <v>193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 x14ac:dyDescent="0.2">
      <c r="A68" s="18">
        <v>1153</v>
      </c>
      <c r="B68" s="18" t="s">
        <v>26</v>
      </c>
      <c r="C68" s="18" t="s">
        <v>128</v>
      </c>
      <c r="D68" s="18" t="s">
        <v>27</v>
      </c>
      <c r="E68" s="18" t="s">
        <v>1366</v>
      </c>
      <c r="F68" s="22" t="str">
        <f>IF(ISBLANK(Table2[[#This Row],[unique_id]]), "", PROPER(SUBSTITUTE(Table2[[#This Row],[unique_id]], "_", " ")))</f>
        <v>Office Noise</v>
      </c>
      <c r="G68" s="18" t="s">
        <v>214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445</v>
      </c>
      <c r="V68" s="19"/>
      <c r="W68" s="19"/>
      <c r="X68" s="19"/>
      <c r="Y68" s="19"/>
      <c r="Z68" s="19"/>
      <c r="AB68" s="18"/>
      <c r="AE68" s="18" t="s">
        <v>321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Office</v>
      </c>
      <c r="BB68" s="18" t="s">
        <v>1034</v>
      </c>
      <c r="BC68" s="18" t="s">
        <v>1036</v>
      </c>
      <c r="BD68" s="18" t="s">
        <v>128</v>
      </c>
      <c r="BE68" s="18" t="s">
        <v>432</v>
      </c>
      <c r="BF68" s="18" t="s">
        <v>214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 x14ac:dyDescent="0.2">
      <c r="A69" s="18">
        <v>1154</v>
      </c>
      <c r="B69" s="18" t="s">
        <v>26</v>
      </c>
      <c r="C69" s="18" t="s">
        <v>128</v>
      </c>
      <c r="D69" s="18" t="s">
        <v>27</v>
      </c>
      <c r="E69" s="18" t="s">
        <v>1365</v>
      </c>
      <c r="F69" s="22" t="str">
        <f>IF(ISBLANK(Table2[[#This Row],[unique_id]]), "", PROPER(SUBSTITUTE(Table2[[#This Row],[unique_id]], "_", " ")))</f>
        <v>Kitchen Noise</v>
      </c>
      <c r="G69" s="18" t="s">
        <v>207</v>
      </c>
      <c r="H69" s="18" t="s">
        <v>180</v>
      </c>
      <c r="I69" s="18" t="s">
        <v>30</v>
      </c>
      <c r="M69" s="18" t="s">
        <v>136</v>
      </c>
      <c r="O69" s="19"/>
      <c r="P69" s="18"/>
      <c r="T69" s="23"/>
      <c r="U69" s="18" t="s">
        <v>445</v>
      </c>
      <c r="V69" s="19"/>
      <c r="W69" s="19"/>
      <c r="X69" s="19"/>
      <c r="Y69" s="19"/>
      <c r="Z69" s="19"/>
      <c r="AB69" s="18"/>
      <c r="AE69" s="18" t="s">
        <v>321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Kitchen</v>
      </c>
      <c r="BB69" s="18" t="s">
        <v>1034</v>
      </c>
      <c r="BC69" s="18" t="s">
        <v>1036</v>
      </c>
      <c r="BD69" s="18" t="s">
        <v>128</v>
      </c>
      <c r="BE69" s="18" t="s">
        <v>432</v>
      </c>
      <c r="BF69" s="18" t="s">
        <v>207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 x14ac:dyDescent="0.2">
      <c r="A70" s="18">
        <v>1155</v>
      </c>
      <c r="B70" s="18" t="s">
        <v>26</v>
      </c>
      <c r="C70" s="18" t="s">
        <v>128</v>
      </c>
      <c r="D70" s="18" t="s">
        <v>27</v>
      </c>
      <c r="E70" s="18" t="s">
        <v>1231</v>
      </c>
      <c r="F70" s="22" t="str">
        <f>IF(ISBLANK(Table2[[#This Row],[unique_id]]), "", PROPER(SUBSTITUTE(Table2[[#This Row],[unique_id]], "_", " ")))</f>
        <v>Laundry Noise</v>
      </c>
      <c r="G70" s="18" t="s">
        <v>215</v>
      </c>
      <c r="H70" s="18" t="s">
        <v>180</v>
      </c>
      <c r="I70" s="18" t="s">
        <v>30</v>
      </c>
      <c r="M70" s="18" t="s">
        <v>136</v>
      </c>
      <c r="O70" s="19"/>
      <c r="P70" s="18"/>
      <c r="T70" s="23"/>
      <c r="U70" s="18" t="s">
        <v>445</v>
      </c>
      <c r="V70" s="19"/>
      <c r="W70" s="19"/>
      <c r="X70" s="19"/>
      <c r="Y70" s="19"/>
      <c r="Z70" s="19"/>
      <c r="AB70" s="18"/>
      <c r="AE70" s="18" t="s">
        <v>321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Laundry</v>
      </c>
      <c r="BB70" s="18" t="s">
        <v>1035</v>
      </c>
      <c r="BC70" s="18" t="s">
        <v>1033</v>
      </c>
      <c r="BD70" s="18" t="s">
        <v>128</v>
      </c>
      <c r="BE70" s="18" t="s">
        <v>431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 x14ac:dyDescent="0.2">
      <c r="A71" s="18">
        <v>1200</v>
      </c>
      <c r="B71" s="18" t="s">
        <v>26</v>
      </c>
      <c r="C71" s="18" t="s">
        <v>39</v>
      </c>
      <c r="D71" s="18" t="s">
        <v>27</v>
      </c>
      <c r="E71" s="18" t="s">
        <v>41</v>
      </c>
      <c r="F71" s="22" t="str">
        <f>IF(ISBLANK(Table2[[#This Row],[unique_id]]), "", PROPER(SUBSTITUTE(Table2[[#This Row],[unique_id]], "_", " ")))</f>
        <v>Roof Cloud Base</v>
      </c>
      <c r="G71" s="18" t="s">
        <v>42</v>
      </c>
      <c r="H71" s="18" t="s">
        <v>43</v>
      </c>
      <c r="I71" s="18" t="s">
        <v>30</v>
      </c>
      <c r="O71" s="19"/>
      <c r="P71" s="18"/>
      <c r="T71" s="23"/>
      <c r="U71" s="18"/>
      <c r="V71" s="19"/>
      <c r="W71" s="19"/>
      <c r="X71" s="19"/>
      <c r="Y71" s="19"/>
      <c r="Z71" s="19"/>
      <c r="AB71" s="18" t="s">
        <v>31</v>
      </c>
      <c r="AC71" s="18" t="s">
        <v>44</v>
      </c>
      <c r="AE71" s="18" t="s">
        <v>174</v>
      </c>
      <c r="AF71" s="18">
        <v>300</v>
      </c>
      <c r="AG71" s="19" t="s">
        <v>34</v>
      </c>
      <c r="AH71" s="19"/>
      <c r="AI71" s="18" t="s">
        <v>45</v>
      </c>
      <c r="AJ71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18" t="str">
        <f>IF(ISBLANK(Table2[[#This Row],[index]]),  "", _xlfn.CONCAT(LOWER(Table2[[#This Row],[device_via_device]]), "/", Table2[[#This Row],[unique_id]]))</f>
        <v>weewx/roof_cloud_base</v>
      </c>
      <c r="AR71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18">
        <v>1</v>
      </c>
      <c r="AT71" s="14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Roof</v>
      </c>
      <c r="BB71" s="18" t="s">
        <v>430</v>
      </c>
      <c r="BC71" s="18" t="s">
        <v>36</v>
      </c>
      <c r="BD71" s="18" t="s">
        <v>37</v>
      </c>
      <c r="BE71" s="18" t="s">
        <v>1128</v>
      </c>
      <c r="BF71" s="18" t="s">
        <v>38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 x14ac:dyDescent="0.2">
      <c r="A72" s="18">
        <v>1201</v>
      </c>
      <c r="B72" s="18" t="s">
        <v>26</v>
      </c>
      <c r="C72" s="18" t="s">
        <v>39</v>
      </c>
      <c r="D72" s="18" t="s">
        <v>27</v>
      </c>
      <c r="E72" s="18" t="s">
        <v>46</v>
      </c>
      <c r="F72" s="22" t="str">
        <f>IF(ISBLANK(Table2[[#This Row],[unique_id]]), "", PROPER(SUBSTITUTE(Table2[[#This Row],[unique_id]], "_", " ")))</f>
        <v>Roof Max Solar Radiation</v>
      </c>
      <c r="G72" s="18" t="s">
        <v>47</v>
      </c>
      <c r="H72" s="18" t="s">
        <v>43</v>
      </c>
      <c r="I72" s="18" t="s">
        <v>30</v>
      </c>
      <c r="O72" s="19"/>
      <c r="P72" s="18"/>
      <c r="T72" s="23"/>
      <c r="U72" s="18"/>
      <c r="V72" s="19"/>
      <c r="W72" s="19"/>
      <c r="X72" s="19"/>
      <c r="Y72" s="19"/>
      <c r="Z72" s="19"/>
      <c r="AB72" s="18" t="s">
        <v>31</v>
      </c>
      <c r="AC72" s="18" t="s">
        <v>48</v>
      </c>
      <c r="AE72" s="18" t="s">
        <v>175</v>
      </c>
      <c r="AF72" s="18">
        <v>300</v>
      </c>
      <c r="AG72" s="19" t="s">
        <v>34</v>
      </c>
      <c r="AH72" s="19"/>
      <c r="AI72" s="18" t="s">
        <v>49</v>
      </c>
      <c r="AJ72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18" t="str">
        <f>IF(ISBLANK(Table2[[#This Row],[index]]),  "", _xlfn.CONCAT(LOWER(Table2[[#This Row],[device_via_device]]), "/", Table2[[#This Row],[unique_id]]))</f>
        <v>weewx/roof_max_solar_radiation</v>
      </c>
      <c r="AR72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18">
        <v>1</v>
      </c>
      <c r="AT72" s="14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Roof</v>
      </c>
      <c r="BB72" s="18" t="s">
        <v>430</v>
      </c>
      <c r="BC72" s="18" t="s">
        <v>36</v>
      </c>
      <c r="BD72" s="18" t="s">
        <v>37</v>
      </c>
      <c r="BE72" s="18" t="s">
        <v>1128</v>
      </c>
      <c r="BF72" s="18" t="s">
        <v>38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 x14ac:dyDescent="0.2">
      <c r="A73" s="18">
        <v>1250</v>
      </c>
      <c r="B73" s="18" t="s">
        <v>26</v>
      </c>
      <c r="C73" s="18" t="s">
        <v>39</v>
      </c>
      <c r="D73" s="18" t="s">
        <v>27</v>
      </c>
      <c r="E73" s="18" t="s">
        <v>53</v>
      </c>
      <c r="F73" s="22" t="str">
        <f>IF(ISBLANK(Table2[[#This Row],[unique_id]]), "", PROPER(SUBSTITUTE(Table2[[#This Row],[unique_id]], "_", " ")))</f>
        <v>Roof Barometer Pressure</v>
      </c>
      <c r="G73" s="18" t="s">
        <v>54</v>
      </c>
      <c r="H73" s="18" t="s">
        <v>50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51</v>
      </c>
      <c r="AD73" s="18" t="s">
        <v>52</v>
      </c>
      <c r="AF73" s="18">
        <v>300</v>
      </c>
      <c r="AG73" s="19" t="s">
        <v>34</v>
      </c>
      <c r="AH73" s="19"/>
      <c r="AI73" s="18" t="s">
        <v>55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18" t="str">
        <f>IF(ISBLANK(Table2[[#This Row],[index]]),  "", _xlfn.CONCAT(LOWER(Table2[[#This Row],[device_via_device]]), "/", Table2[[#This Row],[unique_id]]))</f>
        <v>weewx/roof_barometer_pressure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430</v>
      </c>
      <c r="BC73" s="18" t="s">
        <v>36</v>
      </c>
      <c r="BD73" s="18" t="s">
        <v>37</v>
      </c>
      <c r="BE73" s="18" t="s">
        <v>1128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 x14ac:dyDescent="0.2">
      <c r="A74" s="18">
        <v>1251</v>
      </c>
      <c r="B74" s="18" t="s">
        <v>26</v>
      </c>
      <c r="C74" s="18" t="s">
        <v>39</v>
      </c>
      <c r="D74" s="18" t="s">
        <v>27</v>
      </c>
      <c r="E74" s="18" t="s">
        <v>56</v>
      </c>
      <c r="F74" s="22" t="str">
        <f>IF(ISBLANK(Table2[[#This Row],[unique_id]]), "", PROPER(SUBSTITUTE(Table2[[#This Row],[unique_id]], "_", " ")))</f>
        <v>Roof Pressure</v>
      </c>
      <c r="G74" s="18" t="s">
        <v>38</v>
      </c>
      <c r="H74" s="18" t="s">
        <v>50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51</v>
      </c>
      <c r="AD74" s="18" t="s">
        <v>52</v>
      </c>
      <c r="AF74" s="18">
        <v>300</v>
      </c>
      <c r="AG74" s="19" t="s">
        <v>34</v>
      </c>
      <c r="AH74" s="19"/>
      <c r="AI74" s="18" t="s">
        <v>52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18" t="str">
        <f>IF(ISBLANK(Table2[[#This Row],[index]]),  "", _xlfn.CONCAT(LOWER(Table2[[#This Row],[device_via_device]]), "/", Table2[[#This Row],[unique_id]]))</f>
        <v>weewx/roof_pressure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430</v>
      </c>
      <c r="BC74" s="18" t="s">
        <v>36</v>
      </c>
      <c r="BD74" s="18" t="s">
        <v>37</v>
      </c>
      <c r="BE74" s="18" t="s">
        <v>1128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 x14ac:dyDescent="0.2">
      <c r="A75" s="18">
        <v>1300</v>
      </c>
      <c r="B75" s="18" t="s">
        <v>26</v>
      </c>
      <c r="C75" s="18" t="s">
        <v>39</v>
      </c>
      <c r="D75" s="18" t="s">
        <v>27</v>
      </c>
      <c r="E75" s="18" t="s">
        <v>107</v>
      </c>
      <c r="F75" s="22" t="str">
        <f>IF(ISBLANK(Table2[[#This Row],[unique_id]]), "", PROPER(SUBSTITUTE(Table2[[#This Row],[unique_id]], "_", " ")))</f>
        <v>Roof Wind Direction</v>
      </c>
      <c r="G75" s="18" t="s">
        <v>108</v>
      </c>
      <c r="H75" s="18" t="s">
        <v>109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168</v>
      </c>
      <c r="AE75" s="18" t="s">
        <v>177</v>
      </c>
      <c r="AF75" s="18">
        <v>300</v>
      </c>
      <c r="AG75" s="19" t="s">
        <v>34</v>
      </c>
      <c r="AH75" s="19"/>
      <c r="AI75" s="18" t="s">
        <v>110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18" t="str">
        <f>IF(ISBLANK(Table2[[#This Row],[index]]),  "", _xlfn.CONCAT(LOWER(Table2[[#This Row],[device_via_device]]), "/", Table2[[#This Row],[unique_id]]))</f>
        <v>weewx/roof_wind_direction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430</v>
      </c>
      <c r="BC75" s="18" t="s">
        <v>36</v>
      </c>
      <c r="BD75" s="18" t="s">
        <v>37</v>
      </c>
      <c r="BE75" s="18" t="s">
        <v>1128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 x14ac:dyDescent="0.2">
      <c r="A76" s="18">
        <v>1301</v>
      </c>
      <c r="B76" s="18" t="s">
        <v>26</v>
      </c>
      <c r="C76" s="18" t="s">
        <v>39</v>
      </c>
      <c r="D76" s="18" t="s">
        <v>27</v>
      </c>
      <c r="E76" s="18" t="s">
        <v>111</v>
      </c>
      <c r="F76" s="22" t="str">
        <f>IF(ISBLANK(Table2[[#This Row],[unique_id]]), "", PROPER(SUBSTITUTE(Table2[[#This Row],[unique_id]], "_", " ")))</f>
        <v>Roof Wind Gust Direction</v>
      </c>
      <c r="G76" s="18" t="s">
        <v>112</v>
      </c>
      <c r="H76" s="18" t="s">
        <v>109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168</v>
      </c>
      <c r="AE76" s="18" t="s">
        <v>177</v>
      </c>
      <c r="AF76" s="18">
        <v>300</v>
      </c>
      <c r="AG76" s="19" t="s">
        <v>34</v>
      </c>
      <c r="AH76" s="19"/>
      <c r="AI76" s="18" t="s">
        <v>113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18" t="str">
        <f>IF(ISBLANK(Table2[[#This Row],[index]]),  "", _xlfn.CONCAT(LOWER(Table2[[#This Row],[device_via_device]]), "/", Table2[[#This Row],[unique_id]]))</f>
        <v>weewx/roof_wind_gust_direction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430</v>
      </c>
      <c r="BC76" s="18" t="s">
        <v>36</v>
      </c>
      <c r="BD76" s="18" t="s">
        <v>37</v>
      </c>
      <c r="BE76" s="18" t="s">
        <v>1128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 x14ac:dyDescent="0.2">
      <c r="A77" s="18">
        <v>1302</v>
      </c>
      <c r="B77" s="18" t="s">
        <v>26</v>
      </c>
      <c r="C77" s="18" t="s">
        <v>39</v>
      </c>
      <c r="D77" s="18" t="s">
        <v>27</v>
      </c>
      <c r="E77" s="18" t="s">
        <v>114</v>
      </c>
      <c r="F77" s="22" t="str">
        <f>IF(ISBLANK(Table2[[#This Row],[unique_id]]), "", PROPER(SUBSTITUTE(Table2[[#This Row],[unique_id]], "_", " ")))</f>
        <v>Roof Wind Gust Speed</v>
      </c>
      <c r="G77" s="18" t="s">
        <v>115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169</v>
      </c>
      <c r="AE77" s="18" t="s">
        <v>177</v>
      </c>
      <c r="AF77" s="18">
        <v>300</v>
      </c>
      <c r="AG77" s="19" t="s">
        <v>34</v>
      </c>
      <c r="AH77" s="19"/>
      <c r="AI77" s="18" t="s">
        <v>116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18" t="str">
        <f>IF(ISBLANK(Table2[[#This Row],[index]]),  "", _xlfn.CONCAT(LOWER(Table2[[#This Row],[device_via_device]]), "/", Table2[[#This Row],[unique_id]]))</f>
        <v>weewx/roof_wind_gust_speed</v>
      </c>
      <c r="AR77" s="18" t="s">
        <v>1260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430</v>
      </c>
      <c r="BC77" s="18" t="s">
        <v>36</v>
      </c>
      <c r="BD77" s="18" t="s">
        <v>37</v>
      </c>
      <c r="BE77" s="18" t="s">
        <v>1128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 x14ac:dyDescent="0.2">
      <c r="A78" s="18">
        <v>1303</v>
      </c>
      <c r="B78" s="18" t="s">
        <v>26</v>
      </c>
      <c r="C78" s="18" t="s">
        <v>39</v>
      </c>
      <c r="D78" s="18" t="s">
        <v>27</v>
      </c>
      <c r="E78" s="18" t="s">
        <v>117</v>
      </c>
      <c r="F78" s="22" t="str">
        <f>IF(ISBLANK(Table2[[#This Row],[unique_id]]), "", PROPER(SUBSTITUTE(Table2[[#This Row],[unique_id]], "_", " ")))</f>
        <v>Roof Wind Speed 10Min</v>
      </c>
      <c r="G78" s="18" t="s">
        <v>118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169</v>
      </c>
      <c r="AE78" s="18" t="s">
        <v>177</v>
      </c>
      <c r="AF78" s="18">
        <v>300</v>
      </c>
      <c r="AG78" s="19" t="s">
        <v>34</v>
      </c>
      <c r="AH78" s="19"/>
      <c r="AI78" s="18" t="s">
        <v>119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18" t="str">
        <f>IF(ISBLANK(Table2[[#This Row],[index]]),  "", _xlfn.CONCAT(LOWER(Table2[[#This Row],[device_via_device]]), "/", Table2[[#This Row],[unique_id]]))</f>
        <v>weewx/roof_wind_speed_10min</v>
      </c>
      <c r="AR78" s="18" t="s">
        <v>1260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430</v>
      </c>
      <c r="BC78" s="18" t="s">
        <v>36</v>
      </c>
      <c r="BD78" s="18" t="s">
        <v>37</v>
      </c>
      <c r="BE78" s="18" t="s">
        <v>1128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 x14ac:dyDescent="0.2">
      <c r="A79" s="18">
        <v>1304</v>
      </c>
      <c r="B79" s="18" t="s">
        <v>26</v>
      </c>
      <c r="C79" s="18" t="s">
        <v>39</v>
      </c>
      <c r="D79" s="18" t="s">
        <v>27</v>
      </c>
      <c r="E79" s="18" t="s">
        <v>120</v>
      </c>
      <c r="F79" s="22" t="str">
        <f>IF(ISBLANK(Table2[[#This Row],[unique_id]]), "", PROPER(SUBSTITUTE(Table2[[#This Row],[unique_id]], "_", " ")))</f>
        <v>Roof Wind Samples</v>
      </c>
      <c r="G79" s="18" t="s">
        <v>121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E79" s="18" t="s">
        <v>177</v>
      </c>
      <c r="AF79" s="18">
        <v>300</v>
      </c>
      <c r="AG79" s="19" t="s">
        <v>34</v>
      </c>
      <c r="AH79" s="19"/>
      <c r="AI79" s="18" t="s">
        <v>122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18" t="str">
        <f>IF(ISBLANK(Table2[[#This Row],[index]]),  "", _xlfn.CONCAT(LOWER(Table2[[#This Row],[device_via_device]]), "/", Table2[[#This Row],[unique_id]]))</f>
        <v>weewx/roof_wind_samples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430</v>
      </c>
      <c r="BC79" s="18" t="s">
        <v>36</v>
      </c>
      <c r="BD79" s="18" t="s">
        <v>37</v>
      </c>
      <c r="BE79" s="18" t="s">
        <v>1128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 x14ac:dyDescent="0.2">
      <c r="A80" s="18">
        <v>1305</v>
      </c>
      <c r="B80" s="18" t="s">
        <v>26</v>
      </c>
      <c r="C80" s="18" t="s">
        <v>39</v>
      </c>
      <c r="D80" s="18" t="s">
        <v>27</v>
      </c>
      <c r="E80" s="18" t="s">
        <v>123</v>
      </c>
      <c r="F80" s="22" t="str">
        <f>IF(ISBLANK(Table2[[#This Row],[unique_id]]), "", PROPER(SUBSTITUTE(Table2[[#This Row],[unique_id]], "_", " ")))</f>
        <v>Roof Wind Run</v>
      </c>
      <c r="G80" s="18" t="s">
        <v>124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125</v>
      </c>
      <c r="AE80" s="18" t="s">
        <v>177</v>
      </c>
      <c r="AF80" s="18">
        <v>300</v>
      </c>
      <c r="AG80" s="19" t="s">
        <v>34</v>
      </c>
      <c r="AH80" s="19"/>
      <c r="AI80" s="18" t="s">
        <v>126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18" t="str">
        <f>IF(ISBLANK(Table2[[#This Row],[index]]),  "", _xlfn.CONCAT(LOWER(Table2[[#This Row],[device_via_device]]), "/", Table2[[#This Row],[unique_id]]))</f>
        <v>weewx/roof_wind_run</v>
      </c>
      <c r="AR80" s="18" t="s">
        <v>1260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430</v>
      </c>
      <c r="BC80" s="18" t="s">
        <v>36</v>
      </c>
      <c r="BD80" s="18" t="s">
        <v>37</v>
      </c>
      <c r="BE80" s="18" t="s">
        <v>1128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 x14ac:dyDescent="0.2">
      <c r="A81" s="18">
        <v>1306</v>
      </c>
      <c r="B81" s="18" t="s">
        <v>26</v>
      </c>
      <c r="C81" s="18" t="s">
        <v>39</v>
      </c>
      <c r="D81" s="18" t="s">
        <v>27</v>
      </c>
      <c r="E81" s="18" t="s">
        <v>104</v>
      </c>
      <c r="F81" s="22" t="str">
        <f>IF(ISBLANK(Table2[[#This Row],[unique_id]]), "", PROPER(SUBSTITUTE(Table2[[#This Row],[unique_id]], "_", " ")))</f>
        <v>Roof Wind Speed</v>
      </c>
      <c r="G81" s="18" t="s">
        <v>105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C81" s="21" t="s">
        <v>169</v>
      </c>
      <c r="AE81" s="18" t="s">
        <v>177</v>
      </c>
      <c r="AF81" s="18">
        <v>300</v>
      </c>
      <c r="AG81" s="19" t="s">
        <v>34</v>
      </c>
      <c r="AH81" s="19"/>
      <c r="AI81" s="18" t="s">
        <v>106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18" t="str">
        <f>IF(ISBLANK(Table2[[#This Row],[index]]),  "", _xlfn.CONCAT(LOWER(Table2[[#This Row],[device_via_device]]), "/", Table2[[#This Row],[unique_id]]))</f>
        <v>weewx/roof_wind_speed</v>
      </c>
      <c r="AR81" s="18" t="s">
        <v>1260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430</v>
      </c>
      <c r="BC81" s="18" t="s">
        <v>36</v>
      </c>
      <c r="BD81" s="18" t="s">
        <v>37</v>
      </c>
      <c r="BE81" s="18" t="s">
        <v>1128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 x14ac:dyDescent="0.2">
      <c r="A82" s="18">
        <v>1350</v>
      </c>
      <c r="B82" s="18" t="s">
        <v>26</v>
      </c>
      <c r="C82" s="18" t="s">
        <v>39</v>
      </c>
      <c r="D82" s="18" t="s">
        <v>27</v>
      </c>
      <c r="E82" s="18" t="s">
        <v>71</v>
      </c>
      <c r="F82" s="22" t="str">
        <f>IF(ISBLANK(Table2[[#This Row],[unique_id]]), "", PROPER(SUBSTITUTE(Table2[[#This Row],[unique_id]], "_", " ")))</f>
        <v>Roof Rain Rate</v>
      </c>
      <c r="G82" s="18" t="s">
        <v>72</v>
      </c>
      <c r="H82" s="18" t="s">
        <v>59</v>
      </c>
      <c r="I82" s="18" t="s">
        <v>59</v>
      </c>
      <c r="M82" s="18" t="s">
        <v>90</v>
      </c>
      <c r="O82" s="19"/>
      <c r="P82" s="18"/>
      <c r="T82" s="23"/>
      <c r="U82" s="18" t="s">
        <v>445</v>
      </c>
      <c r="V82" s="19"/>
      <c r="W82" s="19"/>
      <c r="X82" s="19"/>
      <c r="Y82" s="19"/>
      <c r="Z82" s="19"/>
      <c r="AB82" s="18" t="s">
        <v>31</v>
      </c>
      <c r="AC82" s="18" t="s">
        <v>218</v>
      </c>
      <c r="AE82" s="18" t="s">
        <v>176</v>
      </c>
      <c r="AF82" s="18">
        <v>300</v>
      </c>
      <c r="AG82" s="19" t="s">
        <v>34</v>
      </c>
      <c r="AH82" s="19"/>
      <c r="AI82" s="18" t="s">
        <v>73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18" t="str">
        <f>IF(ISBLANK(Table2[[#This Row],[index]]),  "", _xlfn.CONCAT(LOWER(Table2[[#This Row],[device_via_device]]), "/", Table2[[#This Row],[unique_id]]))</f>
        <v>weewx/roof_rain_rate</v>
      </c>
      <c r="AR82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430</v>
      </c>
      <c r="BC82" s="18" t="s">
        <v>36</v>
      </c>
      <c r="BD82" s="18" t="s">
        <v>37</v>
      </c>
      <c r="BE82" s="18" t="s">
        <v>1128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 x14ac:dyDescent="0.2">
      <c r="A83" s="18">
        <v>1351</v>
      </c>
      <c r="B83" s="18" t="s">
        <v>26</v>
      </c>
      <c r="C83" s="18" t="s">
        <v>39</v>
      </c>
      <c r="D83" s="18" t="s">
        <v>27</v>
      </c>
      <c r="E83" s="18" t="s">
        <v>63</v>
      </c>
      <c r="F83" s="22" t="str">
        <f>IF(ISBLANK(Table2[[#This Row],[unique_id]]), "", PROPER(SUBSTITUTE(Table2[[#This Row],[unique_id]], "_", " ")))</f>
        <v>Roof Hourly Rain</v>
      </c>
      <c r="G83" s="18" t="s">
        <v>64</v>
      </c>
      <c r="H83" s="18" t="s">
        <v>59</v>
      </c>
      <c r="I83" s="18" t="s">
        <v>59</v>
      </c>
      <c r="M83" s="18" t="s">
        <v>136</v>
      </c>
      <c r="O83" s="19"/>
      <c r="P83" s="18"/>
      <c r="T83" s="23"/>
      <c r="U83" s="18" t="s">
        <v>445</v>
      </c>
      <c r="V83" s="19"/>
      <c r="W83" s="19"/>
      <c r="X83" s="19"/>
      <c r="Y83" s="19"/>
      <c r="Z83" s="19"/>
      <c r="AB83" s="18" t="s">
        <v>60</v>
      </c>
      <c r="AC83" s="18" t="s">
        <v>238</v>
      </c>
      <c r="AE83" s="18" t="s">
        <v>176</v>
      </c>
      <c r="AF83" s="18">
        <v>300</v>
      </c>
      <c r="AG83" s="19" t="s">
        <v>34</v>
      </c>
      <c r="AH83" s="19"/>
      <c r="AI83" s="18" t="s">
        <v>65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18" t="str">
        <f>IF(ISBLANK(Table2[[#This Row],[index]]),  "", _xlfn.CONCAT(LOWER(Table2[[#This Row],[device_via_device]]), "/", Table2[[#This Row],[unique_id]]))</f>
        <v>weewx/roof_hourly_rain</v>
      </c>
      <c r="AR83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430</v>
      </c>
      <c r="BC83" s="18" t="s">
        <v>36</v>
      </c>
      <c r="BD83" s="18" t="s">
        <v>37</v>
      </c>
      <c r="BE83" s="18" t="s">
        <v>1128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 x14ac:dyDescent="0.2">
      <c r="A84" s="18">
        <v>1352</v>
      </c>
      <c r="B84" s="18" t="s">
        <v>26</v>
      </c>
      <c r="C84" s="18" t="s">
        <v>449</v>
      </c>
      <c r="D84" s="18" t="s">
        <v>337</v>
      </c>
      <c r="E84" s="18" t="s">
        <v>447</v>
      </c>
      <c r="F84" s="22" t="str">
        <f>IF(ISBLANK(Table2[[#This Row],[unique_id]]), "", PROPER(SUBSTITUTE(Table2[[#This Row],[unique_id]], "_", " ")))</f>
        <v>Graph Break</v>
      </c>
      <c r="G84" s="18" t="s">
        <v>448</v>
      </c>
      <c r="H84" s="18" t="s">
        <v>59</v>
      </c>
      <c r="I84" s="18" t="s">
        <v>59</v>
      </c>
      <c r="O84" s="19"/>
      <c r="P84" s="18"/>
      <c r="T84" s="23"/>
      <c r="U84" s="18" t="s">
        <v>445</v>
      </c>
      <c r="V84" s="19"/>
      <c r="W84" s="19"/>
      <c r="X84" s="19"/>
      <c r="Y84" s="19"/>
      <c r="Z84" s="19"/>
      <c r="AB84" s="18"/>
      <c r="AG84" s="19"/>
      <c r="AH84" s="19"/>
      <c r="AT84" s="15"/>
      <c r="AU84" s="19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/>
      </c>
      <c r="BE84" s="19"/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 x14ac:dyDescent="0.2">
      <c r="A85" s="18">
        <v>1353</v>
      </c>
      <c r="B85" s="18" t="s">
        <v>26</v>
      </c>
      <c r="C85" s="18" t="s">
        <v>39</v>
      </c>
      <c r="D85" s="18" t="s">
        <v>27</v>
      </c>
      <c r="E85" s="18" t="s">
        <v>57</v>
      </c>
      <c r="F85" s="22" t="str">
        <f>IF(ISBLANK(Table2[[#This Row],[unique_id]]), "", PROPER(SUBSTITUTE(Table2[[#This Row],[unique_id]], "_", " ")))</f>
        <v>Roof Daily Rain</v>
      </c>
      <c r="G85" s="18" t="s">
        <v>58</v>
      </c>
      <c r="H85" s="18" t="s">
        <v>59</v>
      </c>
      <c r="I85" s="18" t="s">
        <v>59</v>
      </c>
      <c r="M85" s="18" t="s">
        <v>136</v>
      </c>
      <c r="O85" s="19"/>
      <c r="P85" s="18"/>
      <c r="T85" s="23"/>
      <c r="U85" s="18" t="s">
        <v>445</v>
      </c>
      <c r="V85" s="19"/>
      <c r="W85" s="19"/>
      <c r="X85" s="19"/>
      <c r="Y85" s="19"/>
      <c r="Z85" s="19"/>
      <c r="AB85" s="18" t="s">
        <v>60</v>
      </c>
      <c r="AC85" s="18" t="s">
        <v>238</v>
      </c>
      <c r="AE85" s="18" t="s">
        <v>176</v>
      </c>
      <c r="AF85" s="18">
        <v>300</v>
      </c>
      <c r="AG85" s="19" t="s">
        <v>34</v>
      </c>
      <c r="AH85" s="19"/>
      <c r="AI85" s="18" t="s">
        <v>62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18" t="str">
        <f>IF(ISBLANK(Table2[[#This Row],[index]]),  "", _xlfn.CONCAT(LOWER(Table2[[#This Row],[device_via_device]]), "/", Table2[[#This Row],[unique_id]]))</f>
        <v>weewx/roof_daily_rain</v>
      </c>
      <c r="AR85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430</v>
      </c>
      <c r="BC85" s="18" t="s">
        <v>36</v>
      </c>
      <c r="BD85" s="18" t="s">
        <v>37</v>
      </c>
      <c r="BE85" s="18" t="s">
        <v>1128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 x14ac:dyDescent="0.2">
      <c r="A86" s="18">
        <v>1354</v>
      </c>
      <c r="B86" s="18" t="s">
        <v>26</v>
      </c>
      <c r="C86" s="18" t="s">
        <v>39</v>
      </c>
      <c r="D86" s="18" t="s">
        <v>27</v>
      </c>
      <c r="E86" s="18" t="s">
        <v>173</v>
      </c>
      <c r="F86" s="22" t="str">
        <f>IF(ISBLANK(Table2[[#This Row],[unique_id]]), "", PROPER(SUBSTITUTE(Table2[[#This Row],[unique_id]], "_", " ")))</f>
        <v>Roof 24Hour Rain</v>
      </c>
      <c r="G86" s="18" t="s">
        <v>69</v>
      </c>
      <c r="H86" s="18" t="s">
        <v>59</v>
      </c>
      <c r="I86" s="18" t="s">
        <v>59</v>
      </c>
      <c r="O86" s="19"/>
      <c r="P86" s="18"/>
      <c r="T86" s="23"/>
      <c r="U86" s="18"/>
      <c r="V86" s="19"/>
      <c r="W86" s="19"/>
      <c r="X86" s="19"/>
      <c r="Y86" s="19"/>
      <c r="Z86" s="19"/>
      <c r="AB86" s="18" t="s">
        <v>60</v>
      </c>
      <c r="AC86" s="18" t="s">
        <v>238</v>
      </c>
      <c r="AE86" s="18" t="s">
        <v>176</v>
      </c>
      <c r="AF86" s="18">
        <v>300</v>
      </c>
      <c r="AG86" s="19" t="s">
        <v>34</v>
      </c>
      <c r="AH86" s="19"/>
      <c r="AI86" s="18" t="s">
        <v>70</v>
      </c>
      <c r="AJ86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18" t="str">
        <f>IF(ISBLANK(Table2[[#This Row],[index]]),  "", _xlfn.CONCAT(LOWER(Table2[[#This Row],[device_via_device]]), "/", Table2[[#This Row],[unique_id]]))</f>
        <v>weewx/roof_24hour_rain</v>
      </c>
      <c r="AR86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18">
        <v>1</v>
      </c>
      <c r="AT86" s="14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>Roof</v>
      </c>
      <c r="BB86" s="18" t="s">
        <v>430</v>
      </c>
      <c r="BC86" s="18" t="s">
        <v>36</v>
      </c>
      <c r="BD86" s="18" t="s">
        <v>37</v>
      </c>
      <c r="BE86" s="18" t="s">
        <v>1128</v>
      </c>
      <c r="BF86" s="18" t="s">
        <v>38</v>
      </c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 x14ac:dyDescent="0.2">
      <c r="A87" s="18">
        <v>1355</v>
      </c>
      <c r="B87" s="18" t="s">
        <v>220</v>
      </c>
      <c r="C87" s="18" t="s">
        <v>151</v>
      </c>
      <c r="D87" s="18" t="s">
        <v>27</v>
      </c>
      <c r="E87" s="18" t="s">
        <v>239</v>
      </c>
      <c r="F87" s="22" t="str">
        <f>IF(ISBLANK(Table2[[#This Row],[unique_id]]), "", PROPER(SUBSTITUTE(Table2[[#This Row],[unique_id]], "_", " ")))</f>
        <v>Roof Weekly Rain</v>
      </c>
      <c r="G87" s="18" t="s">
        <v>240</v>
      </c>
      <c r="H87" s="18" t="s">
        <v>59</v>
      </c>
      <c r="I87" s="18" t="s">
        <v>59</v>
      </c>
      <c r="O87" s="19"/>
      <c r="P87" s="18"/>
      <c r="T87" s="23"/>
      <c r="U87" s="18"/>
      <c r="V87" s="19"/>
      <c r="W87" s="19"/>
      <c r="X87" s="19"/>
      <c r="Y87" s="19"/>
      <c r="Z87" s="19"/>
      <c r="AB87" s="18"/>
      <c r="AG87" s="19"/>
      <c r="AH87" s="19"/>
      <c r="AT87" s="15"/>
      <c r="AU87" s="19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/>
      </c>
      <c r="BE87" s="19"/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 x14ac:dyDescent="0.2">
      <c r="A88" s="18">
        <v>1356</v>
      </c>
      <c r="B88" s="18" t="s">
        <v>26</v>
      </c>
      <c r="C88" s="18" t="s">
        <v>39</v>
      </c>
      <c r="D88" s="18" t="s">
        <v>27</v>
      </c>
      <c r="E88" s="18" t="s">
        <v>66</v>
      </c>
      <c r="F88" s="22" t="str">
        <f>IF(ISBLANK(Table2[[#This Row],[unique_id]]), "", PROPER(SUBSTITUTE(Table2[[#This Row],[unique_id]], "_", " ")))</f>
        <v>Roof Monthly Rain</v>
      </c>
      <c r="G88" s="18" t="s">
        <v>67</v>
      </c>
      <c r="H88" s="18" t="s">
        <v>59</v>
      </c>
      <c r="I88" s="18" t="s">
        <v>59</v>
      </c>
      <c r="M88" s="18" t="s">
        <v>136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61</v>
      </c>
      <c r="AE88" s="18" t="s">
        <v>176</v>
      </c>
      <c r="AF88" s="18">
        <v>300</v>
      </c>
      <c r="AG88" s="19" t="s">
        <v>34</v>
      </c>
      <c r="AH88" s="19"/>
      <c r="AI88" s="18" t="s">
        <v>68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18" t="str">
        <f>IF(ISBLANK(Table2[[#This Row],[index]]),  "", _xlfn.CONCAT(LOWER(Table2[[#This Row],[device_via_device]]), "/", Table2[[#This Row],[unique_id]]))</f>
        <v>weewx/roof_monthly_rain</v>
      </c>
      <c r="AR88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430</v>
      </c>
      <c r="BC88" s="18" t="s">
        <v>36</v>
      </c>
      <c r="BD88" s="18" t="s">
        <v>37</v>
      </c>
      <c r="BE88" s="18" t="s">
        <v>1128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 x14ac:dyDescent="0.2">
      <c r="A89" s="18">
        <v>1358</v>
      </c>
      <c r="B89" s="18" t="s">
        <v>26</v>
      </c>
      <c r="C89" s="18" t="s">
        <v>39</v>
      </c>
      <c r="D89" s="18" t="s">
        <v>27</v>
      </c>
      <c r="E89" s="18" t="s">
        <v>81</v>
      </c>
      <c r="F89" s="22" t="str">
        <f>IF(ISBLANK(Table2[[#This Row],[unique_id]]), "", PROPER(SUBSTITUTE(Table2[[#This Row],[unique_id]], "_", " ")))</f>
        <v>Roof Yearly Rain</v>
      </c>
      <c r="G89" s="18" t="s">
        <v>82</v>
      </c>
      <c r="H89" s="18" t="s">
        <v>59</v>
      </c>
      <c r="I89" s="18" t="s">
        <v>59</v>
      </c>
      <c r="M89" s="18" t="s">
        <v>136</v>
      </c>
      <c r="O89" s="19"/>
      <c r="P89" s="18"/>
      <c r="T89" s="23"/>
      <c r="U89" s="18" t="s">
        <v>445</v>
      </c>
      <c r="V89" s="19"/>
      <c r="W89" s="19"/>
      <c r="X89" s="19"/>
      <c r="Y89" s="19"/>
      <c r="Z89" s="19"/>
      <c r="AB89" s="18" t="s">
        <v>60</v>
      </c>
      <c r="AC89" s="18" t="s">
        <v>61</v>
      </c>
      <c r="AE89" s="18" t="s">
        <v>176</v>
      </c>
      <c r="AF89" s="18">
        <v>300</v>
      </c>
      <c r="AG89" s="19" t="s">
        <v>34</v>
      </c>
      <c r="AH89" s="19"/>
      <c r="AI89" s="18" t="s">
        <v>190</v>
      </c>
      <c r="AJ89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18" t="str">
        <f>IF(ISBLANK(Table2[[#This Row],[index]]),  "", _xlfn.CONCAT(LOWER(Table2[[#This Row],[device_via_device]]), "/", Table2[[#This Row],[unique_id]]))</f>
        <v>weewx/roof_yearly_rain</v>
      </c>
      <c r="AR89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18">
        <v>1</v>
      </c>
      <c r="AT89" s="14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>Roof</v>
      </c>
      <c r="BB89" s="18" t="s">
        <v>430</v>
      </c>
      <c r="BC89" s="18" t="s">
        <v>36</v>
      </c>
      <c r="BD89" s="18" t="s">
        <v>37</v>
      </c>
      <c r="BE89" s="18" t="s">
        <v>1128</v>
      </c>
      <c r="BF89" s="18" t="s">
        <v>38</v>
      </c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 x14ac:dyDescent="0.2">
      <c r="A90" s="18">
        <v>1359</v>
      </c>
      <c r="B90" s="18" t="s">
        <v>26</v>
      </c>
      <c r="C90" s="18" t="s">
        <v>39</v>
      </c>
      <c r="D90" s="18" t="s">
        <v>27</v>
      </c>
      <c r="E90" s="18" t="s">
        <v>74</v>
      </c>
      <c r="F90" s="22" t="str">
        <f>IF(ISBLANK(Table2[[#This Row],[unique_id]]), "", PROPER(SUBSTITUTE(Table2[[#This Row],[unique_id]], "_", " ")))</f>
        <v>Roof Rain</v>
      </c>
      <c r="G90" s="18" t="s">
        <v>75</v>
      </c>
      <c r="H90" s="18" t="s">
        <v>59</v>
      </c>
      <c r="I90" s="18" t="s">
        <v>59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76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77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18" t="str">
        <f>IF(ISBLANK(Table2[[#This Row],[index]]),  "", _xlfn.CONCAT(LOWER(Table2[[#This Row],[device_via_device]]), "/", Table2[[#This Row],[unique_id]]))</f>
        <v>weewx/roof_rain</v>
      </c>
      <c r="AR90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430</v>
      </c>
      <c r="BC90" s="18" t="s">
        <v>36</v>
      </c>
      <c r="BD90" s="18" t="s">
        <v>37</v>
      </c>
      <c r="BE90" s="18" t="s">
        <v>1128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 x14ac:dyDescent="0.2">
      <c r="A91" s="18">
        <v>1360</v>
      </c>
      <c r="B91" s="18" t="s">
        <v>26</v>
      </c>
      <c r="C91" s="18" t="s">
        <v>39</v>
      </c>
      <c r="D91" s="18" t="s">
        <v>27</v>
      </c>
      <c r="E91" s="18" t="s">
        <v>78</v>
      </c>
      <c r="F91" s="22" t="str">
        <f>IF(ISBLANK(Table2[[#This Row],[unique_id]]), "", PROPER(SUBSTITUTE(Table2[[#This Row],[unique_id]], "_", " ")))</f>
        <v>Roof Storm Rain</v>
      </c>
      <c r="G91" s="18" t="s">
        <v>79</v>
      </c>
      <c r="H91" s="18" t="s">
        <v>59</v>
      </c>
      <c r="I91" s="18" t="s">
        <v>59</v>
      </c>
      <c r="O91" s="19"/>
      <c r="P91" s="18"/>
      <c r="T91" s="23"/>
      <c r="U91" s="18"/>
      <c r="V91" s="19"/>
      <c r="W91" s="19"/>
      <c r="X91" s="19"/>
      <c r="Y91" s="19"/>
      <c r="Z91" s="19"/>
      <c r="AB91" s="18" t="s">
        <v>31</v>
      </c>
      <c r="AC91" s="18" t="s">
        <v>61</v>
      </c>
      <c r="AE91" s="18" t="s">
        <v>176</v>
      </c>
      <c r="AF91" s="18">
        <v>300</v>
      </c>
      <c r="AG91" s="19" t="s">
        <v>34</v>
      </c>
      <c r="AH91" s="19"/>
      <c r="AI91" s="18" t="s">
        <v>80</v>
      </c>
      <c r="AJ91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18" t="str">
        <f>IF(ISBLANK(Table2[[#This Row],[index]]),  "", _xlfn.CONCAT(LOWER(Table2[[#This Row],[device_via_device]]), "/", Table2[[#This Row],[unique_id]]))</f>
        <v>weewx/roof_storm_rain</v>
      </c>
      <c r="AR91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18">
        <v>1</v>
      </c>
      <c r="AT91" s="14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>Roof</v>
      </c>
      <c r="BB91" s="18" t="s">
        <v>430</v>
      </c>
      <c r="BC91" s="18" t="s">
        <v>36</v>
      </c>
      <c r="BD91" s="18" t="s">
        <v>37</v>
      </c>
      <c r="BE91" s="18" t="s">
        <v>1128</v>
      </c>
      <c r="BF91" s="18" t="s">
        <v>38</v>
      </c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 x14ac:dyDescent="0.2">
      <c r="A92" s="18">
        <v>1361</v>
      </c>
      <c r="B92" s="18" t="s">
        <v>26</v>
      </c>
      <c r="C92" s="18" t="s">
        <v>449</v>
      </c>
      <c r="D92" s="18" t="s">
        <v>337</v>
      </c>
      <c r="E92" s="18" t="s">
        <v>447</v>
      </c>
      <c r="F92" s="22" t="str">
        <f>IF(ISBLANK(Table2[[#This Row],[unique_id]]), "", PROPER(SUBSTITUTE(Table2[[#This Row],[unique_id]], "_", " ")))</f>
        <v>Graph Break</v>
      </c>
      <c r="G92" s="18" t="s">
        <v>448</v>
      </c>
      <c r="H92" s="18" t="s">
        <v>59</v>
      </c>
      <c r="I92" s="18" t="s">
        <v>59</v>
      </c>
      <c r="O92" s="19"/>
      <c r="P92" s="18"/>
      <c r="T92" s="23"/>
      <c r="U92" s="18" t="s">
        <v>445</v>
      </c>
      <c r="V92" s="19"/>
      <c r="W92" s="19"/>
      <c r="X92" s="19"/>
      <c r="Y92" s="19"/>
      <c r="Z92" s="19"/>
      <c r="AB92" s="18"/>
      <c r="AG92" s="19"/>
      <c r="AH92" s="19"/>
      <c r="AT92" s="15"/>
      <c r="AU92" s="19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/>
      </c>
      <c r="BE92" s="19"/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 x14ac:dyDescent="0.2">
      <c r="A93" s="18">
        <v>1400</v>
      </c>
      <c r="B93" s="18" t="s">
        <v>26</v>
      </c>
      <c r="C93" s="18" t="s">
        <v>151</v>
      </c>
      <c r="D93" s="18" t="s">
        <v>313</v>
      </c>
      <c r="E93" s="18" t="s">
        <v>664</v>
      </c>
      <c r="F93" s="22" t="str">
        <f>IF(ISBLANK(Table2[[#This Row],[unique_id]]), "", PROPER(SUBSTITUTE(Table2[[#This Row],[unique_id]], "_", " ")))</f>
        <v>Home Security</v>
      </c>
      <c r="G93" s="18" t="s">
        <v>662</v>
      </c>
      <c r="H93" s="18" t="s">
        <v>314</v>
      </c>
      <c r="I93" s="18" t="s">
        <v>132</v>
      </c>
      <c r="J93" s="18" t="s">
        <v>663</v>
      </c>
      <c r="M93" s="18" t="s">
        <v>260</v>
      </c>
      <c r="O93" s="19"/>
      <c r="P93" s="18"/>
      <c r="T93" s="23"/>
      <c r="U93" s="18"/>
      <c r="V93" s="19"/>
      <c r="W93" s="19"/>
      <c r="X93" s="19"/>
      <c r="Y93" s="19"/>
      <c r="Z93" s="19"/>
      <c r="AB93" s="18"/>
      <c r="AE93" s="18" t="s">
        <v>677</v>
      </c>
      <c r="AG93" s="19"/>
      <c r="AH93" s="19"/>
      <c r="AT93" s="20"/>
      <c r="AU93" s="19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/>
      </c>
      <c r="BE93" s="19"/>
      <c r="BF93" s="18" t="s">
        <v>166</v>
      </c>
      <c r="BH93" s="18" t="s">
        <v>709</v>
      </c>
      <c r="BK93" s="24"/>
      <c r="BL93" s="21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 x14ac:dyDescent="0.2">
      <c r="A94" s="18">
        <v>1401</v>
      </c>
      <c r="B94" s="18" t="s">
        <v>26</v>
      </c>
      <c r="C94" s="18" t="s">
        <v>151</v>
      </c>
      <c r="D94" s="18" t="s">
        <v>313</v>
      </c>
      <c r="E94" s="18" t="s">
        <v>450</v>
      </c>
      <c r="F94" s="22" t="str">
        <f>IF(ISBLANK(Table2[[#This Row],[unique_id]]), "", PROPER(SUBSTITUTE(Table2[[#This Row],[unique_id]], "_", " ")))</f>
        <v>Home Movie</v>
      </c>
      <c r="G94" s="18" t="s">
        <v>455</v>
      </c>
      <c r="H94" s="18" t="s">
        <v>314</v>
      </c>
      <c r="I94" s="18" t="s">
        <v>132</v>
      </c>
      <c r="J94" s="18" t="s">
        <v>484</v>
      </c>
      <c r="M94" s="18" t="s">
        <v>260</v>
      </c>
      <c r="O94" s="19"/>
      <c r="P94" s="18"/>
      <c r="T94" s="23"/>
      <c r="U94" s="18"/>
      <c r="V94" s="19"/>
      <c r="W94" s="19"/>
      <c r="X94" s="19"/>
      <c r="Y94" s="19"/>
      <c r="Z94" s="19"/>
      <c r="AB94" s="18"/>
      <c r="AE94" s="18" t="s">
        <v>443</v>
      </c>
      <c r="AG94" s="19"/>
      <c r="AH94" s="19"/>
      <c r="AT94" s="15"/>
      <c r="AU94" s="19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/>
      </c>
      <c r="BE94" s="19"/>
      <c r="BF94" s="18" t="s">
        <v>166</v>
      </c>
      <c r="BH94" s="18" t="s">
        <v>709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 x14ac:dyDescent="0.2">
      <c r="A95" s="18">
        <v>1402</v>
      </c>
      <c r="B95" s="18" t="s">
        <v>26</v>
      </c>
      <c r="C95" s="18" t="s">
        <v>151</v>
      </c>
      <c r="D95" s="18" t="s">
        <v>313</v>
      </c>
      <c r="E95" s="18" t="s">
        <v>312</v>
      </c>
      <c r="F95" s="22" t="str">
        <f>IF(ISBLANK(Table2[[#This Row],[unique_id]]), "", PROPER(SUBSTITUTE(Table2[[#This Row],[unique_id]], "_", " ")))</f>
        <v>Home Sleep</v>
      </c>
      <c r="G95" s="18" t="s">
        <v>287</v>
      </c>
      <c r="H95" s="18" t="s">
        <v>314</v>
      </c>
      <c r="I95" s="18" t="s">
        <v>132</v>
      </c>
      <c r="J95" s="18" t="s">
        <v>486</v>
      </c>
      <c r="M95" s="18" t="s">
        <v>260</v>
      </c>
      <c r="O95" s="19"/>
      <c r="P95" s="18"/>
      <c r="T95" s="23"/>
      <c r="U95" s="18"/>
      <c r="V95" s="19"/>
      <c r="W95" s="19"/>
      <c r="X95" s="19"/>
      <c r="Y95" s="19"/>
      <c r="Z95" s="19"/>
      <c r="AB95" s="18"/>
      <c r="AE95" s="18" t="s">
        <v>315</v>
      </c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F95" s="18" t="s">
        <v>166</v>
      </c>
      <c r="BH95" s="18" t="s">
        <v>709</v>
      </c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 x14ac:dyDescent="0.2">
      <c r="A96" s="18">
        <v>1403</v>
      </c>
      <c r="B96" s="18" t="s">
        <v>26</v>
      </c>
      <c r="C96" s="18" t="s">
        <v>151</v>
      </c>
      <c r="D96" s="18" t="s">
        <v>313</v>
      </c>
      <c r="E96" s="18" t="s">
        <v>442</v>
      </c>
      <c r="F96" s="22" t="str">
        <f>IF(ISBLANK(Table2[[#This Row],[unique_id]]), "", PROPER(SUBSTITUTE(Table2[[#This Row],[unique_id]], "_", " ")))</f>
        <v>Home Reset</v>
      </c>
      <c r="G96" s="18" t="s">
        <v>456</v>
      </c>
      <c r="H96" s="18" t="s">
        <v>314</v>
      </c>
      <c r="I96" s="18" t="s">
        <v>132</v>
      </c>
      <c r="J96" s="18" t="s">
        <v>485</v>
      </c>
      <c r="M96" s="18" t="s">
        <v>260</v>
      </c>
      <c r="O96" s="19"/>
      <c r="P96" s="18"/>
      <c r="T96" s="23"/>
      <c r="U96" s="18"/>
      <c r="V96" s="19"/>
      <c r="W96" s="19"/>
      <c r="X96" s="19"/>
      <c r="Y96" s="19"/>
      <c r="Z96" s="19"/>
      <c r="AB96" s="18"/>
      <c r="AE96" s="18" t="s">
        <v>444</v>
      </c>
      <c r="AG96" s="19"/>
      <c r="AH96" s="19"/>
      <c r="AT96" s="15"/>
      <c r="AU96" s="19"/>
      <c r="AV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18" t="str">
        <f>IF(ISBLANK(Table2[[#This Row],[device_model]]), "", Table2[[#This Row],[device_suggested_area]])</f>
        <v/>
      </c>
      <c r="BE96" s="19"/>
      <c r="BF96" s="18" t="s">
        <v>166</v>
      </c>
      <c r="BH96" s="18" t="s">
        <v>709</v>
      </c>
      <c r="BL96" s="18"/>
      <c r="BM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18">
        <v>1404</v>
      </c>
      <c r="B97" s="18" t="s">
        <v>26</v>
      </c>
      <c r="C97" s="18" t="s">
        <v>681</v>
      </c>
      <c r="D97" s="18" t="s">
        <v>682</v>
      </c>
      <c r="E97" s="18" t="s">
        <v>683</v>
      </c>
      <c r="F97" s="22" t="str">
        <f>IF(ISBLANK(Table2[[#This Row],[unique_id]]), "", PROPER(SUBSTITUTE(Table2[[#This Row],[unique_id]], "_", " ")))</f>
        <v>Home Secure Back Door Off</v>
      </c>
      <c r="G97" s="18" t="s">
        <v>684</v>
      </c>
      <c r="H97" s="18" t="s">
        <v>314</v>
      </c>
      <c r="I97" s="18" t="s">
        <v>132</v>
      </c>
      <c r="K97" s="18" t="s">
        <v>685</v>
      </c>
      <c r="L97" s="18" t="s">
        <v>688</v>
      </c>
      <c r="O97" s="19"/>
      <c r="P97" s="18"/>
      <c r="T97" s="23"/>
      <c r="U97" s="18"/>
      <c r="V97" s="19"/>
      <c r="W97" s="19"/>
      <c r="X97" s="19"/>
      <c r="Y97" s="19"/>
      <c r="Z97" s="19"/>
      <c r="AB97" s="18"/>
      <c r="AE97" s="18" t="s">
        <v>689</v>
      </c>
      <c r="AG97" s="19"/>
      <c r="AH97" s="19"/>
      <c r="AT97" s="15"/>
      <c r="AU97" s="19"/>
      <c r="AV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18" t="str">
        <f>IF(ISBLANK(Table2[[#This Row],[device_model]]), "", Table2[[#This Row],[device_suggested_area]])</f>
        <v/>
      </c>
      <c r="BE97" s="19"/>
      <c r="BL97" s="18"/>
      <c r="BM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18">
        <v>1405</v>
      </c>
      <c r="B98" s="18" t="s">
        <v>26</v>
      </c>
      <c r="C98" s="18" t="s">
        <v>681</v>
      </c>
      <c r="D98" s="18" t="s">
        <v>682</v>
      </c>
      <c r="E98" s="18" t="s">
        <v>690</v>
      </c>
      <c r="F98" s="22" t="str">
        <f>IF(ISBLANK(Table2[[#This Row],[unique_id]]), "", PROPER(SUBSTITUTE(Table2[[#This Row],[unique_id]], "_", " ")))</f>
        <v>Home Secure Front Door Off</v>
      </c>
      <c r="G98" s="18" t="s">
        <v>691</v>
      </c>
      <c r="H98" s="18" t="s">
        <v>314</v>
      </c>
      <c r="I98" s="18" t="s">
        <v>132</v>
      </c>
      <c r="K98" s="18" t="s">
        <v>692</v>
      </c>
      <c r="L98" s="18" t="s">
        <v>688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689</v>
      </c>
      <c r="AG98" s="19"/>
      <c r="AH98" s="19"/>
      <c r="AT98" s="15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L98" s="18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18">
        <v>1406</v>
      </c>
      <c r="B99" s="18" t="s">
        <v>26</v>
      </c>
      <c r="C99" s="18" t="s">
        <v>681</v>
      </c>
      <c r="D99" s="18" t="s">
        <v>682</v>
      </c>
      <c r="E99" s="18" t="s">
        <v>695</v>
      </c>
      <c r="F99" s="22" t="str">
        <f>IF(ISBLANK(Table2[[#This Row],[unique_id]]), "", PROPER(SUBSTITUTE(Table2[[#This Row],[unique_id]], "_", " ")))</f>
        <v>Home Sleep On</v>
      </c>
      <c r="G99" s="18" t="s">
        <v>693</v>
      </c>
      <c r="H99" s="18" t="s">
        <v>314</v>
      </c>
      <c r="I99" s="18" t="s">
        <v>132</v>
      </c>
      <c r="K99" s="18" t="s">
        <v>697</v>
      </c>
      <c r="L99" s="18" t="s">
        <v>698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315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18">
        <v>1407</v>
      </c>
      <c r="B100" s="18" t="s">
        <v>26</v>
      </c>
      <c r="C100" s="18" t="s">
        <v>681</v>
      </c>
      <c r="D100" s="18" t="s">
        <v>682</v>
      </c>
      <c r="E100" s="18" t="s">
        <v>696</v>
      </c>
      <c r="F100" s="22" t="str">
        <f>IF(ISBLANK(Table2[[#This Row],[unique_id]]), "", PROPER(SUBSTITUTE(Table2[[#This Row],[unique_id]], "_", " ")))</f>
        <v>Home Sleep Off</v>
      </c>
      <c r="G100" s="18" t="s">
        <v>694</v>
      </c>
      <c r="H100" s="18" t="s">
        <v>314</v>
      </c>
      <c r="I100" s="18" t="s">
        <v>132</v>
      </c>
      <c r="K100" s="18" t="s">
        <v>697</v>
      </c>
      <c r="L100" s="18" t="s">
        <v>688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699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 x14ac:dyDescent="0.2">
      <c r="A101" s="18">
        <v>1500</v>
      </c>
      <c r="B101" s="18" t="s">
        <v>26</v>
      </c>
      <c r="C101" s="18" t="s">
        <v>133</v>
      </c>
      <c r="D101" s="18" t="s">
        <v>129</v>
      </c>
      <c r="E101" s="18" t="s">
        <v>418</v>
      </c>
      <c r="F101" s="22" t="str">
        <f>IF(ISBLANK(Table2[[#This Row],[unique_id]]), "", PROPER(SUBSTITUTE(Table2[[#This Row],[unique_id]], "_", " ")))</f>
        <v>Ada Fan</v>
      </c>
      <c r="G101" s="18" t="s">
        <v>130</v>
      </c>
      <c r="H101" s="18" t="s">
        <v>131</v>
      </c>
      <c r="I101" s="18" t="s">
        <v>132</v>
      </c>
      <c r="J101" s="18" t="s">
        <v>737</v>
      </c>
      <c r="M101" s="18" t="s">
        <v>136</v>
      </c>
      <c r="O101" s="19" t="s">
        <v>805</v>
      </c>
      <c r="P101" s="18" t="s">
        <v>166</v>
      </c>
      <c r="Q101" s="18" t="s">
        <v>777</v>
      </c>
      <c r="R101" s="18" t="str">
        <f>Table2[[#This Row],[entity_domain]]</f>
        <v>Fans</v>
      </c>
      <c r="S101" s="18" t="str">
        <f>_xlfn.CONCAT( Table2[[#This Row],[device_suggested_area]], " ",Table2[[#This Row],[powercalc_group_3]])</f>
        <v>Ada Fans</v>
      </c>
      <c r="T101" s="23" t="s">
        <v>772</v>
      </c>
      <c r="U101" s="18"/>
      <c r="V101" s="19"/>
      <c r="W101" s="19"/>
      <c r="X101" s="19"/>
      <c r="Y101" s="19"/>
      <c r="Z101" s="19"/>
      <c r="AB101" s="18"/>
      <c r="AE101" s="18" t="s">
        <v>246</v>
      </c>
      <c r="AG101" s="19"/>
      <c r="AH101" s="19"/>
      <c r="AT101" s="20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>Ada</v>
      </c>
      <c r="BB101" s="18" t="s">
        <v>482</v>
      </c>
      <c r="BC101" s="18" t="s">
        <v>375</v>
      </c>
      <c r="BD101" s="18" t="s">
        <v>133</v>
      </c>
      <c r="BE101" s="18" t="s">
        <v>374</v>
      </c>
      <c r="BF101" s="18" t="s">
        <v>130</v>
      </c>
      <c r="BJ101" s="18" t="s">
        <v>1422</v>
      </c>
      <c r="BK101" s="18" t="s">
        <v>376</v>
      </c>
      <c r="BL101" s="18" t="s">
        <v>1448</v>
      </c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2" spans="1:65" ht="16" customHeight="1" x14ac:dyDescent="0.2">
      <c r="A102" s="18">
        <v>1501</v>
      </c>
      <c r="B102" s="18" t="s">
        <v>26</v>
      </c>
      <c r="C102" s="18" t="s">
        <v>133</v>
      </c>
      <c r="D102" s="18" t="s">
        <v>129</v>
      </c>
      <c r="E102" s="18" t="s">
        <v>419</v>
      </c>
      <c r="F102" s="22" t="str">
        <f>IF(ISBLANK(Table2[[#This Row],[unique_id]]), "", PROPER(SUBSTITUTE(Table2[[#This Row],[unique_id]], "_", " ")))</f>
        <v>Edwin Fan</v>
      </c>
      <c r="G102" s="18" t="s">
        <v>127</v>
      </c>
      <c r="H102" s="18" t="s">
        <v>131</v>
      </c>
      <c r="I102" s="18" t="s">
        <v>132</v>
      </c>
      <c r="J102" s="18" t="s">
        <v>737</v>
      </c>
      <c r="M102" s="18" t="s">
        <v>136</v>
      </c>
      <c r="O102" s="19" t="s">
        <v>805</v>
      </c>
      <c r="P102" s="18" t="s">
        <v>166</v>
      </c>
      <c r="Q102" s="18" t="s">
        <v>777</v>
      </c>
      <c r="R102" s="18" t="str">
        <f>Table2[[#This Row],[entity_domain]]</f>
        <v>Fans</v>
      </c>
      <c r="S102" s="18" t="str">
        <f>_xlfn.CONCAT( Table2[[#This Row],[device_suggested_area]], " ",Table2[[#This Row],[powercalc_group_3]])</f>
        <v>Edwin Fans</v>
      </c>
      <c r="T102" s="23" t="s">
        <v>772</v>
      </c>
      <c r="U102" s="18"/>
      <c r="V102" s="19"/>
      <c r="W102" s="19"/>
      <c r="X102" s="19"/>
      <c r="Y102" s="19"/>
      <c r="Z102" s="19"/>
      <c r="AB102" s="18"/>
      <c r="AE102" s="18" t="s">
        <v>246</v>
      </c>
      <c r="AG102" s="19"/>
      <c r="AH102" s="19"/>
      <c r="AT102" s="20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>Edwin</v>
      </c>
      <c r="BB102" s="18" t="s">
        <v>482</v>
      </c>
      <c r="BC102" s="18" t="s">
        <v>375</v>
      </c>
      <c r="BD102" s="18" t="s">
        <v>133</v>
      </c>
      <c r="BE102" s="18" t="s">
        <v>374</v>
      </c>
      <c r="BF102" s="18" t="s">
        <v>127</v>
      </c>
      <c r="BJ102" s="18" t="s">
        <v>1422</v>
      </c>
      <c r="BK102" s="18" t="s">
        <v>377</v>
      </c>
      <c r="BL102" s="18" t="s">
        <v>1449</v>
      </c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3" spans="1:65" ht="16" customHeight="1" x14ac:dyDescent="0.2">
      <c r="A103" s="18">
        <v>1502</v>
      </c>
      <c r="B103" s="18" t="s">
        <v>26</v>
      </c>
      <c r="C103" s="18" t="s">
        <v>133</v>
      </c>
      <c r="D103" s="18" t="s">
        <v>129</v>
      </c>
      <c r="E103" s="18" t="s">
        <v>420</v>
      </c>
      <c r="F103" s="22" t="str">
        <f>IF(ISBLANK(Table2[[#This Row],[unique_id]]), "", PROPER(SUBSTITUTE(Table2[[#This Row],[unique_id]], "_", " ")))</f>
        <v>Parents Fan</v>
      </c>
      <c r="G103" s="18" t="s">
        <v>193</v>
      </c>
      <c r="H103" s="18" t="s">
        <v>131</v>
      </c>
      <c r="I103" s="18" t="s">
        <v>132</v>
      </c>
      <c r="J103" s="18" t="s">
        <v>482</v>
      </c>
      <c r="M103" s="18" t="s">
        <v>136</v>
      </c>
      <c r="O103" s="19" t="s">
        <v>805</v>
      </c>
      <c r="P103" s="18" t="s">
        <v>166</v>
      </c>
      <c r="Q103" s="18" t="s">
        <v>777</v>
      </c>
      <c r="R103" s="18" t="str">
        <f>Table2[[#This Row],[entity_domain]]</f>
        <v>Fans</v>
      </c>
      <c r="S103" s="18" t="str">
        <f>_xlfn.CONCAT( Table2[[#This Row],[device_suggested_area]], " ",Table2[[#This Row],[powercalc_group_3]])</f>
        <v>Parents Fans</v>
      </c>
      <c r="T103" s="23" t="s">
        <v>772</v>
      </c>
      <c r="U103" s="18"/>
      <c r="V103" s="19"/>
      <c r="W103" s="19"/>
      <c r="X103" s="19"/>
      <c r="Y103" s="19"/>
      <c r="Z103" s="19"/>
      <c r="AB103" s="18"/>
      <c r="AE103" s="18" t="s">
        <v>246</v>
      </c>
      <c r="AG103" s="19"/>
      <c r="AH103" s="19"/>
      <c r="AT103" s="20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>Parents</v>
      </c>
      <c r="BB103" s="18" t="s">
        <v>482</v>
      </c>
      <c r="BC103" s="18" t="s">
        <v>375</v>
      </c>
      <c r="BD103" s="18" t="s">
        <v>133</v>
      </c>
      <c r="BE103" s="18" t="s">
        <v>374</v>
      </c>
      <c r="BF103" s="18" t="s">
        <v>193</v>
      </c>
      <c r="BJ103" s="18" t="s">
        <v>1422</v>
      </c>
      <c r="BK103" s="18" t="s">
        <v>380</v>
      </c>
      <c r="BL103" s="18" t="s">
        <v>1450</v>
      </c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4" spans="1:65" ht="16" customHeight="1" x14ac:dyDescent="0.2">
      <c r="A104" s="18">
        <v>1503</v>
      </c>
      <c r="B104" s="28" t="s">
        <v>26</v>
      </c>
      <c r="C104" s="28" t="s">
        <v>825</v>
      </c>
      <c r="D104" s="28" t="s">
        <v>149</v>
      </c>
      <c r="E104" s="29" t="s">
        <v>951</v>
      </c>
      <c r="F104" s="30" t="str">
        <f>IF(ISBLANK(Table2[[#This Row],[unique_id]]), "", PROPER(SUBSTITUTE(Table2[[#This Row],[unique_id]], "_", " ")))</f>
        <v>Template Old Kitchen Fan Plug Proxy</v>
      </c>
      <c r="G104" s="28" t="s">
        <v>207</v>
      </c>
      <c r="H104" s="28" t="s">
        <v>131</v>
      </c>
      <c r="I104" s="28" t="s">
        <v>132</v>
      </c>
      <c r="J104" s="28"/>
      <c r="K104" s="28"/>
      <c r="L104" s="28"/>
      <c r="M104" s="28"/>
      <c r="N104" s="28"/>
      <c r="O104" s="31" t="s">
        <v>805</v>
      </c>
      <c r="P104" s="28"/>
      <c r="Q104" s="28"/>
      <c r="R104" s="28"/>
      <c r="S104" s="28"/>
      <c r="T10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04" s="28"/>
      <c r="V104" s="31"/>
      <c r="W104" s="31"/>
      <c r="X104" s="31"/>
      <c r="Y104" s="31"/>
      <c r="Z104" s="31"/>
      <c r="AA104" s="31"/>
      <c r="AB104" s="28"/>
      <c r="AC104" s="28"/>
      <c r="AD104" s="28"/>
      <c r="AE104" s="28"/>
      <c r="AF104" s="28"/>
      <c r="AG104" s="31"/>
      <c r="AH104" s="31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32"/>
      <c r="AU104" s="28" t="s">
        <v>134</v>
      </c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4" s="28"/>
      <c r="BA104" s="18" t="str">
        <f>IF(ISBLANK(Table2[[#This Row],[device_model]]), "", Table2[[#This Row],[device_suggested_area]])</f>
        <v>Kitchen</v>
      </c>
      <c r="BB104" s="28" t="s">
        <v>482</v>
      </c>
      <c r="BC104" s="28" t="s">
        <v>364</v>
      </c>
      <c r="BD104" s="28" t="s">
        <v>235</v>
      </c>
      <c r="BE104" s="28" t="s">
        <v>367</v>
      </c>
      <c r="BF104" s="28" t="s">
        <v>207</v>
      </c>
      <c r="BG104" s="28"/>
      <c r="BH104" s="28"/>
      <c r="BI104" s="28"/>
      <c r="BJ104" s="28"/>
      <c r="BK104" s="30"/>
      <c r="BL104" s="30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 x14ac:dyDescent="0.2">
      <c r="A105" s="18">
        <v>1504</v>
      </c>
      <c r="B105" s="28" t="s">
        <v>26</v>
      </c>
      <c r="C105" s="28" t="s">
        <v>235</v>
      </c>
      <c r="D105" s="28" t="s">
        <v>134</v>
      </c>
      <c r="E105" s="28" t="s">
        <v>949</v>
      </c>
      <c r="F105" s="30" t="str">
        <f>IF(ISBLANK(Table2[[#This Row],[unique_id]]), "", PROPER(SUBSTITUTE(Table2[[#This Row],[unique_id]], "_", " ")))</f>
        <v>Old Kitchen Fan Plug</v>
      </c>
      <c r="G105" s="28" t="s">
        <v>207</v>
      </c>
      <c r="H105" s="28" t="s">
        <v>131</v>
      </c>
      <c r="I105" s="28" t="s">
        <v>132</v>
      </c>
      <c r="J105" s="28"/>
      <c r="K105" s="28"/>
      <c r="L105" s="28"/>
      <c r="M105" s="28"/>
      <c r="N105" s="28"/>
      <c r="O105" s="31" t="s">
        <v>805</v>
      </c>
      <c r="P105" s="28"/>
      <c r="Q105" s="28"/>
      <c r="R105" s="28"/>
      <c r="S105" s="28"/>
      <c r="T105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5" s="28"/>
      <c r="V105" s="31"/>
      <c r="W105" s="31"/>
      <c r="X105" s="31"/>
      <c r="Y105" s="31"/>
      <c r="Z105" s="31"/>
      <c r="AA105" s="31"/>
      <c r="AB105" s="28"/>
      <c r="AC105" s="28"/>
      <c r="AD105" s="28"/>
      <c r="AE105" s="28" t="s">
        <v>246</v>
      </c>
      <c r="AF105" s="28"/>
      <c r="AG105" s="31"/>
      <c r="AH105" s="31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32"/>
      <c r="AU105" s="28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5" s="28"/>
      <c r="BA105" s="18" t="str">
        <f>IF(ISBLANK(Table2[[#This Row],[device_model]]), "", Table2[[#This Row],[device_suggested_area]])</f>
        <v>Kitchen</v>
      </c>
      <c r="BB105" s="28" t="s">
        <v>482</v>
      </c>
      <c r="BC105" s="28" t="s">
        <v>364</v>
      </c>
      <c r="BD105" s="28" t="s">
        <v>235</v>
      </c>
      <c r="BE105" s="28" t="s">
        <v>367</v>
      </c>
      <c r="BF105" s="28" t="s">
        <v>207</v>
      </c>
      <c r="BG105" s="28"/>
      <c r="BH105" s="28"/>
      <c r="BI105" s="28" t="s">
        <v>1017</v>
      </c>
      <c r="BJ105" s="28" t="s">
        <v>1422</v>
      </c>
      <c r="BK105" s="30" t="s">
        <v>368</v>
      </c>
      <c r="BL105" s="30" t="s">
        <v>1451</v>
      </c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6" spans="1:65" ht="16" customHeight="1" x14ac:dyDescent="0.2">
      <c r="A106" s="18">
        <v>1505</v>
      </c>
      <c r="B106" s="33" t="s">
        <v>26</v>
      </c>
      <c r="C106" s="33" t="s">
        <v>825</v>
      </c>
      <c r="D106" s="33" t="s">
        <v>149</v>
      </c>
      <c r="E106" s="34" t="s">
        <v>946</v>
      </c>
      <c r="F106" s="35" t="str">
        <f>IF(ISBLANK(Table2[[#This Row],[unique_id]]), "", PROPER(SUBSTITUTE(Table2[[#This Row],[unique_id]], "_", " ")))</f>
        <v>Template Kitchen Fan Plug Proxy</v>
      </c>
      <c r="G106" s="33" t="s">
        <v>207</v>
      </c>
      <c r="H106" s="33" t="s">
        <v>131</v>
      </c>
      <c r="I106" s="33" t="s">
        <v>132</v>
      </c>
      <c r="J106" s="33"/>
      <c r="K106" s="33"/>
      <c r="L106" s="33"/>
      <c r="M106" s="33"/>
      <c r="N106" s="33"/>
      <c r="O106" s="36" t="s">
        <v>805</v>
      </c>
      <c r="P106" s="33" t="s">
        <v>166</v>
      </c>
      <c r="Q106" s="33" t="s">
        <v>777</v>
      </c>
      <c r="R106" s="33" t="str">
        <f>Table2[[#This Row],[entity_domain]]</f>
        <v>Fans</v>
      </c>
      <c r="S106" s="33" t="str">
        <f>_xlfn.CONCAT( Table2[[#This Row],[device_suggested_area]], " ",Table2[[#This Row],[powercalc_group_3]])</f>
        <v>Kitchen Fans</v>
      </c>
      <c r="T106" s="34" t="s">
        <v>1133</v>
      </c>
      <c r="U106" s="33"/>
      <c r="V106" s="36"/>
      <c r="W106" s="36"/>
      <c r="X106" s="36"/>
      <c r="Y106" s="36"/>
      <c r="Z106" s="36"/>
      <c r="AA106" s="36"/>
      <c r="AB106" s="33"/>
      <c r="AC106" s="33"/>
      <c r="AD106" s="33"/>
      <c r="AE106" s="33"/>
      <c r="AF106" s="33"/>
      <c r="AG106" s="36"/>
      <c r="AH106" s="36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7"/>
      <c r="AU106" s="33" t="s">
        <v>129</v>
      </c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6" s="33"/>
      <c r="BA106" s="18" t="str">
        <f>IF(ISBLANK(Table2[[#This Row],[device_model]]), "", Table2[[#This Row],[device_suggested_area]])</f>
        <v>Kitchen</v>
      </c>
      <c r="BB106" s="33" t="s">
        <v>482</v>
      </c>
      <c r="BC106" s="33" t="s">
        <v>941</v>
      </c>
      <c r="BD106" s="33" t="s">
        <v>1178</v>
      </c>
      <c r="BE106" s="33" t="s">
        <v>913</v>
      </c>
      <c r="BF106" s="33" t="s">
        <v>207</v>
      </c>
      <c r="BG106" s="33"/>
      <c r="BH106" s="33"/>
      <c r="BI106" s="33"/>
      <c r="BJ106" s="33"/>
      <c r="BK106" s="33"/>
      <c r="BL106" s="33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 x14ac:dyDescent="0.2">
      <c r="A107" s="18">
        <v>1506</v>
      </c>
      <c r="B107" s="33" t="s">
        <v>26</v>
      </c>
      <c r="C107" s="33" t="s">
        <v>710</v>
      </c>
      <c r="D107" s="33" t="s">
        <v>129</v>
      </c>
      <c r="E107" s="33" t="s">
        <v>848</v>
      </c>
      <c r="F107" s="35" t="str">
        <f>IF(ISBLANK(Table2[[#This Row],[unique_id]]), "", PROPER(SUBSTITUTE(Table2[[#This Row],[unique_id]], "_", " ")))</f>
        <v>Kitchen Fan Plug</v>
      </c>
      <c r="G107" s="33" t="s">
        <v>207</v>
      </c>
      <c r="H107" s="33" t="s">
        <v>131</v>
      </c>
      <c r="I107" s="33" t="s">
        <v>132</v>
      </c>
      <c r="J107" s="33" t="s">
        <v>482</v>
      </c>
      <c r="K107" s="33"/>
      <c r="L107" s="33"/>
      <c r="M107" s="33" t="s">
        <v>136</v>
      </c>
      <c r="N107" s="33"/>
      <c r="O107" s="36" t="s">
        <v>805</v>
      </c>
      <c r="P107" s="33" t="s">
        <v>166</v>
      </c>
      <c r="Q107" s="33" t="s">
        <v>777</v>
      </c>
      <c r="R107" s="33" t="str">
        <f>Table2[[#This Row],[entity_domain]]</f>
        <v>Fans</v>
      </c>
      <c r="S107" s="33" t="str">
        <f>_xlfn.CONCAT( Table2[[#This Row],[device_suggested_area]], " ",Table2[[#This Row],[powercalc_group_3]])</f>
        <v>Kitchen Fans</v>
      </c>
      <c r="T107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7" s="33"/>
      <c r="V107" s="36"/>
      <c r="W107" s="36"/>
      <c r="X107" s="36"/>
      <c r="Y107" s="36"/>
      <c r="Z107" s="36"/>
      <c r="AA107" s="51" t="s">
        <v>1175</v>
      </c>
      <c r="AB107" s="33"/>
      <c r="AC107" s="33"/>
      <c r="AD107" s="33"/>
      <c r="AE107" s="33" t="s">
        <v>246</v>
      </c>
      <c r="AF107" s="33">
        <v>10</v>
      </c>
      <c r="AG107" s="36" t="s">
        <v>34</v>
      </c>
      <c r="AH107" s="36" t="s">
        <v>923</v>
      </c>
      <c r="AI107" s="33"/>
      <c r="AJ107" s="33" t="str">
        <f>_xlfn.CONCAT("homeassistant/", Table2[[#This Row],[entity_namespace]], "/tasmota/",Table2[[#This Row],[unique_id]], "/config")</f>
        <v>homeassistant/fan/tasmota/kitchen_fan_plug/config</v>
      </c>
      <c r="AK107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3" t="str">
        <f>_xlfn.CONCAT("tasmota/device/",Table2[[#This Row],[unique_id]], "/cmnd/POWER")</f>
        <v>tasmota/device/kitchen_fan_plug/cmnd/POWER</v>
      </c>
      <c r="AM107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3" t="s">
        <v>942</v>
      </c>
      <c r="AO107" s="33" t="s">
        <v>943</v>
      </c>
      <c r="AP107" s="33" t="s">
        <v>932</v>
      </c>
      <c r="AQ107" s="33" t="s">
        <v>933</v>
      </c>
      <c r="AR107" s="33" t="s">
        <v>1009</v>
      </c>
      <c r="AS107" s="33">
        <v>1</v>
      </c>
      <c r="AT107" s="38" t="str">
        <f>HYPERLINK(_xlfn.CONCAT("http://", Table2[[#This Row],[connection_ip]], "/?"))</f>
        <v>http://10.0.4.104/?</v>
      </c>
      <c r="AU107" s="33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33"/>
      <c r="BA107" s="18" t="str">
        <f>IF(ISBLANK(Table2[[#This Row],[device_model]]), "", Table2[[#This Row],[device_suggested_area]])</f>
        <v>Kitchen</v>
      </c>
      <c r="BB107" s="33" t="s">
        <v>482</v>
      </c>
      <c r="BC107" s="33" t="s">
        <v>941</v>
      </c>
      <c r="BD107" s="33" t="s">
        <v>1178</v>
      </c>
      <c r="BE107" s="33" t="s">
        <v>913</v>
      </c>
      <c r="BF107" s="33" t="s">
        <v>207</v>
      </c>
      <c r="BG107" s="33"/>
      <c r="BH107" s="33"/>
      <c r="BI107" s="33"/>
      <c r="BJ107" s="33" t="s">
        <v>1422</v>
      </c>
      <c r="BK107" s="33" t="s">
        <v>950</v>
      </c>
      <c r="BL107" s="33" t="s">
        <v>1452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08" spans="1:65" ht="16" customHeight="1" x14ac:dyDescent="0.2">
      <c r="A108" s="18">
        <v>1507</v>
      </c>
      <c r="B108" s="33" t="s">
        <v>26</v>
      </c>
      <c r="C108" s="33" t="s">
        <v>710</v>
      </c>
      <c r="D108" s="33" t="s">
        <v>27</v>
      </c>
      <c r="E108" s="33" t="s">
        <v>952</v>
      </c>
      <c r="F108" s="35" t="str">
        <f>IF(ISBLANK(Table2[[#This Row],[unique_id]]), "", PROPER(SUBSTITUTE(Table2[[#This Row],[unique_id]], "_", " ")))</f>
        <v>Kitchen Fan Plug Energy Power</v>
      </c>
      <c r="G108" s="33" t="s">
        <v>207</v>
      </c>
      <c r="H108" s="33" t="s">
        <v>131</v>
      </c>
      <c r="I108" s="33" t="s">
        <v>132</v>
      </c>
      <c r="J108" s="33"/>
      <c r="K108" s="33"/>
      <c r="L108" s="33"/>
      <c r="M108" s="33"/>
      <c r="N108" s="33"/>
      <c r="O108" s="36"/>
      <c r="P108" s="33"/>
      <c r="Q108" s="33"/>
      <c r="R108" s="33"/>
      <c r="S108" s="33"/>
      <c r="T108" s="34"/>
      <c r="U108" s="33"/>
      <c r="V108" s="36"/>
      <c r="W108" s="36"/>
      <c r="X108" s="36"/>
      <c r="Y108" s="36"/>
      <c r="Z108" s="36"/>
      <c r="AA108" s="36"/>
      <c r="AB108" s="33" t="s">
        <v>31</v>
      </c>
      <c r="AC108" s="33" t="s">
        <v>331</v>
      </c>
      <c r="AD108" s="33" t="s">
        <v>924</v>
      </c>
      <c r="AE108" s="33"/>
      <c r="AF108" s="33">
        <v>10</v>
      </c>
      <c r="AG108" s="36" t="s">
        <v>34</v>
      </c>
      <c r="AH108" s="36" t="s">
        <v>923</v>
      </c>
      <c r="AI108" s="33"/>
      <c r="AJ108" s="33" t="str">
        <f>_xlfn.CONCAT("homeassistant/", Table2[[#This Row],[entity_namespace]], "/tasmota/",Table2[[#This Row],[unique_id]], "/config")</f>
        <v>homeassistant/sensor/tasmota/kitchen_fan_plug_energy_power/config</v>
      </c>
      <c r="AK108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08" s="33"/>
      <c r="AM108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3" t="s">
        <v>942</v>
      </c>
      <c r="AO108" s="33" t="s">
        <v>943</v>
      </c>
      <c r="AP108" s="33" t="s">
        <v>932</v>
      </c>
      <c r="AQ108" s="33" t="s">
        <v>933</v>
      </c>
      <c r="AR108" s="33" t="s">
        <v>1172</v>
      </c>
      <c r="AS108" s="33">
        <v>1</v>
      </c>
      <c r="AT108" s="38"/>
      <c r="AU108" s="33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33"/>
      <c r="BA108" s="18" t="str">
        <f>IF(ISBLANK(Table2[[#This Row],[device_model]]), "", Table2[[#This Row],[device_suggested_area]])</f>
        <v>Kitchen</v>
      </c>
      <c r="BB108" s="33" t="s">
        <v>482</v>
      </c>
      <c r="BC108" s="33" t="s">
        <v>941</v>
      </c>
      <c r="BD108" s="33" t="s">
        <v>1178</v>
      </c>
      <c r="BE108" s="33" t="s">
        <v>913</v>
      </c>
      <c r="BF108" s="33" t="s">
        <v>207</v>
      </c>
      <c r="BG108" s="33"/>
      <c r="BH108" s="33"/>
      <c r="BI108" s="33"/>
      <c r="BJ108" s="33"/>
      <c r="BK108" s="33"/>
      <c r="BL108" s="33"/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 x14ac:dyDescent="0.2">
      <c r="A109" s="18">
        <v>1508</v>
      </c>
      <c r="B109" s="33" t="s">
        <v>26</v>
      </c>
      <c r="C109" s="33" t="s">
        <v>710</v>
      </c>
      <c r="D109" s="33" t="s">
        <v>27</v>
      </c>
      <c r="E109" s="33" t="s">
        <v>953</v>
      </c>
      <c r="F109" s="35" t="str">
        <f>IF(ISBLANK(Table2[[#This Row],[unique_id]]), "", PROPER(SUBSTITUTE(Table2[[#This Row],[unique_id]], "_", " ")))</f>
        <v>Kitchen Fan Plug Energy Total</v>
      </c>
      <c r="G109" s="33" t="s">
        <v>207</v>
      </c>
      <c r="H109" s="33" t="s">
        <v>131</v>
      </c>
      <c r="I109" s="33" t="s">
        <v>132</v>
      </c>
      <c r="J109" s="33"/>
      <c r="K109" s="33"/>
      <c r="L109" s="33"/>
      <c r="M109" s="33"/>
      <c r="N109" s="33"/>
      <c r="O109" s="36"/>
      <c r="P109" s="33"/>
      <c r="Q109" s="33"/>
      <c r="R109" s="33"/>
      <c r="S109" s="33"/>
      <c r="T109" s="34"/>
      <c r="U109" s="33"/>
      <c r="V109" s="36"/>
      <c r="W109" s="36"/>
      <c r="X109" s="36"/>
      <c r="Y109" s="36"/>
      <c r="Z109" s="36"/>
      <c r="AA109" s="36"/>
      <c r="AB109" s="33" t="s">
        <v>76</v>
      </c>
      <c r="AC109" s="33" t="s">
        <v>332</v>
      </c>
      <c r="AD109" s="33" t="s">
        <v>925</v>
      </c>
      <c r="AE109" s="33"/>
      <c r="AF109" s="33">
        <v>10</v>
      </c>
      <c r="AG109" s="36" t="s">
        <v>34</v>
      </c>
      <c r="AH109" s="36" t="s">
        <v>923</v>
      </c>
      <c r="AI109" s="33"/>
      <c r="AJ109" s="33" t="str">
        <f>_xlfn.CONCAT("homeassistant/", Table2[[#This Row],[entity_namespace]], "/tasmota/",Table2[[#This Row],[unique_id]], "/config")</f>
        <v>homeassistant/sensor/tasmota/kitchen_fan_plug_energy_total/config</v>
      </c>
      <c r="AK109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09" s="33"/>
      <c r="AM109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3" t="s">
        <v>942</v>
      </c>
      <c r="AO109" s="33" t="s">
        <v>943</v>
      </c>
      <c r="AP109" s="33" t="s">
        <v>932</v>
      </c>
      <c r="AQ109" s="33" t="s">
        <v>933</v>
      </c>
      <c r="AR109" s="33" t="s">
        <v>1173</v>
      </c>
      <c r="AS109" s="33">
        <v>1</v>
      </c>
      <c r="AT109" s="38"/>
      <c r="AU109" s="33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33"/>
      <c r="BA109" s="18" t="str">
        <f>IF(ISBLANK(Table2[[#This Row],[device_model]]), "", Table2[[#This Row],[device_suggested_area]])</f>
        <v>Kitchen</v>
      </c>
      <c r="BB109" s="33" t="s">
        <v>482</v>
      </c>
      <c r="BC109" s="33" t="s">
        <v>941</v>
      </c>
      <c r="BD109" s="33" t="s">
        <v>1178</v>
      </c>
      <c r="BE109" s="33" t="s">
        <v>913</v>
      </c>
      <c r="BF109" s="33" t="s">
        <v>207</v>
      </c>
      <c r="BG109" s="33"/>
      <c r="BH109" s="33"/>
      <c r="BI109" s="33"/>
      <c r="BJ109" s="33"/>
      <c r="BK109" s="33"/>
      <c r="BL109" s="33"/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5" ht="16" customHeight="1" x14ac:dyDescent="0.2">
      <c r="A110" s="58">
        <v>1509</v>
      </c>
      <c r="B110" s="18" t="s">
        <v>26</v>
      </c>
      <c r="C110" s="18" t="s">
        <v>133</v>
      </c>
      <c r="D110" s="18" t="s">
        <v>129</v>
      </c>
      <c r="E110" s="18" t="s">
        <v>421</v>
      </c>
      <c r="F110" s="22" t="str">
        <f>IF(ISBLANK(Table2[[#This Row],[unique_id]]), "", PROPER(SUBSTITUTE(Table2[[#This Row],[unique_id]], "_", " ")))</f>
        <v>Lounge Fan</v>
      </c>
      <c r="G110" s="18" t="s">
        <v>195</v>
      </c>
      <c r="H110" s="18" t="s">
        <v>131</v>
      </c>
      <c r="I110" s="18" t="s">
        <v>132</v>
      </c>
      <c r="J110" s="18" t="s">
        <v>482</v>
      </c>
      <c r="M110" s="18" t="s">
        <v>136</v>
      </c>
      <c r="O110" s="19" t="s">
        <v>805</v>
      </c>
      <c r="P110" s="18" t="s">
        <v>166</v>
      </c>
      <c r="Q110" s="18" t="s">
        <v>777</v>
      </c>
      <c r="R110" s="18" t="str">
        <f>Table2[[#This Row],[entity_domain]]</f>
        <v>Fans</v>
      </c>
      <c r="S110" s="18" t="str">
        <f>_xlfn.CONCAT( Table2[[#This Row],[device_suggested_area]], " ",Table2[[#This Row],[powercalc_group_3]])</f>
        <v>Lounge Fans</v>
      </c>
      <c r="T110" s="23" t="s">
        <v>772</v>
      </c>
      <c r="U110" s="18"/>
      <c r="V110" s="19"/>
      <c r="W110" s="19"/>
      <c r="X110" s="19"/>
      <c r="Y110" s="19"/>
      <c r="Z110" s="19"/>
      <c r="AB110" s="18"/>
      <c r="AE110" s="18" t="s">
        <v>246</v>
      </c>
      <c r="AG110" s="19"/>
      <c r="AH110" s="19"/>
      <c r="AT110" s="20"/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18" t="str">
        <f>IF(ISBLANK(Table2[[#This Row],[device_model]]), "", Table2[[#This Row],[device_suggested_area]])</f>
        <v>Lounge</v>
      </c>
      <c r="BB110" s="18" t="s">
        <v>482</v>
      </c>
      <c r="BC110" s="18" t="s">
        <v>375</v>
      </c>
      <c r="BD110" s="18" t="s">
        <v>133</v>
      </c>
      <c r="BE110" s="18" t="s">
        <v>374</v>
      </c>
      <c r="BF110" s="18" t="s">
        <v>195</v>
      </c>
      <c r="BJ110" s="18" t="s">
        <v>1422</v>
      </c>
      <c r="BK110" s="18" t="s">
        <v>381</v>
      </c>
      <c r="BL110" s="18" t="s">
        <v>1453</v>
      </c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1" spans="1:65" ht="16" customHeight="1" x14ac:dyDescent="0.2">
      <c r="A111" s="18">
        <v>1510</v>
      </c>
      <c r="B111" s="18" t="s">
        <v>26</v>
      </c>
      <c r="C111" s="18" t="s">
        <v>133</v>
      </c>
      <c r="D111" s="18" t="s">
        <v>129</v>
      </c>
      <c r="E111" s="18" t="s">
        <v>422</v>
      </c>
      <c r="F111" s="22" t="str">
        <f>IF(ISBLANK(Table2[[#This Row],[unique_id]]), "", PROPER(SUBSTITUTE(Table2[[#This Row],[unique_id]], "_", " ")))</f>
        <v>Deck Fan</v>
      </c>
      <c r="G111" s="18" t="s">
        <v>362</v>
      </c>
      <c r="H111" s="18" t="s">
        <v>131</v>
      </c>
      <c r="I111" s="18" t="s">
        <v>132</v>
      </c>
      <c r="J111" s="18" t="s">
        <v>738</v>
      </c>
      <c r="M111" s="18" t="s">
        <v>136</v>
      </c>
      <c r="O111" s="19"/>
      <c r="P111" s="18"/>
      <c r="T111" s="23"/>
      <c r="U111" s="18"/>
      <c r="V111" s="19"/>
      <c r="W111" s="19"/>
      <c r="X111" s="19"/>
      <c r="Y111" s="19"/>
      <c r="Z111" s="19"/>
      <c r="AB111" s="18"/>
      <c r="AE111" s="18" t="s">
        <v>246</v>
      </c>
      <c r="AG111" s="19"/>
      <c r="AH111" s="19"/>
      <c r="AT111" s="20"/>
      <c r="AU111" s="19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18" t="str">
        <f>IF(ISBLANK(Table2[[#This Row],[device_model]]), "", Table2[[#This Row],[device_suggested_area]])</f>
        <v/>
      </c>
      <c r="BE111" s="19"/>
      <c r="BF111" s="18" t="s">
        <v>362</v>
      </c>
      <c r="BL111" s="18"/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 x14ac:dyDescent="0.2">
      <c r="A112" s="18">
        <v>1511</v>
      </c>
      <c r="B112" s="18" t="s">
        <v>26</v>
      </c>
      <c r="C112" s="18" t="s">
        <v>133</v>
      </c>
      <c r="D112" s="18" t="s">
        <v>129</v>
      </c>
      <c r="E112" s="18" t="s">
        <v>423</v>
      </c>
      <c r="F112" s="22" t="str">
        <f>IF(ISBLANK(Table2[[#This Row],[unique_id]]), "", PROPER(SUBSTITUTE(Table2[[#This Row],[unique_id]], "_", " ")))</f>
        <v>Deck East Fan</v>
      </c>
      <c r="G112" s="18" t="s">
        <v>217</v>
      </c>
      <c r="H112" s="18" t="s">
        <v>131</v>
      </c>
      <c r="I112" s="18" t="s">
        <v>132</v>
      </c>
      <c r="O112" s="19" t="s">
        <v>805</v>
      </c>
      <c r="P112" s="18" t="s">
        <v>166</v>
      </c>
      <c r="Q112" s="18" t="s">
        <v>777</v>
      </c>
      <c r="R112" s="18" t="str">
        <f>Table2[[#This Row],[entity_domain]]</f>
        <v>Fans</v>
      </c>
      <c r="S112" s="18" t="str">
        <f>_xlfn.CONCAT( Table2[[#This Row],[device_suggested_area]], " ",Table2[[#This Row],[powercalc_group_3]])</f>
        <v>Deck Fans</v>
      </c>
      <c r="T112" s="23" t="s">
        <v>772</v>
      </c>
      <c r="U112" s="18"/>
      <c r="V112" s="19"/>
      <c r="W112" s="19"/>
      <c r="X112" s="19"/>
      <c r="Y112" s="19"/>
      <c r="Z112" s="19"/>
      <c r="AB112" s="18"/>
      <c r="AE112" s="18" t="s">
        <v>246</v>
      </c>
      <c r="AG112" s="19"/>
      <c r="AH112" s="19"/>
      <c r="AT112" s="20"/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18" t="str">
        <f>IF(ISBLANK(Table2[[#This Row],[device_model]]), "", Table2[[#This Row],[device_suggested_area]])</f>
        <v>Deck</v>
      </c>
      <c r="BB112" s="18" t="s">
        <v>1060</v>
      </c>
      <c r="BC112" s="18" t="s">
        <v>375</v>
      </c>
      <c r="BD112" s="18" t="s">
        <v>133</v>
      </c>
      <c r="BE112" s="18" t="s">
        <v>374</v>
      </c>
      <c r="BF112" s="18" t="s">
        <v>362</v>
      </c>
      <c r="BJ112" s="18" t="s">
        <v>1422</v>
      </c>
      <c r="BK112" s="18" t="s">
        <v>378</v>
      </c>
      <c r="BL112" s="18" t="s">
        <v>1454</v>
      </c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3" spans="1:65" ht="16" customHeight="1" x14ac:dyDescent="0.2">
      <c r="A113" s="18">
        <v>1512</v>
      </c>
      <c r="B113" s="18" t="s">
        <v>26</v>
      </c>
      <c r="C113" s="18" t="s">
        <v>133</v>
      </c>
      <c r="D113" s="18" t="s">
        <v>129</v>
      </c>
      <c r="E113" s="18" t="s">
        <v>424</v>
      </c>
      <c r="F113" s="22" t="str">
        <f>IF(ISBLANK(Table2[[#This Row],[unique_id]]), "", PROPER(SUBSTITUTE(Table2[[#This Row],[unique_id]], "_", " ")))</f>
        <v>Deck West Fan</v>
      </c>
      <c r="G113" s="18" t="s">
        <v>216</v>
      </c>
      <c r="H113" s="18" t="s">
        <v>131</v>
      </c>
      <c r="I113" s="18" t="s">
        <v>132</v>
      </c>
      <c r="O113" s="19" t="s">
        <v>805</v>
      </c>
      <c r="P113" s="18" t="s">
        <v>166</v>
      </c>
      <c r="Q113" s="18" t="s">
        <v>777</v>
      </c>
      <c r="R113" s="18" t="str">
        <f>Table2[[#This Row],[entity_domain]]</f>
        <v>Fans</v>
      </c>
      <c r="S113" s="18" t="str">
        <f>_xlfn.CONCAT( Table2[[#This Row],[device_suggested_area]], " ",Table2[[#This Row],[powercalc_group_3]])</f>
        <v>Deck Fans</v>
      </c>
      <c r="T113" s="23" t="s">
        <v>772</v>
      </c>
      <c r="U113" s="18"/>
      <c r="V113" s="19"/>
      <c r="W113" s="19"/>
      <c r="X113" s="19"/>
      <c r="Y113" s="19"/>
      <c r="Z113" s="19"/>
      <c r="AB113" s="18"/>
      <c r="AE113" s="18" t="s">
        <v>246</v>
      </c>
      <c r="AG113" s="19"/>
      <c r="AH113" s="19"/>
      <c r="AT113" s="20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18" t="str">
        <f>IF(ISBLANK(Table2[[#This Row],[device_model]]), "", Table2[[#This Row],[device_suggested_area]])</f>
        <v>Deck</v>
      </c>
      <c r="BB113" s="18" t="s">
        <v>1061</v>
      </c>
      <c r="BC113" s="18" t="s">
        <v>375</v>
      </c>
      <c r="BD113" s="18" t="s">
        <v>133</v>
      </c>
      <c r="BE113" s="18" t="s">
        <v>374</v>
      </c>
      <c r="BF113" s="18" t="s">
        <v>362</v>
      </c>
      <c r="BJ113" s="18" t="s">
        <v>1422</v>
      </c>
      <c r="BK113" s="18" t="s">
        <v>379</v>
      </c>
      <c r="BL113" s="21" t="s">
        <v>1455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4" spans="1:65" ht="16" customHeight="1" x14ac:dyDescent="0.2">
      <c r="A114" s="18">
        <v>1550</v>
      </c>
      <c r="B114" s="18" t="s">
        <v>26</v>
      </c>
      <c r="C114" s="18" t="s">
        <v>825</v>
      </c>
      <c r="D114" s="18" t="s">
        <v>149</v>
      </c>
      <c r="E114" s="40" t="s">
        <v>824</v>
      </c>
      <c r="F114" s="22" t="str">
        <f>IF(ISBLANK(Table2[[#This Row],[unique_id]]), "", PROPER(SUBSTITUTE(Table2[[#This Row],[unique_id]], "_", " ")))</f>
        <v>Template Dining Air Purifier Proxy</v>
      </c>
      <c r="G114" s="18" t="s">
        <v>194</v>
      </c>
      <c r="H114" s="18" t="s">
        <v>460</v>
      </c>
      <c r="I114" s="18" t="s">
        <v>132</v>
      </c>
      <c r="O114" s="19" t="s">
        <v>805</v>
      </c>
      <c r="P114" s="18" t="s">
        <v>166</v>
      </c>
      <c r="Q114" s="18" t="s">
        <v>777</v>
      </c>
      <c r="R114" s="18" t="s">
        <v>131</v>
      </c>
      <c r="S114" s="18" t="str">
        <f>_xlfn.CONCAT( Table2[[#This Row],[device_suggested_area]], " ",Table2[[#This Row],[powercalc_group_3]])</f>
        <v>Dining Fans</v>
      </c>
      <c r="T114" s="23" t="s">
        <v>826</v>
      </c>
      <c r="U114" s="18"/>
      <c r="V114" s="19"/>
      <c r="W114" s="19"/>
      <c r="X114" s="19"/>
      <c r="Y114" s="26"/>
      <c r="Z114" s="26"/>
      <c r="AA114" s="26"/>
      <c r="AB114" s="18"/>
      <c r="AG114" s="19"/>
      <c r="AH114" s="19"/>
      <c r="AT114" s="27"/>
      <c r="AU114" s="18" t="s">
        <v>129</v>
      </c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18" t="str">
        <f>Table2[[#This Row],[device_suggested_area]]</f>
        <v>Dining</v>
      </c>
      <c r="BA114" s="18" t="str">
        <f>IF(ISBLANK(Table2[[#This Row],[device_model]]), "", Table2[[#This Row],[device_suggested_area]])</f>
        <v>Dining</v>
      </c>
      <c r="BB114" s="18" t="s">
        <v>481</v>
      </c>
      <c r="BC114" s="18" t="s">
        <v>476</v>
      </c>
      <c r="BD114" s="18" t="s">
        <v>459</v>
      </c>
      <c r="BE114" s="18" t="s">
        <v>475</v>
      </c>
      <c r="BF114" s="18" t="s">
        <v>194</v>
      </c>
      <c r="BH114" s="18" t="s">
        <v>702</v>
      </c>
      <c r="BL114" s="18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 x14ac:dyDescent="0.2">
      <c r="A115" s="18">
        <v>1551</v>
      </c>
      <c r="B115" s="18" t="s">
        <v>26</v>
      </c>
      <c r="C115" s="18" t="s">
        <v>459</v>
      </c>
      <c r="D115" s="18" t="s">
        <v>129</v>
      </c>
      <c r="E115" s="40" t="s">
        <v>536</v>
      </c>
      <c r="F115" s="22" t="str">
        <f>IF(ISBLANK(Table2[[#This Row],[unique_id]]), "", PROPER(SUBSTITUTE(Table2[[#This Row],[unique_id]], "_", " ")))</f>
        <v>Dining Air Purifier</v>
      </c>
      <c r="G115" s="18" t="s">
        <v>194</v>
      </c>
      <c r="H115" s="18" t="s">
        <v>460</v>
      </c>
      <c r="I115" s="18" t="s">
        <v>132</v>
      </c>
      <c r="J115" s="18" t="s">
        <v>481</v>
      </c>
      <c r="M115" s="18" t="s">
        <v>136</v>
      </c>
      <c r="O115" s="19"/>
      <c r="P115" s="18"/>
      <c r="T115" s="23"/>
      <c r="U115" s="18"/>
      <c r="V115" s="19"/>
      <c r="W115" s="19" t="s">
        <v>498</v>
      </c>
      <c r="X115" s="19"/>
      <c r="Y115" s="26" t="s">
        <v>773</v>
      </c>
      <c r="Z115" s="26"/>
      <c r="AA115" s="26"/>
      <c r="AB115" s="18"/>
      <c r="AE115" s="18" t="s">
        <v>461</v>
      </c>
      <c r="AG115" s="19"/>
      <c r="AH115" s="19"/>
      <c r="AT11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18" t="str">
        <f>Table2[[#This Row],[device_suggested_area]]</f>
        <v>Dining</v>
      </c>
      <c r="BA115" s="18" t="str">
        <f>IF(ISBLANK(Table2[[#This Row],[device_model]]), "", Table2[[#This Row],[device_suggested_area]])</f>
        <v>Dining</v>
      </c>
      <c r="BB115" s="18" t="s">
        <v>481</v>
      </c>
      <c r="BC115" s="18" t="s">
        <v>476</v>
      </c>
      <c r="BD115" s="18" t="s">
        <v>459</v>
      </c>
      <c r="BE115" s="18" t="s">
        <v>475</v>
      </c>
      <c r="BF115" s="18" t="s">
        <v>194</v>
      </c>
      <c r="BH115" s="18" t="s">
        <v>702</v>
      </c>
      <c r="BK115" s="18" t="s">
        <v>537</v>
      </c>
      <c r="BL115" s="18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6" spans="1:65" ht="16" customHeight="1" x14ac:dyDescent="0.2">
      <c r="A116" s="18">
        <v>1552</v>
      </c>
      <c r="B116" s="18" t="s">
        <v>26</v>
      </c>
      <c r="C116" s="18" t="s">
        <v>825</v>
      </c>
      <c r="D116" s="18" t="s">
        <v>149</v>
      </c>
      <c r="E116" s="40" t="s">
        <v>823</v>
      </c>
      <c r="F116" s="22" t="str">
        <f>IF(ISBLANK(Table2[[#This Row],[unique_id]]), "", PROPER(SUBSTITUTE(Table2[[#This Row],[unique_id]], "_", " ")))</f>
        <v>Template Lounge Air Purifier Proxy</v>
      </c>
      <c r="G116" s="18" t="s">
        <v>195</v>
      </c>
      <c r="H116" s="18" t="s">
        <v>460</v>
      </c>
      <c r="I116" s="18" t="s">
        <v>132</v>
      </c>
      <c r="O116" s="19" t="s">
        <v>805</v>
      </c>
      <c r="P116" s="18" t="s">
        <v>166</v>
      </c>
      <c r="Q116" s="18" t="s">
        <v>777</v>
      </c>
      <c r="R116" s="18" t="s">
        <v>131</v>
      </c>
      <c r="S116" s="18" t="str">
        <f>_xlfn.CONCAT( Table2[[#This Row],[device_suggested_area]], " ",Table2[[#This Row],[powercalc_group_3]])</f>
        <v>Lounge Fans</v>
      </c>
      <c r="T116" s="23" t="s">
        <v>826</v>
      </c>
      <c r="U116" s="18"/>
      <c r="V116" s="19"/>
      <c r="W116" s="19"/>
      <c r="X116" s="19"/>
      <c r="Y116" s="26"/>
      <c r="Z116" s="26"/>
      <c r="AA116" s="26"/>
      <c r="AB116" s="18"/>
      <c r="AG116" s="19"/>
      <c r="AH116" s="19"/>
      <c r="AT116" s="27"/>
      <c r="AU116" s="18" t="s">
        <v>129</v>
      </c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18" t="str">
        <f>Table2[[#This Row],[device_suggested_area]]</f>
        <v>Lounge</v>
      </c>
      <c r="BA116" s="18" t="str">
        <f>IF(ISBLANK(Table2[[#This Row],[device_model]]), "", Table2[[#This Row],[device_suggested_area]])</f>
        <v>Lounge</v>
      </c>
      <c r="BB116" s="18" t="s">
        <v>481</v>
      </c>
      <c r="BC116" s="18" t="s">
        <v>476</v>
      </c>
      <c r="BD116" s="18" t="s">
        <v>459</v>
      </c>
      <c r="BE116" s="18" t="s">
        <v>475</v>
      </c>
      <c r="BF116" s="18" t="s">
        <v>195</v>
      </c>
      <c r="BH116" s="18" t="s">
        <v>702</v>
      </c>
      <c r="BL116" s="18"/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 x14ac:dyDescent="0.2">
      <c r="A117" s="18">
        <v>1553</v>
      </c>
      <c r="B117" s="18" t="s">
        <v>26</v>
      </c>
      <c r="C117" s="18" t="s">
        <v>459</v>
      </c>
      <c r="D117" s="18" t="s">
        <v>129</v>
      </c>
      <c r="E117" s="40" t="s">
        <v>464</v>
      </c>
      <c r="F117" s="22" t="str">
        <f>IF(ISBLANK(Table2[[#This Row],[unique_id]]), "", PROPER(SUBSTITUTE(Table2[[#This Row],[unique_id]], "_", " ")))</f>
        <v>Lounge Air Purifier</v>
      </c>
      <c r="G117" s="18" t="s">
        <v>195</v>
      </c>
      <c r="H117" s="18" t="s">
        <v>460</v>
      </c>
      <c r="I117" s="18" t="s">
        <v>132</v>
      </c>
      <c r="J117" s="18" t="s">
        <v>481</v>
      </c>
      <c r="M117" s="18" t="s">
        <v>136</v>
      </c>
      <c r="O117" s="19"/>
      <c r="P117" s="18"/>
      <c r="T117" s="23"/>
      <c r="U117" s="18"/>
      <c r="V117" s="19"/>
      <c r="W117" s="19" t="s">
        <v>498</v>
      </c>
      <c r="X117" s="19"/>
      <c r="Y117" s="26" t="s">
        <v>773</v>
      </c>
      <c r="Z117" s="26"/>
      <c r="AA117" s="26"/>
      <c r="AB117" s="18"/>
      <c r="AE117" s="18" t="s">
        <v>461</v>
      </c>
      <c r="AG117" s="19"/>
      <c r="AH117" s="19"/>
      <c r="AT11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18" t="str">
        <f>Table2[[#This Row],[device_suggested_area]]</f>
        <v>Lounge</v>
      </c>
      <c r="BA117" s="18" t="str">
        <f>IF(ISBLANK(Table2[[#This Row],[device_model]]), "", Table2[[#This Row],[device_suggested_area]])</f>
        <v>Lounge</v>
      </c>
      <c r="BB117" s="18" t="s">
        <v>481</v>
      </c>
      <c r="BC117" s="18" t="s">
        <v>476</v>
      </c>
      <c r="BD117" s="18" t="s">
        <v>459</v>
      </c>
      <c r="BE117" s="18" t="s">
        <v>475</v>
      </c>
      <c r="BF117" s="18" t="s">
        <v>195</v>
      </c>
      <c r="BH117" s="18" t="s">
        <v>702</v>
      </c>
      <c r="BK117" s="18" t="s">
        <v>488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18" spans="1:65" ht="16" customHeight="1" x14ac:dyDescent="0.2">
      <c r="A118" s="18">
        <v>1554</v>
      </c>
      <c r="B118" s="18" t="s">
        <v>26</v>
      </c>
      <c r="C118" s="18" t="s">
        <v>825</v>
      </c>
      <c r="D118" s="18" t="s">
        <v>149</v>
      </c>
      <c r="E118" s="40" t="s">
        <v>1358</v>
      </c>
      <c r="F118" s="22" t="str">
        <f>IF(ISBLANK(Table2[[#This Row],[unique_id]]), "", PROPER(SUBSTITUTE(Table2[[#This Row],[unique_id]], "_", " ")))</f>
        <v>Template Parents Air Purifier Proxy</v>
      </c>
      <c r="G118" s="18" t="s">
        <v>193</v>
      </c>
      <c r="H118" s="18" t="s">
        <v>460</v>
      </c>
      <c r="I118" s="18" t="s">
        <v>132</v>
      </c>
      <c r="O118" s="19" t="s">
        <v>805</v>
      </c>
      <c r="P118" s="18" t="s">
        <v>166</v>
      </c>
      <c r="Q118" s="18" t="s">
        <v>777</v>
      </c>
      <c r="R118" s="18" t="s">
        <v>131</v>
      </c>
      <c r="S118" s="18" t="str">
        <f>_xlfn.CONCAT( Table2[[#This Row],[device_suggested_area]], " ",Table2[[#This Row],[powercalc_group_3]])</f>
        <v>Parents Fans</v>
      </c>
      <c r="T118" s="23" t="s">
        <v>826</v>
      </c>
      <c r="U118" s="18"/>
      <c r="V118" s="19"/>
      <c r="W118" s="19"/>
      <c r="X118" s="19"/>
      <c r="Y118" s="26"/>
      <c r="Z118" s="26"/>
      <c r="AA118" s="26"/>
      <c r="AB118" s="18"/>
      <c r="AG118" s="19"/>
      <c r="AH118" s="19"/>
      <c r="AT118" s="27"/>
      <c r="AU118" s="18" t="s">
        <v>129</v>
      </c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18" t="str">
        <f>Table2[[#This Row],[device_suggested_area]]</f>
        <v>Parents</v>
      </c>
      <c r="BA118" s="18" t="str">
        <f>IF(ISBLANK(Table2[[#This Row],[device_model]]), "", Table2[[#This Row],[device_suggested_area]])</f>
        <v>Parents</v>
      </c>
      <c r="BB118" s="18" t="s">
        <v>481</v>
      </c>
      <c r="BC118" s="18" t="s">
        <v>476</v>
      </c>
      <c r="BD118" s="18" t="s">
        <v>459</v>
      </c>
      <c r="BE118" s="18" t="s">
        <v>475</v>
      </c>
      <c r="BF118" s="18" t="s">
        <v>193</v>
      </c>
      <c r="BH118" s="18" t="s">
        <v>702</v>
      </c>
      <c r="BL118" s="18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 x14ac:dyDescent="0.2">
      <c r="A119" s="18">
        <v>1555</v>
      </c>
      <c r="B119" s="18" t="s">
        <v>26</v>
      </c>
      <c r="C119" s="18" t="s">
        <v>459</v>
      </c>
      <c r="D119" s="18" t="s">
        <v>129</v>
      </c>
      <c r="E119" s="40" t="s">
        <v>1359</v>
      </c>
      <c r="F119" s="22" t="str">
        <f>IF(ISBLANK(Table2[[#This Row],[unique_id]]), "", PROPER(SUBSTITUTE(Table2[[#This Row],[unique_id]], "_", " ")))</f>
        <v>Parents Air Purifier</v>
      </c>
      <c r="G119" s="18" t="s">
        <v>193</v>
      </c>
      <c r="H119" s="18" t="s">
        <v>460</v>
      </c>
      <c r="I119" s="18" t="s">
        <v>132</v>
      </c>
      <c r="J119" s="18" t="s">
        <v>481</v>
      </c>
      <c r="M119" s="18" t="s">
        <v>136</v>
      </c>
      <c r="O119" s="19"/>
      <c r="P119" s="18"/>
      <c r="T119" s="23"/>
      <c r="U119" s="18"/>
      <c r="V119" s="19"/>
      <c r="W119" s="19" t="s">
        <v>498</v>
      </c>
      <c r="X119" s="19"/>
      <c r="Y119" s="26" t="s">
        <v>773</v>
      </c>
      <c r="Z119" s="26"/>
      <c r="AA119" s="26"/>
      <c r="AB119" s="18"/>
      <c r="AE119" s="18" t="s">
        <v>461</v>
      </c>
      <c r="AG119" s="19"/>
      <c r="AH119" s="19"/>
      <c r="AT11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18" t="str">
        <f>Table2[[#This Row],[device_suggested_area]]</f>
        <v>Parents</v>
      </c>
      <c r="BA119" s="18" t="str">
        <f>IF(ISBLANK(Table2[[#This Row],[device_model]]), "", Table2[[#This Row],[device_suggested_area]])</f>
        <v>Parents</v>
      </c>
      <c r="BB119" s="18" t="s">
        <v>481</v>
      </c>
      <c r="BC119" s="18" t="s">
        <v>476</v>
      </c>
      <c r="BD119" s="18" t="s">
        <v>459</v>
      </c>
      <c r="BE119" s="18" t="s">
        <v>475</v>
      </c>
      <c r="BF119" s="18" t="s">
        <v>193</v>
      </c>
      <c r="BH119" s="18" t="s">
        <v>702</v>
      </c>
      <c r="BK119" s="18" t="s">
        <v>1522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0" spans="1:65" ht="16" customHeight="1" x14ac:dyDescent="0.2">
      <c r="A120" s="18">
        <v>1556</v>
      </c>
      <c r="B120" s="18" t="s">
        <v>26</v>
      </c>
      <c r="C120" s="18" t="s">
        <v>825</v>
      </c>
      <c r="D120" s="18" t="s">
        <v>149</v>
      </c>
      <c r="E120" s="40" t="s">
        <v>1357</v>
      </c>
      <c r="F120" s="22" t="str">
        <f>IF(ISBLANK(Table2[[#This Row],[unique_id]]), "", PROPER(SUBSTITUTE(Table2[[#This Row],[unique_id]], "_", " ")))</f>
        <v>Template Kitchen Air Purifier Proxy</v>
      </c>
      <c r="G120" s="18" t="s">
        <v>207</v>
      </c>
      <c r="H120" s="18" t="s">
        <v>460</v>
      </c>
      <c r="I120" s="18" t="s">
        <v>132</v>
      </c>
      <c r="O120" s="19" t="s">
        <v>805</v>
      </c>
      <c r="P120" s="18" t="s">
        <v>166</v>
      </c>
      <c r="Q120" s="18" t="s">
        <v>777</v>
      </c>
      <c r="R120" s="18" t="s">
        <v>131</v>
      </c>
      <c r="S120" s="18" t="str">
        <f>_xlfn.CONCAT( Table2[[#This Row],[device_suggested_area]], " ",Table2[[#This Row],[powercalc_group_3]])</f>
        <v>Kitchen Fans</v>
      </c>
      <c r="T120" s="23" t="s">
        <v>826</v>
      </c>
      <c r="U120" s="18"/>
      <c r="V120" s="19"/>
      <c r="W120" s="19"/>
      <c r="X120" s="19"/>
      <c r="Y120" s="26"/>
      <c r="Z120" s="26"/>
      <c r="AA120" s="26"/>
      <c r="AB120" s="18"/>
      <c r="AG120" s="19"/>
      <c r="AH120" s="19"/>
      <c r="AT120" s="27"/>
      <c r="AU120" s="18" t="s">
        <v>129</v>
      </c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18" t="str">
        <f>Table2[[#This Row],[device_suggested_area]]</f>
        <v>Kitchen</v>
      </c>
      <c r="BA120" s="18" t="str">
        <f>IF(ISBLANK(Table2[[#This Row],[device_model]]), "", Table2[[#This Row],[device_suggested_area]])</f>
        <v>Kitchen</v>
      </c>
      <c r="BB120" s="18" t="s">
        <v>481</v>
      </c>
      <c r="BC120" s="18" t="s">
        <v>476</v>
      </c>
      <c r="BD120" s="18" t="s">
        <v>459</v>
      </c>
      <c r="BE120" s="18" t="s">
        <v>475</v>
      </c>
      <c r="BF120" s="18" t="s">
        <v>207</v>
      </c>
      <c r="BH120" s="18" t="s">
        <v>702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18">
        <v>1557</v>
      </c>
      <c r="B121" s="18" t="s">
        <v>26</v>
      </c>
      <c r="C121" s="18" t="s">
        <v>459</v>
      </c>
      <c r="D121" s="18" t="s">
        <v>129</v>
      </c>
      <c r="E121" s="40" t="s">
        <v>1356</v>
      </c>
      <c r="F121" s="22" t="str">
        <f>IF(ISBLANK(Table2[[#This Row],[unique_id]]), "", PROPER(SUBSTITUTE(Table2[[#This Row],[unique_id]], "_", " ")))</f>
        <v>Kitchen Air Purifier</v>
      </c>
      <c r="G121" s="18" t="s">
        <v>207</v>
      </c>
      <c r="H121" s="18" t="s">
        <v>460</v>
      </c>
      <c r="I121" s="18" t="s">
        <v>132</v>
      </c>
      <c r="J121" s="18" t="s">
        <v>481</v>
      </c>
      <c r="M121" s="18" t="s">
        <v>136</v>
      </c>
      <c r="O121" s="19"/>
      <c r="P121" s="18"/>
      <c r="T121" s="23"/>
      <c r="U121" s="18"/>
      <c r="V121" s="19"/>
      <c r="W121" s="19" t="s">
        <v>498</v>
      </c>
      <c r="X121" s="19"/>
      <c r="Y121" s="26" t="s">
        <v>773</v>
      </c>
      <c r="Z121" s="26"/>
      <c r="AA121" s="26"/>
      <c r="AB121" s="18"/>
      <c r="AE121" s="18" t="s">
        <v>461</v>
      </c>
      <c r="AG121" s="19"/>
      <c r="AH121" s="19"/>
      <c r="AT12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18" t="str">
        <f>Table2[[#This Row],[device_suggested_area]]</f>
        <v>Kitchen</v>
      </c>
      <c r="BA121" s="18" t="str">
        <f>IF(ISBLANK(Table2[[#This Row],[device_model]]), "", Table2[[#This Row],[device_suggested_area]])</f>
        <v>Kitchen</v>
      </c>
      <c r="BB121" s="18" t="s">
        <v>481</v>
      </c>
      <c r="BC121" s="18" t="s">
        <v>476</v>
      </c>
      <c r="BD121" s="18" t="s">
        <v>459</v>
      </c>
      <c r="BE121" s="18" t="s">
        <v>475</v>
      </c>
      <c r="BF121" s="18" t="s">
        <v>207</v>
      </c>
      <c r="BH121" s="18" t="s">
        <v>702</v>
      </c>
      <c r="BK121" s="18" t="s">
        <v>1360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2" spans="1:65" ht="16" customHeight="1" x14ac:dyDescent="0.2">
      <c r="A122" s="18">
        <v>1558</v>
      </c>
      <c r="B122" s="75" t="s">
        <v>26</v>
      </c>
      <c r="C122" s="75" t="s">
        <v>1509</v>
      </c>
      <c r="D122" s="75"/>
      <c r="E122" s="83"/>
      <c r="F122" s="75" t="str">
        <f>IF(ISBLANK(Table2[[#This Row],[unique_id]]), "", PROPER(SUBSTITUTE(Table2[[#This Row],[unique_id]], "_", " ")))</f>
        <v/>
      </c>
      <c r="G122" s="75"/>
      <c r="H122" s="75"/>
      <c r="I122" s="75"/>
      <c r="J122" s="75"/>
      <c r="K122" s="75"/>
      <c r="L122" s="75"/>
      <c r="M122" s="75"/>
      <c r="N122" s="75"/>
      <c r="O122" s="77"/>
      <c r="P122" s="75"/>
      <c r="Q122" s="75"/>
      <c r="R122" s="75"/>
      <c r="S122" s="75"/>
      <c r="T122" s="78"/>
      <c r="U122" s="75"/>
      <c r="V122" s="77"/>
      <c r="W122" s="77"/>
      <c r="X122" s="77"/>
      <c r="Y122" s="77"/>
      <c r="Z122" s="77"/>
      <c r="AA122" s="77"/>
      <c r="AB122" s="75"/>
      <c r="AC122" s="75"/>
      <c r="AD122" s="75"/>
      <c r="AE122" s="75"/>
      <c r="AF122" s="75"/>
      <c r="AG122" s="77"/>
      <c r="AH122" s="77"/>
      <c r="AI122" s="75"/>
      <c r="AJ122" s="75" t="str">
        <f>IF(ISBLANK(AI122),  "", _xlfn.CONCAT("haas/entity/sensor/", LOWER(C122), "/", E122, "/config"))</f>
        <v/>
      </c>
      <c r="AK122" s="75" t="str">
        <f>IF(ISBLANK(AI122),  "", _xlfn.CONCAT(LOWER(C122), "/", E122))</f>
        <v/>
      </c>
      <c r="AL122" s="75"/>
      <c r="AM122" s="75"/>
      <c r="AN122" s="75"/>
      <c r="AO122" s="75"/>
      <c r="AP122" s="75"/>
      <c r="AQ122" s="75"/>
      <c r="AR122" s="75"/>
      <c r="AS122" s="75"/>
      <c r="AT122" s="79"/>
      <c r="AU122" s="79"/>
      <c r="AV12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2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2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75"/>
      <c r="AZ122" s="75" t="s">
        <v>1509</v>
      </c>
      <c r="BA122" s="75" t="str">
        <f>IF(ISBLANK(Table2[[#This Row],[device_model]]), "", Table2[[#This Row],[device_suggested_area]])</f>
        <v>Home</v>
      </c>
      <c r="BB122" s="75" t="s">
        <v>1513</v>
      </c>
      <c r="BC122" s="75" t="s">
        <v>1510</v>
      </c>
      <c r="BD122" s="75" t="s">
        <v>1509</v>
      </c>
      <c r="BE122" s="75" t="s">
        <v>1511</v>
      </c>
      <c r="BF122" s="75" t="s">
        <v>166</v>
      </c>
      <c r="BG122" s="75"/>
      <c r="BH122" s="75"/>
      <c r="BI122" s="75"/>
      <c r="BJ122" s="75" t="s">
        <v>1421</v>
      </c>
      <c r="BK122" s="82" t="s">
        <v>1512</v>
      </c>
      <c r="BL122" s="75"/>
      <c r="BM122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3" spans="1:65" ht="16" customHeight="1" x14ac:dyDescent="0.2">
      <c r="A123" s="18">
        <v>1559</v>
      </c>
      <c r="B123" s="18" t="s">
        <v>26</v>
      </c>
      <c r="C123" s="18" t="s">
        <v>449</v>
      </c>
      <c r="D123" s="18" t="s">
        <v>337</v>
      </c>
      <c r="E123" s="18" t="s">
        <v>336</v>
      </c>
      <c r="F123" s="22" t="str">
        <f>IF(ISBLANK(Table2[[#This Row],[unique_id]]), "", PROPER(SUBSTITUTE(Table2[[#This Row],[unique_id]], "_", " ")))</f>
        <v>Column Break</v>
      </c>
      <c r="G123" s="18" t="s">
        <v>333</v>
      </c>
      <c r="H123" s="18" t="s">
        <v>460</v>
      </c>
      <c r="I123" s="18" t="s">
        <v>132</v>
      </c>
      <c r="M123" s="18" t="s">
        <v>334</v>
      </c>
      <c r="N123" s="18" t="s">
        <v>335</v>
      </c>
      <c r="O123" s="19"/>
      <c r="P123" s="18"/>
      <c r="T123" s="23"/>
      <c r="U123" s="18"/>
      <c r="V123" s="19"/>
      <c r="W123" s="19"/>
      <c r="X123" s="19"/>
      <c r="Y123" s="19"/>
      <c r="Z123" s="19"/>
      <c r="AB123" s="18"/>
      <c r="AG123" s="19"/>
      <c r="AH123" s="19"/>
      <c r="AT123" s="20"/>
      <c r="AU123" s="19"/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3" s="18" t="str">
        <f>IF(ISBLANK(Table2[[#This Row],[device_model]]), "", Table2[[#This Row],[device_suggested_area]])</f>
        <v/>
      </c>
      <c r="BE123" s="19"/>
      <c r="BL123" s="21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5" s="75" customFormat="1" ht="16" customHeight="1" x14ac:dyDescent="0.2">
      <c r="A124" s="18">
        <v>1600</v>
      </c>
      <c r="B124" s="18" t="s">
        <v>26</v>
      </c>
      <c r="C124" s="18" t="s">
        <v>133</v>
      </c>
      <c r="D124" s="18" t="s">
        <v>137</v>
      </c>
      <c r="E124" s="18" t="s">
        <v>418</v>
      </c>
      <c r="F124" s="22" t="str">
        <f>IF(ISBLANK(Table2[[#This Row],[unique_id]]), "", PROPER(SUBSTITUTE(Table2[[#This Row],[unique_id]], "_", " ")))</f>
        <v>Ada Fan</v>
      </c>
      <c r="G124" s="18" t="s">
        <v>140</v>
      </c>
      <c r="H124" s="18" t="s">
        <v>139</v>
      </c>
      <c r="I124" s="18" t="s">
        <v>132</v>
      </c>
      <c r="J124" s="18" t="s">
        <v>739</v>
      </c>
      <c r="K124" s="18"/>
      <c r="L124" s="18"/>
      <c r="M124" s="18" t="s">
        <v>136</v>
      </c>
      <c r="N124" s="18"/>
      <c r="O124" s="19" t="s">
        <v>805</v>
      </c>
      <c r="P124" s="18" t="s">
        <v>166</v>
      </c>
      <c r="Q124" s="18" t="s">
        <v>777</v>
      </c>
      <c r="R124" s="18" t="str">
        <f>Table2[[#This Row],[entity_domain]]</f>
        <v>Lights</v>
      </c>
      <c r="S124" s="18" t="str">
        <f>_xlfn.CONCAT( Table2[[#This Row],[device_suggested_area]], " ",Table2[[#This Row],[powercalc_group_3]])</f>
        <v>Ada Lights</v>
      </c>
      <c r="T124" s="23" t="s">
        <v>790</v>
      </c>
      <c r="U124" s="18"/>
      <c r="V124" s="19"/>
      <c r="W124" s="19"/>
      <c r="X124" s="19"/>
      <c r="Y124" s="19"/>
      <c r="Z124" s="19"/>
      <c r="AA124" s="19"/>
      <c r="AB124" s="18"/>
      <c r="AC124" s="18"/>
      <c r="AD124" s="18"/>
      <c r="AE124" s="18" t="s">
        <v>295</v>
      </c>
      <c r="AF124" s="18"/>
      <c r="AG124" s="19"/>
      <c r="AH124" s="19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20"/>
      <c r="AU124" s="19"/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/>
      <c r="BA124" s="18" t="str">
        <f>IF(ISBLANK(Table2[[#This Row],[device_model]]), "", Table2[[#This Row],[device_suggested_area]])</f>
        <v/>
      </c>
      <c r="BB124" s="18"/>
      <c r="BC124" s="18"/>
      <c r="BD124" s="18"/>
      <c r="BE124" s="19"/>
      <c r="BF124" s="18" t="s">
        <v>130</v>
      </c>
      <c r="BG124" s="18"/>
      <c r="BH124" s="18"/>
      <c r="BI124" s="18"/>
      <c r="BJ124" s="18"/>
      <c r="BK124" s="18"/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 x14ac:dyDescent="0.2">
      <c r="A125" s="18">
        <v>1601</v>
      </c>
      <c r="B125" s="18" t="s">
        <v>26</v>
      </c>
      <c r="C125" s="18" t="s">
        <v>382</v>
      </c>
      <c r="D125" s="18" t="s">
        <v>137</v>
      </c>
      <c r="E125" s="18" t="s">
        <v>310</v>
      </c>
      <c r="F125" s="22" t="str">
        <f>IF(ISBLANK(Table2[[#This Row],[unique_id]]), "", PROPER(SUBSTITUTE(Table2[[#This Row],[unique_id]], "_", " ")))</f>
        <v>Ada Lamp</v>
      </c>
      <c r="G125" s="18" t="s">
        <v>196</v>
      </c>
      <c r="H125" s="18" t="s">
        <v>139</v>
      </c>
      <c r="I125" s="18" t="s">
        <v>132</v>
      </c>
      <c r="J125" s="18" t="s">
        <v>532</v>
      </c>
      <c r="K125" s="18" t="s">
        <v>911</v>
      </c>
      <c r="M125" s="18" t="s">
        <v>136</v>
      </c>
      <c r="O125" s="19"/>
      <c r="P125" s="18"/>
      <c r="T125" s="23"/>
      <c r="U125" s="18"/>
      <c r="V125" s="19"/>
      <c r="W125" s="19" t="s">
        <v>499</v>
      </c>
      <c r="X125" s="25">
        <v>100</v>
      </c>
      <c r="Y125" s="26" t="s">
        <v>775</v>
      </c>
      <c r="Z125" s="26" t="s">
        <v>1011</v>
      </c>
      <c r="AA125" s="26"/>
      <c r="AB125" s="18"/>
      <c r="AE125" s="18" t="s">
        <v>295</v>
      </c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Ada</v>
      </c>
      <c r="BA125" s="18" t="str">
        <f>IF(ISBLANK(Table2[[#This Row],[device_model]]), "", Table2[[#This Row],[device_suggested_area]])</f>
        <v>Ada</v>
      </c>
      <c r="BB125" s="18" t="s">
        <v>532</v>
      </c>
      <c r="BC125" s="18" t="s">
        <v>574</v>
      </c>
      <c r="BD125" s="18" t="s">
        <v>382</v>
      </c>
      <c r="BE125" s="18" t="s">
        <v>571</v>
      </c>
      <c r="BF125" s="18" t="s">
        <v>130</v>
      </c>
      <c r="BH125" s="18" t="s">
        <v>702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 x14ac:dyDescent="0.2">
      <c r="A126" s="18">
        <v>1602</v>
      </c>
      <c r="B126" s="18" t="s">
        <v>26</v>
      </c>
      <c r="C126" s="18" t="s">
        <v>382</v>
      </c>
      <c r="D126" s="18" t="s">
        <v>137</v>
      </c>
      <c r="E126" s="18" t="s">
        <v>954</v>
      </c>
      <c r="F126" s="22" t="str">
        <f>IF(ISBLANK(Table2[[#This Row],[unique_id]]), "", PROPER(SUBSTITUTE(Table2[[#This Row],[unique_id]], "_", " ")))</f>
        <v>Ada Lamp Bulb 1</v>
      </c>
      <c r="H126" s="18" t="s">
        <v>139</v>
      </c>
      <c r="O126" s="19" t="s">
        <v>805</v>
      </c>
      <c r="P126" s="18" t="s">
        <v>166</v>
      </c>
      <c r="Q126" s="18" t="s">
        <v>777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Ada Lights</v>
      </c>
      <c r="T126" s="23"/>
      <c r="U126" s="18"/>
      <c r="V126" s="19"/>
      <c r="W126" s="19" t="s">
        <v>498</v>
      </c>
      <c r="X126" s="25">
        <v>100</v>
      </c>
      <c r="Y126" s="26" t="s">
        <v>773</v>
      </c>
      <c r="Z126" s="26" t="s">
        <v>1011</v>
      </c>
      <c r="AA126" s="26"/>
      <c r="AB126" s="18"/>
      <c r="AG126" s="19"/>
      <c r="AH126" s="19"/>
      <c r="AT1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18" t="str">
        <f>Table2[[#This Row],[device_suggested_area]]</f>
        <v>Ada</v>
      </c>
      <c r="BA126" s="18" t="str">
        <f>IF(ISBLANK(Table2[[#This Row],[device_model]]), "", Table2[[#This Row],[device_suggested_area]])</f>
        <v>Ada</v>
      </c>
      <c r="BB126" s="18" t="s">
        <v>1037</v>
      </c>
      <c r="BC126" s="18" t="s">
        <v>574</v>
      </c>
      <c r="BD126" s="18" t="s">
        <v>382</v>
      </c>
      <c r="BE126" s="18" t="s">
        <v>571</v>
      </c>
      <c r="BF126" s="18" t="s">
        <v>130</v>
      </c>
      <c r="BH126" s="18" t="s">
        <v>702</v>
      </c>
      <c r="BK126" s="18" t="s">
        <v>505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7" spans="1:65" ht="16" customHeight="1" x14ac:dyDescent="0.2">
      <c r="A127" s="18">
        <v>1603</v>
      </c>
      <c r="B127" s="18" t="s">
        <v>26</v>
      </c>
      <c r="C127" s="18" t="s">
        <v>382</v>
      </c>
      <c r="D127" s="18" t="s">
        <v>137</v>
      </c>
      <c r="E127" s="18" t="s">
        <v>311</v>
      </c>
      <c r="F127" s="22" t="str">
        <f>IF(ISBLANK(Table2[[#This Row],[unique_id]]), "", PROPER(SUBSTITUTE(Table2[[#This Row],[unique_id]], "_", " ")))</f>
        <v>Edwin Lamp</v>
      </c>
      <c r="G127" s="18" t="s">
        <v>206</v>
      </c>
      <c r="H127" s="18" t="s">
        <v>139</v>
      </c>
      <c r="I127" s="18" t="s">
        <v>132</v>
      </c>
      <c r="J127" s="18" t="s">
        <v>532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499</v>
      </c>
      <c r="X127" s="25">
        <v>101</v>
      </c>
      <c r="Y127" s="26" t="s">
        <v>775</v>
      </c>
      <c r="Z127" s="26" t="s">
        <v>1011</v>
      </c>
      <c r="AA127" s="26"/>
      <c r="AB127" s="18"/>
      <c r="AE127" s="18" t="s">
        <v>295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532</v>
      </c>
      <c r="BC127" s="18" t="s">
        <v>574</v>
      </c>
      <c r="BD127" s="18" t="s">
        <v>382</v>
      </c>
      <c r="BE127" s="18" t="s">
        <v>571</v>
      </c>
      <c r="BF127" s="18" t="s">
        <v>127</v>
      </c>
      <c r="BH127" s="18" t="s">
        <v>702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18">
        <v>1604</v>
      </c>
      <c r="B128" s="18" t="s">
        <v>26</v>
      </c>
      <c r="C128" s="18" t="s">
        <v>382</v>
      </c>
      <c r="D128" s="18" t="s">
        <v>137</v>
      </c>
      <c r="E128" s="18" t="s">
        <v>955</v>
      </c>
      <c r="F128" s="22" t="str">
        <f>IF(ISBLANK(Table2[[#This Row],[unique_id]]), "", PROPER(SUBSTITUTE(Table2[[#This Row],[unique_id]], "_", " ")))</f>
        <v>Edwin Lamp Bulb 1</v>
      </c>
      <c r="H128" s="18" t="s">
        <v>139</v>
      </c>
      <c r="O128" s="19" t="s">
        <v>805</v>
      </c>
      <c r="P128" s="18" t="s">
        <v>166</v>
      </c>
      <c r="Q128" s="18" t="s">
        <v>777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498</v>
      </c>
      <c r="X128" s="25">
        <v>101</v>
      </c>
      <c r="Y128" s="26" t="s">
        <v>773</v>
      </c>
      <c r="Z128" s="26" t="s">
        <v>1011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1037</v>
      </c>
      <c r="BC128" s="18" t="s">
        <v>574</v>
      </c>
      <c r="BD128" s="18" t="s">
        <v>382</v>
      </c>
      <c r="BE128" s="18" t="s">
        <v>571</v>
      </c>
      <c r="BF128" s="18" t="s">
        <v>127</v>
      </c>
      <c r="BH128" s="18" t="s">
        <v>702</v>
      </c>
      <c r="BK128" s="18" t="s">
        <v>530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9" spans="1:65" ht="16" customHeight="1" x14ac:dyDescent="0.2">
      <c r="A129" s="18">
        <v>1605</v>
      </c>
      <c r="B129" s="18" t="s">
        <v>26</v>
      </c>
      <c r="C129" s="18" t="s">
        <v>133</v>
      </c>
      <c r="D129" s="18" t="s">
        <v>137</v>
      </c>
      <c r="E129" s="18" t="s">
        <v>419</v>
      </c>
      <c r="F129" s="22" t="str">
        <f>IF(ISBLANK(Table2[[#This Row],[unique_id]]), "", PROPER(SUBSTITUTE(Table2[[#This Row],[unique_id]], "_", " ")))</f>
        <v>Edwin Fan</v>
      </c>
      <c r="G129" s="18" t="s">
        <v>191</v>
      </c>
      <c r="H129" s="18" t="s">
        <v>139</v>
      </c>
      <c r="I129" s="18" t="s">
        <v>132</v>
      </c>
      <c r="J129" s="18" t="s">
        <v>739</v>
      </c>
      <c r="M129" s="18" t="s">
        <v>136</v>
      </c>
      <c r="O129" s="19" t="s">
        <v>805</v>
      </c>
      <c r="P129" s="18" t="s">
        <v>166</v>
      </c>
      <c r="Q129" s="18" t="s">
        <v>777</v>
      </c>
      <c r="R129" s="18" t="str">
        <f>Table2[[#This Row],[entity_domain]]</f>
        <v>Lights</v>
      </c>
      <c r="S129" s="18" t="str">
        <f>_xlfn.CONCAT( Table2[[#This Row],[device_suggested_area]], " ",Table2[[#This Row],[powercalc_group_3]])</f>
        <v>Edwin Lights</v>
      </c>
      <c r="T129" s="23" t="s">
        <v>791</v>
      </c>
      <c r="U129" s="18"/>
      <c r="V129" s="19"/>
      <c r="W129" s="19"/>
      <c r="X129" s="19"/>
      <c r="Y129" s="19"/>
      <c r="Z129" s="19"/>
      <c r="AB129" s="18"/>
      <c r="AE129" s="18" t="s">
        <v>295</v>
      </c>
      <c r="AG129" s="19"/>
      <c r="AH129" s="19"/>
      <c r="AT129" s="20"/>
      <c r="AU129" s="19"/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18" t="str">
        <f>IF(ISBLANK(Table2[[#This Row],[device_model]]), "", Table2[[#This Row],[device_suggested_area]])</f>
        <v/>
      </c>
      <c r="BE129" s="19"/>
      <c r="BF129" s="18" t="s">
        <v>127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 x14ac:dyDescent="0.2">
      <c r="A130" s="18">
        <v>1606</v>
      </c>
      <c r="B130" s="18" t="s">
        <v>26</v>
      </c>
      <c r="C130" s="18" t="s">
        <v>382</v>
      </c>
      <c r="D130" s="18" t="s">
        <v>137</v>
      </c>
      <c r="E130" s="18" t="s">
        <v>417</v>
      </c>
      <c r="F130" s="22" t="str">
        <f>IF(ISBLANK(Table2[[#This Row],[unique_id]]), "", PROPER(SUBSTITUTE(Table2[[#This Row],[unique_id]], "_", " ")))</f>
        <v>Edwin Night Light</v>
      </c>
      <c r="G130" s="18" t="s">
        <v>416</v>
      </c>
      <c r="H130" s="18" t="s">
        <v>139</v>
      </c>
      <c r="I130" s="18" t="s">
        <v>132</v>
      </c>
      <c r="J130" s="18" t="s">
        <v>533</v>
      </c>
      <c r="K130" s="18" t="s">
        <v>908</v>
      </c>
      <c r="M130" s="18" t="s">
        <v>136</v>
      </c>
      <c r="O130" s="19"/>
      <c r="P130" s="18"/>
      <c r="T130" s="23"/>
      <c r="U130" s="18"/>
      <c r="V130" s="19"/>
      <c r="W130" s="19" t="s">
        <v>499</v>
      </c>
      <c r="X130" s="25">
        <v>102</v>
      </c>
      <c r="Y130" s="26" t="s">
        <v>775</v>
      </c>
      <c r="Z130" s="26" t="s">
        <v>1012</v>
      </c>
      <c r="AA130" s="26"/>
      <c r="AB130" s="18"/>
      <c r="AE130" s="18" t="s">
        <v>295</v>
      </c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Edwin</v>
      </c>
      <c r="BA130" s="18" t="str">
        <f>IF(ISBLANK(Table2[[#This Row],[device_model]]), "", Table2[[#This Row],[device_suggested_area]])</f>
        <v>Edwin</v>
      </c>
      <c r="BB130" s="18" t="s">
        <v>533</v>
      </c>
      <c r="BC130" s="18" t="s">
        <v>496</v>
      </c>
      <c r="BD130" s="18" t="s">
        <v>382</v>
      </c>
      <c r="BE130" s="18" t="s">
        <v>497</v>
      </c>
      <c r="BF130" s="18" t="s">
        <v>127</v>
      </c>
      <c r="BH130" s="18" t="s">
        <v>702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 x14ac:dyDescent="0.2">
      <c r="A131" s="18">
        <v>1607</v>
      </c>
      <c r="B131" s="18" t="s">
        <v>26</v>
      </c>
      <c r="C131" s="18" t="s">
        <v>382</v>
      </c>
      <c r="D131" s="18" t="s">
        <v>137</v>
      </c>
      <c r="E131" s="18" t="s">
        <v>956</v>
      </c>
      <c r="F131" s="22" t="str">
        <f>IF(ISBLANK(Table2[[#This Row],[unique_id]]), "", PROPER(SUBSTITUTE(Table2[[#This Row],[unique_id]], "_", " ")))</f>
        <v>Edwin Night Light Bulb 1</v>
      </c>
      <c r="H131" s="18" t="s">
        <v>139</v>
      </c>
      <c r="O131" s="19" t="s">
        <v>805</v>
      </c>
      <c r="P131" s="18" t="s">
        <v>166</v>
      </c>
      <c r="Q131" s="18" t="s">
        <v>777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Edwin Lights</v>
      </c>
      <c r="T131" s="23"/>
      <c r="U131" s="18"/>
      <c r="V131" s="19"/>
      <c r="W131" s="19" t="s">
        <v>498</v>
      </c>
      <c r="X131" s="25">
        <v>102</v>
      </c>
      <c r="Y131" s="26" t="s">
        <v>773</v>
      </c>
      <c r="Z131" s="26" t="s">
        <v>1012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Edwin</v>
      </c>
      <c r="BA131" s="18" t="str">
        <f>IF(ISBLANK(Table2[[#This Row],[device_model]]), "", Table2[[#This Row],[device_suggested_area]])</f>
        <v>Edwin</v>
      </c>
      <c r="BB131" s="18" t="s">
        <v>1038</v>
      </c>
      <c r="BC131" s="18" t="s">
        <v>496</v>
      </c>
      <c r="BD131" s="18" t="s">
        <v>382</v>
      </c>
      <c r="BE131" s="18" t="s">
        <v>497</v>
      </c>
      <c r="BF131" s="18" t="s">
        <v>127</v>
      </c>
      <c r="BH131" s="18" t="s">
        <v>702</v>
      </c>
      <c r="BK131" s="18" t="s">
        <v>506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2" spans="1:65" ht="16" customHeight="1" x14ac:dyDescent="0.2">
      <c r="A132" s="18">
        <v>1608</v>
      </c>
      <c r="B132" s="18" t="s">
        <v>26</v>
      </c>
      <c r="C132" s="18" t="s">
        <v>382</v>
      </c>
      <c r="D132" s="18" t="s">
        <v>137</v>
      </c>
      <c r="E132" s="18" t="s">
        <v>299</v>
      </c>
      <c r="F132" s="22" t="str">
        <f>IF(ISBLANK(Table2[[#This Row],[unique_id]]), "", PROPER(SUBSTITUTE(Table2[[#This Row],[unique_id]], "_", " ")))</f>
        <v>Hallway Main</v>
      </c>
      <c r="G132" s="18" t="s">
        <v>201</v>
      </c>
      <c r="H132" s="18" t="s">
        <v>139</v>
      </c>
      <c r="I132" s="18" t="s">
        <v>132</v>
      </c>
      <c r="J132" s="18" t="s">
        <v>741</v>
      </c>
      <c r="K132" s="18" t="s">
        <v>944</v>
      </c>
      <c r="M132" s="18" t="s">
        <v>136</v>
      </c>
      <c r="O132" s="19"/>
      <c r="P132" s="18"/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1013</v>
      </c>
      <c r="AA132" s="26"/>
      <c r="AB132" s="18"/>
      <c r="AE132" s="18" t="s">
        <v>295</v>
      </c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1039</v>
      </c>
      <c r="BC132" s="18" t="s">
        <v>496</v>
      </c>
      <c r="BD132" s="18" t="s">
        <v>382</v>
      </c>
      <c r="BE132" s="18" t="s">
        <v>497</v>
      </c>
      <c r="BF132" s="18" t="s">
        <v>411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18">
        <v>1609</v>
      </c>
      <c r="B133" s="18" t="s">
        <v>26</v>
      </c>
      <c r="C133" s="18" t="s">
        <v>382</v>
      </c>
      <c r="D133" s="18" t="s">
        <v>137</v>
      </c>
      <c r="E133" s="18" t="s">
        <v>957</v>
      </c>
      <c r="F133" s="22" t="str">
        <f>IF(ISBLANK(Table2[[#This Row],[unique_id]]), "", PROPER(SUBSTITUTE(Table2[[#This Row],[unique_id]], "_", " ")))</f>
        <v>Hallway Main Bulb 1</v>
      </c>
      <c r="H133" s="18" t="s">
        <v>139</v>
      </c>
      <c r="O133" s="19" t="s">
        <v>805</v>
      </c>
      <c r="P133" s="18" t="s">
        <v>166</v>
      </c>
      <c r="Q133" s="18" t="s">
        <v>777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498</v>
      </c>
      <c r="X133" s="25">
        <v>103</v>
      </c>
      <c r="Y133" s="26" t="s">
        <v>773</v>
      </c>
      <c r="Z133" s="26" t="s">
        <v>1013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1040</v>
      </c>
      <c r="BC133" s="18" t="s">
        <v>496</v>
      </c>
      <c r="BD133" s="18" t="s">
        <v>382</v>
      </c>
      <c r="BE133" s="18" t="s">
        <v>497</v>
      </c>
      <c r="BF133" s="18" t="s">
        <v>411</v>
      </c>
      <c r="BK133" s="18" t="s">
        <v>507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4" spans="1:65" ht="16" customHeight="1" x14ac:dyDescent="0.2">
      <c r="A134" s="18">
        <v>1610</v>
      </c>
      <c r="B134" s="18" t="s">
        <v>26</v>
      </c>
      <c r="C134" s="18" t="s">
        <v>382</v>
      </c>
      <c r="D134" s="18" t="s">
        <v>137</v>
      </c>
      <c r="E134" s="18" t="s">
        <v>958</v>
      </c>
      <c r="F134" s="22" t="str">
        <f>IF(ISBLANK(Table2[[#This Row],[unique_id]]), "", PROPER(SUBSTITUTE(Table2[[#This Row],[unique_id]], "_", " ")))</f>
        <v>Hallway Main Bulb 2</v>
      </c>
      <c r="H134" s="18" t="s">
        <v>139</v>
      </c>
      <c r="O134" s="19" t="s">
        <v>805</v>
      </c>
      <c r="P134" s="18" t="s">
        <v>166</v>
      </c>
      <c r="Q134" s="18" t="s">
        <v>777</v>
      </c>
      <c r="R134" s="18" t="str">
        <f>Table2[[#This Row],[entity_domain]]</f>
        <v>Lights</v>
      </c>
      <c r="S134" s="18" t="str">
        <f>_xlfn.CONCAT( Table2[[#This Row],[device_suggested_area]], " ",Table2[[#This Row],[powercalc_group_3]])</f>
        <v>Hallway Lights</v>
      </c>
      <c r="T134" s="23"/>
      <c r="U134" s="18"/>
      <c r="V134" s="19"/>
      <c r="W134" s="19" t="s">
        <v>498</v>
      </c>
      <c r="X134" s="25">
        <v>103</v>
      </c>
      <c r="Y134" s="26" t="s">
        <v>773</v>
      </c>
      <c r="Z134" s="26" t="s">
        <v>1013</v>
      </c>
      <c r="AA134" s="26"/>
      <c r="AB134" s="18"/>
      <c r="AG134" s="19"/>
      <c r="AH134" s="19"/>
      <c r="AT13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1041</v>
      </c>
      <c r="BC134" s="18" t="s">
        <v>496</v>
      </c>
      <c r="BD134" s="18" t="s">
        <v>382</v>
      </c>
      <c r="BE134" s="18" t="s">
        <v>497</v>
      </c>
      <c r="BF134" s="18" t="s">
        <v>411</v>
      </c>
      <c r="BK134" s="18" t="s">
        <v>508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5" spans="1:65" ht="16" customHeight="1" x14ac:dyDescent="0.2">
      <c r="A135" s="18">
        <v>1611</v>
      </c>
      <c r="B135" s="18" t="s">
        <v>26</v>
      </c>
      <c r="C135" s="18" t="s">
        <v>382</v>
      </c>
      <c r="D135" s="18" t="s">
        <v>137</v>
      </c>
      <c r="E135" s="18" t="s">
        <v>959</v>
      </c>
      <c r="F135" s="22" t="str">
        <f>IF(ISBLANK(Table2[[#This Row],[unique_id]]), "", PROPER(SUBSTITUTE(Table2[[#This Row],[unique_id]], "_", " ")))</f>
        <v>Hallway Main Bulb 3</v>
      </c>
      <c r="H135" s="18" t="s">
        <v>139</v>
      </c>
      <c r="O135" s="19" t="s">
        <v>805</v>
      </c>
      <c r="P135" s="18" t="s">
        <v>166</v>
      </c>
      <c r="Q135" s="18" t="s">
        <v>777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498</v>
      </c>
      <c r="X135" s="25">
        <v>103</v>
      </c>
      <c r="Y135" s="26" t="s">
        <v>773</v>
      </c>
      <c r="Z135" s="26" t="s">
        <v>1013</v>
      </c>
      <c r="AA135" s="26"/>
      <c r="AB135" s="18"/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1042</v>
      </c>
      <c r="BC135" s="18" t="s">
        <v>496</v>
      </c>
      <c r="BD135" s="18" t="s">
        <v>382</v>
      </c>
      <c r="BE135" s="18" t="s">
        <v>497</v>
      </c>
      <c r="BF135" s="18" t="s">
        <v>411</v>
      </c>
      <c r="BK135" s="18" t="s">
        <v>509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6" spans="1:65" ht="16" customHeight="1" x14ac:dyDescent="0.2">
      <c r="A136" s="18">
        <v>1612</v>
      </c>
      <c r="B136" s="18" t="s">
        <v>26</v>
      </c>
      <c r="C136" s="18" t="s">
        <v>382</v>
      </c>
      <c r="D136" s="18" t="s">
        <v>137</v>
      </c>
      <c r="E136" s="18" t="s">
        <v>960</v>
      </c>
      <c r="F136" s="22" t="str">
        <f>IF(ISBLANK(Table2[[#This Row],[unique_id]]), "", PROPER(SUBSTITUTE(Table2[[#This Row],[unique_id]], "_", " ")))</f>
        <v>Hallway Main Bulb 4</v>
      </c>
      <c r="H136" s="18" t="s">
        <v>139</v>
      </c>
      <c r="O136" s="19" t="s">
        <v>805</v>
      </c>
      <c r="P136" s="18" t="s">
        <v>166</v>
      </c>
      <c r="Q136" s="18" t="s">
        <v>777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498</v>
      </c>
      <c r="X136" s="25">
        <v>103</v>
      </c>
      <c r="Y136" s="26" t="s">
        <v>773</v>
      </c>
      <c r="Z136" s="26" t="s">
        <v>1013</v>
      </c>
      <c r="AA136" s="26"/>
      <c r="AB136" s="18"/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1043</v>
      </c>
      <c r="BC136" s="18" t="s">
        <v>496</v>
      </c>
      <c r="BD136" s="18" t="s">
        <v>382</v>
      </c>
      <c r="BE136" s="18" t="s">
        <v>497</v>
      </c>
      <c r="BF136" s="18" t="s">
        <v>411</v>
      </c>
      <c r="BK136" s="18" t="s">
        <v>510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7" spans="1:65" ht="16" customHeight="1" x14ac:dyDescent="0.2">
      <c r="A137" s="18">
        <v>1613</v>
      </c>
      <c r="B137" s="18" t="s">
        <v>26</v>
      </c>
      <c r="C137" s="18" t="s">
        <v>459</v>
      </c>
      <c r="D137" s="18" t="s">
        <v>137</v>
      </c>
      <c r="E137" s="18" t="s">
        <v>879</v>
      </c>
      <c r="F137" s="22" t="str">
        <f>IF(ISBLANK(Table2[[#This Row],[unique_id]]), "", PROPER(SUBSTITUTE(Table2[[#This Row],[unique_id]], "_", " ")))</f>
        <v>Hallway Sconces</v>
      </c>
      <c r="G137" s="18" t="s">
        <v>881</v>
      </c>
      <c r="H137" s="18" t="s">
        <v>139</v>
      </c>
      <c r="I137" s="18" t="s">
        <v>132</v>
      </c>
      <c r="J137" s="18" t="s">
        <v>871</v>
      </c>
      <c r="K137" s="18" t="s">
        <v>944</v>
      </c>
      <c r="M137" s="18" t="s">
        <v>136</v>
      </c>
      <c r="O137" s="19"/>
      <c r="P137" s="18"/>
      <c r="T137" s="23"/>
      <c r="U137" s="18"/>
      <c r="V137" s="19"/>
      <c r="W137" s="19" t="s">
        <v>499</v>
      </c>
      <c r="X137" s="25">
        <v>120</v>
      </c>
      <c r="Y137" s="26" t="s">
        <v>775</v>
      </c>
      <c r="Z137" s="19" t="s">
        <v>1014</v>
      </c>
      <c r="AB137" s="18"/>
      <c r="AE137" s="18" t="s">
        <v>295</v>
      </c>
      <c r="AG137" s="19"/>
      <c r="AH137" s="19"/>
      <c r="AT137" s="20"/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Hallway</v>
      </c>
      <c r="BA137" s="18" t="str">
        <f>IF(ISBLANK(Table2[[#This Row],[device_model]]), "", Table2[[#This Row],[device_suggested_area]])</f>
        <v>Hallway</v>
      </c>
      <c r="BB137" s="18" t="s">
        <v>871</v>
      </c>
      <c r="BC137" s="18" t="s">
        <v>874</v>
      </c>
      <c r="BD137" s="18" t="s">
        <v>459</v>
      </c>
      <c r="BE137" s="18" t="s">
        <v>872</v>
      </c>
      <c r="BF137" s="18" t="s">
        <v>411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 x14ac:dyDescent="0.2">
      <c r="A138" s="18">
        <v>1614</v>
      </c>
      <c r="B138" s="18" t="s">
        <v>26</v>
      </c>
      <c r="C138" s="18" t="s">
        <v>459</v>
      </c>
      <c r="D138" s="18" t="s">
        <v>137</v>
      </c>
      <c r="E138" s="18" t="s">
        <v>880</v>
      </c>
      <c r="F138" s="22" t="str">
        <f>IF(ISBLANK(Table2[[#This Row],[unique_id]]), "", PROPER(SUBSTITUTE(Table2[[#This Row],[unique_id]], "_", " ")))</f>
        <v>Hallway Sconces Bulb 1</v>
      </c>
      <c r="H138" s="18" t="s">
        <v>139</v>
      </c>
      <c r="O138" s="19" t="s">
        <v>805</v>
      </c>
      <c r="P138" s="18" t="s">
        <v>166</v>
      </c>
      <c r="Q138" s="18" t="s">
        <v>777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Hallway Lights</v>
      </c>
      <c r="T138" s="23"/>
      <c r="U138" s="18"/>
      <c r="V138" s="19"/>
      <c r="W138" s="19" t="s">
        <v>498</v>
      </c>
      <c r="X138" s="25">
        <v>120</v>
      </c>
      <c r="Y138" s="26" t="s">
        <v>773</v>
      </c>
      <c r="Z138" s="19" t="s">
        <v>1014</v>
      </c>
      <c r="AB138" s="18"/>
      <c r="AG138" s="19"/>
      <c r="AH138" s="19"/>
      <c r="AT138" s="20"/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Hallway</v>
      </c>
      <c r="BA138" s="18" t="str">
        <f>IF(ISBLANK(Table2[[#This Row],[device_model]]), "", Table2[[#This Row],[device_suggested_area]])</f>
        <v>Hallway</v>
      </c>
      <c r="BB138" s="18" t="s">
        <v>1026</v>
      </c>
      <c r="BC138" s="18" t="s">
        <v>874</v>
      </c>
      <c r="BD138" s="18" t="s">
        <v>459</v>
      </c>
      <c r="BE138" s="18" t="s">
        <v>872</v>
      </c>
      <c r="BF138" s="18" t="s">
        <v>411</v>
      </c>
      <c r="BK138" s="18" t="s">
        <v>882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9" spans="1:65" ht="16" customHeight="1" x14ac:dyDescent="0.2">
      <c r="A139" s="18">
        <v>1615</v>
      </c>
      <c r="B139" s="18" t="s">
        <v>26</v>
      </c>
      <c r="C139" s="18" t="s">
        <v>459</v>
      </c>
      <c r="D139" s="18" t="s">
        <v>137</v>
      </c>
      <c r="E139" s="18" t="s">
        <v>1335</v>
      </c>
      <c r="F139" s="22" t="str">
        <f>IF(ISBLANK(Table2[[#This Row],[unique_id]]), "", PROPER(SUBSTITUTE(Table2[[#This Row],[unique_id]], "_", " ")))</f>
        <v>Hallway Sconces Bulb 2</v>
      </c>
      <c r="H139" s="18" t="s">
        <v>139</v>
      </c>
      <c r="O139" s="19" t="s">
        <v>805</v>
      </c>
      <c r="P139" s="18" t="s">
        <v>166</v>
      </c>
      <c r="Q139" s="18" t="s">
        <v>777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Hallway Lights</v>
      </c>
      <c r="T139" s="23"/>
      <c r="U139" s="18"/>
      <c r="V139" s="19"/>
      <c r="W139" s="19" t="s">
        <v>498</v>
      </c>
      <c r="X139" s="25">
        <v>120</v>
      </c>
      <c r="Y139" s="26" t="s">
        <v>773</v>
      </c>
      <c r="Z139" s="19" t="s">
        <v>1014</v>
      </c>
      <c r="AB139" s="18"/>
      <c r="AG139" s="19"/>
      <c r="AH139" s="19"/>
      <c r="AT139" s="20"/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Hallway</v>
      </c>
      <c r="BA139" s="18" t="str">
        <f>IF(ISBLANK(Table2[[#This Row],[device_model]]), "", Table2[[#This Row],[device_suggested_area]])</f>
        <v>Hallway</v>
      </c>
      <c r="BB139" s="18" t="s">
        <v>1027</v>
      </c>
      <c r="BC139" s="18" t="s">
        <v>874</v>
      </c>
      <c r="BD139" s="18" t="s">
        <v>459</v>
      </c>
      <c r="BE139" s="18" t="s">
        <v>872</v>
      </c>
      <c r="BF139" s="18" t="s">
        <v>411</v>
      </c>
      <c r="BK139" s="18" t="s">
        <v>883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0" spans="1:65" ht="16" customHeight="1" x14ac:dyDescent="0.2">
      <c r="A140" s="18">
        <v>1616</v>
      </c>
      <c r="B140" s="18" t="s">
        <v>26</v>
      </c>
      <c r="C140" s="18" t="s">
        <v>382</v>
      </c>
      <c r="D140" s="18" t="s">
        <v>137</v>
      </c>
      <c r="E140" s="18" t="s">
        <v>300</v>
      </c>
      <c r="F140" s="22" t="str">
        <f>IF(ISBLANK(Table2[[#This Row],[unique_id]]), "", PROPER(SUBSTITUTE(Table2[[#This Row],[unique_id]], "_", " ")))</f>
        <v>Dining Main</v>
      </c>
      <c r="G140" s="18" t="s">
        <v>138</v>
      </c>
      <c r="H140" s="18" t="s">
        <v>139</v>
      </c>
      <c r="I140" s="18" t="s">
        <v>132</v>
      </c>
      <c r="J140" s="18" t="s">
        <v>741</v>
      </c>
      <c r="K140" s="18" t="s">
        <v>907</v>
      </c>
      <c r="M140" s="18" t="s">
        <v>136</v>
      </c>
      <c r="O140" s="19"/>
      <c r="P140" s="18"/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1011</v>
      </c>
      <c r="AA140" s="26"/>
      <c r="AB140" s="18"/>
      <c r="AE140" s="18" t="s">
        <v>295</v>
      </c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1039</v>
      </c>
      <c r="BC140" s="18" t="s">
        <v>496</v>
      </c>
      <c r="BD140" s="18" t="s">
        <v>382</v>
      </c>
      <c r="BE140" s="18" t="s">
        <v>497</v>
      </c>
      <c r="BF140" s="18" t="s">
        <v>194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5" ht="16" customHeight="1" x14ac:dyDescent="0.2">
      <c r="A141" s="18">
        <v>1617</v>
      </c>
      <c r="B141" s="18" t="s">
        <v>26</v>
      </c>
      <c r="C141" s="18" t="s">
        <v>382</v>
      </c>
      <c r="D141" s="18" t="s">
        <v>137</v>
      </c>
      <c r="E141" s="18" t="s">
        <v>961</v>
      </c>
      <c r="F141" s="22" t="str">
        <f>IF(ISBLANK(Table2[[#This Row],[unique_id]]), "", PROPER(SUBSTITUTE(Table2[[#This Row],[unique_id]], "_", " ")))</f>
        <v>Dining Main Bulb 1</v>
      </c>
      <c r="H141" s="18" t="s">
        <v>139</v>
      </c>
      <c r="O141" s="19" t="s">
        <v>805</v>
      </c>
      <c r="P141" s="18" t="s">
        <v>166</v>
      </c>
      <c r="Q141" s="18" t="s">
        <v>777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498</v>
      </c>
      <c r="X141" s="25">
        <v>104</v>
      </c>
      <c r="Y141" s="26" t="s">
        <v>773</v>
      </c>
      <c r="Z141" s="26" t="s">
        <v>1011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1040</v>
      </c>
      <c r="BC141" s="18" t="s">
        <v>496</v>
      </c>
      <c r="BD141" s="18" t="s">
        <v>382</v>
      </c>
      <c r="BE141" s="18" t="s">
        <v>497</v>
      </c>
      <c r="BF141" s="18" t="s">
        <v>194</v>
      </c>
      <c r="BK141" s="18" t="s">
        <v>511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2" spans="1:65" ht="16" customHeight="1" x14ac:dyDescent="0.2">
      <c r="A142" s="18">
        <v>1618</v>
      </c>
      <c r="B142" s="18" t="s">
        <v>26</v>
      </c>
      <c r="C142" s="18" t="s">
        <v>382</v>
      </c>
      <c r="D142" s="18" t="s">
        <v>137</v>
      </c>
      <c r="E142" s="18" t="s">
        <v>962</v>
      </c>
      <c r="F142" s="22" t="str">
        <f>IF(ISBLANK(Table2[[#This Row],[unique_id]]), "", PROPER(SUBSTITUTE(Table2[[#This Row],[unique_id]], "_", " ")))</f>
        <v>Dining Main Bulb 2</v>
      </c>
      <c r="H142" s="18" t="s">
        <v>139</v>
      </c>
      <c r="O142" s="19" t="s">
        <v>805</v>
      </c>
      <c r="P142" s="18" t="s">
        <v>166</v>
      </c>
      <c r="Q142" s="18" t="s">
        <v>777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498</v>
      </c>
      <c r="X142" s="25">
        <v>104</v>
      </c>
      <c r="Y142" s="26" t="s">
        <v>773</v>
      </c>
      <c r="Z142" s="26" t="s">
        <v>1011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1041</v>
      </c>
      <c r="BC142" s="18" t="s">
        <v>496</v>
      </c>
      <c r="BD142" s="18" t="s">
        <v>382</v>
      </c>
      <c r="BE142" s="18" t="s">
        <v>497</v>
      </c>
      <c r="BF142" s="18" t="s">
        <v>194</v>
      </c>
      <c r="BK142" s="18" t="s">
        <v>512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3" spans="1:65" ht="16" customHeight="1" x14ac:dyDescent="0.2">
      <c r="A143" s="18">
        <v>1619</v>
      </c>
      <c r="B143" s="18" t="s">
        <v>26</v>
      </c>
      <c r="C143" s="18" t="s">
        <v>382</v>
      </c>
      <c r="D143" s="18" t="s">
        <v>137</v>
      </c>
      <c r="E143" s="18" t="s">
        <v>963</v>
      </c>
      <c r="F143" s="22" t="str">
        <f>IF(ISBLANK(Table2[[#This Row],[unique_id]]), "", PROPER(SUBSTITUTE(Table2[[#This Row],[unique_id]], "_", " ")))</f>
        <v>Dining Main Bulb 3</v>
      </c>
      <c r="H143" s="18" t="s">
        <v>139</v>
      </c>
      <c r="O143" s="19" t="s">
        <v>805</v>
      </c>
      <c r="P143" s="18" t="s">
        <v>166</v>
      </c>
      <c r="Q143" s="18" t="s">
        <v>777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498</v>
      </c>
      <c r="X143" s="25">
        <v>104</v>
      </c>
      <c r="Y143" s="26" t="s">
        <v>773</v>
      </c>
      <c r="Z143" s="26" t="s">
        <v>1011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1042</v>
      </c>
      <c r="BC143" s="18" t="s">
        <v>496</v>
      </c>
      <c r="BD143" s="18" t="s">
        <v>382</v>
      </c>
      <c r="BE143" s="18" t="s">
        <v>497</v>
      </c>
      <c r="BF143" s="18" t="s">
        <v>194</v>
      </c>
      <c r="BK143" s="18" t="s">
        <v>513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4" spans="1:65" ht="16" customHeight="1" x14ac:dyDescent="0.2">
      <c r="A144" s="18">
        <v>1620</v>
      </c>
      <c r="B144" s="18" t="s">
        <v>26</v>
      </c>
      <c r="C144" s="18" t="s">
        <v>382</v>
      </c>
      <c r="D144" s="18" t="s">
        <v>137</v>
      </c>
      <c r="E144" s="18" t="s">
        <v>964</v>
      </c>
      <c r="F144" s="22" t="str">
        <f>IF(ISBLANK(Table2[[#This Row],[unique_id]]), "", PROPER(SUBSTITUTE(Table2[[#This Row],[unique_id]], "_", " ")))</f>
        <v>Dining Main Bulb 4</v>
      </c>
      <c r="H144" s="18" t="s">
        <v>139</v>
      </c>
      <c r="O144" s="19" t="s">
        <v>805</v>
      </c>
      <c r="P144" s="18" t="s">
        <v>166</v>
      </c>
      <c r="Q144" s="18" t="s">
        <v>777</v>
      </c>
      <c r="R144" s="18" t="str">
        <f>Table2[[#This Row],[entity_domain]]</f>
        <v>Lights</v>
      </c>
      <c r="S144" s="18" t="str">
        <f>_xlfn.CONCAT( Table2[[#This Row],[device_suggested_area]], " ",Table2[[#This Row],[powercalc_group_3]])</f>
        <v>Dining Lights</v>
      </c>
      <c r="T144" s="23"/>
      <c r="U144" s="18"/>
      <c r="V144" s="19"/>
      <c r="W144" s="19" t="s">
        <v>498</v>
      </c>
      <c r="X144" s="25">
        <v>104</v>
      </c>
      <c r="Y144" s="26" t="s">
        <v>773</v>
      </c>
      <c r="Z144" s="26" t="s">
        <v>1011</v>
      </c>
      <c r="AA144" s="26"/>
      <c r="AB144" s="18"/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Dining</v>
      </c>
      <c r="BA144" s="18" t="str">
        <f>IF(ISBLANK(Table2[[#This Row],[device_model]]), "", Table2[[#This Row],[device_suggested_area]])</f>
        <v>Dining</v>
      </c>
      <c r="BB144" s="18" t="s">
        <v>1043</v>
      </c>
      <c r="BC144" s="18" t="s">
        <v>496</v>
      </c>
      <c r="BD144" s="18" t="s">
        <v>382</v>
      </c>
      <c r="BE144" s="18" t="s">
        <v>497</v>
      </c>
      <c r="BF144" s="18" t="s">
        <v>194</v>
      </c>
      <c r="BK144" s="18" t="s">
        <v>514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5" spans="1:65" ht="16" customHeight="1" x14ac:dyDescent="0.2">
      <c r="A145" s="18">
        <v>1621</v>
      </c>
      <c r="B145" s="18" t="s">
        <v>26</v>
      </c>
      <c r="C145" s="18" t="s">
        <v>382</v>
      </c>
      <c r="D145" s="18" t="s">
        <v>137</v>
      </c>
      <c r="E145" s="18" t="s">
        <v>965</v>
      </c>
      <c r="F145" s="22" t="str">
        <f>IF(ISBLANK(Table2[[#This Row],[unique_id]]), "", PROPER(SUBSTITUTE(Table2[[#This Row],[unique_id]], "_", " ")))</f>
        <v>Dining Main Bulb 5</v>
      </c>
      <c r="H145" s="18" t="s">
        <v>139</v>
      </c>
      <c r="O145" s="19" t="s">
        <v>805</v>
      </c>
      <c r="P145" s="18" t="s">
        <v>166</v>
      </c>
      <c r="Q145" s="18" t="s">
        <v>777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Dining Lights</v>
      </c>
      <c r="T145" s="23"/>
      <c r="U145" s="18"/>
      <c r="V145" s="19"/>
      <c r="W145" s="19" t="s">
        <v>498</v>
      </c>
      <c r="X145" s="25">
        <v>104</v>
      </c>
      <c r="Y145" s="26" t="s">
        <v>773</v>
      </c>
      <c r="Z145" s="26" t="s">
        <v>1011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Dining</v>
      </c>
      <c r="BA145" s="18" t="str">
        <f>IF(ISBLANK(Table2[[#This Row],[device_model]]), "", Table2[[#This Row],[device_suggested_area]])</f>
        <v>Dining</v>
      </c>
      <c r="BB145" s="18" t="s">
        <v>1044</v>
      </c>
      <c r="BC145" s="18" t="s">
        <v>496</v>
      </c>
      <c r="BD145" s="18" t="s">
        <v>382</v>
      </c>
      <c r="BE145" s="18" t="s">
        <v>497</v>
      </c>
      <c r="BF145" s="18" t="s">
        <v>194</v>
      </c>
      <c r="BK145" s="18" t="s">
        <v>515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6" spans="1:65" ht="16" customHeight="1" x14ac:dyDescent="0.2">
      <c r="A146" s="18">
        <v>1622</v>
      </c>
      <c r="B146" s="18" t="s">
        <v>26</v>
      </c>
      <c r="C146" s="18" t="s">
        <v>382</v>
      </c>
      <c r="D146" s="18" t="s">
        <v>137</v>
      </c>
      <c r="E146" s="18" t="s">
        <v>966</v>
      </c>
      <c r="F146" s="22" t="str">
        <f>IF(ISBLANK(Table2[[#This Row],[unique_id]]), "", PROPER(SUBSTITUTE(Table2[[#This Row],[unique_id]], "_", " ")))</f>
        <v>Dining Main Bulb 6</v>
      </c>
      <c r="H146" s="18" t="s">
        <v>139</v>
      </c>
      <c r="O146" s="19" t="s">
        <v>805</v>
      </c>
      <c r="P146" s="18" t="s">
        <v>166</v>
      </c>
      <c r="Q146" s="18" t="s">
        <v>777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Dining Lights</v>
      </c>
      <c r="T146" s="23"/>
      <c r="U146" s="18"/>
      <c r="V146" s="19"/>
      <c r="W146" s="19" t="s">
        <v>498</v>
      </c>
      <c r="X146" s="25">
        <v>104</v>
      </c>
      <c r="Y146" s="26" t="s">
        <v>773</v>
      </c>
      <c r="Z146" s="26" t="s">
        <v>1011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Dining</v>
      </c>
      <c r="BA146" s="18" t="str">
        <f>IF(ISBLANK(Table2[[#This Row],[device_model]]), "", Table2[[#This Row],[device_suggested_area]])</f>
        <v>Dining</v>
      </c>
      <c r="BB146" s="18" t="s">
        <v>1045</v>
      </c>
      <c r="BC146" s="18" t="s">
        <v>496</v>
      </c>
      <c r="BD146" s="18" t="s">
        <v>382</v>
      </c>
      <c r="BE146" s="18" t="s">
        <v>497</v>
      </c>
      <c r="BF146" s="18" t="s">
        <v>194</v>
      </c>
      <c r="BK146" s="18" t="s">
        <v>516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7" spans="1:65" ht="16" customHeight="1" x14ac:dyDescent="0.2">
      <c r="A147" s="18">
        <v>1623</v>
      </c>
      <c r="B147" s="18" t="s">
        <v>26</v>
      </c>
      <c r="C147" s="18" t="s">
        <v>382</v>
      </c>
      <c r="D147" s="18" t="s">
        <v>137</v>
      </c>
      <c r="E147" s="18" t="s">
        <v>301</v>
      </c>
      <c r="F147" s="22" t="str">
        <f>IF(ISBLANK(Table2[[#This Row],[unique_id]]), "", PROPER(SUBSTITUTE(Table2[[#This Row],[unique_id]], "_", " ")))</f>
        <v>Lounge Main</v>
      </c>
      <c r="G147" s="18" t="s">
        <v>208</v>
      </c>
      <c r="H147" s="18" t="s">
        <v>139</v>
      </c>
      <c r="I147" s="18" t="s">
        <v>132</v>
      </c>
      <c r="J147" s="18" t="s">
        <v>741</v>
      </c>
      <c r="K147" s="18" t="s">
        <v>907</v>
      </c>
      <c r="M147" s="18" t="s">
        <v>136</v>
      </c>
      <c r="O147" s="19"/>
      <c r="P147" s="18"/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1011</v>
      </c>
      <c r="AA147" s="26"/>
      <c r="AB147" s="18"/>
      <c r="AE147" s="18" t="s">
        <v>295</v>
      </c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1039</v>
      </c>
      <c r="BC147" s="18" t="s">
        <v>496</v>
      </c>
      <c r="BD147" s="18" t="s">
        <v>382</v>
      </c>
      <c r="BE147" s="18" t="s">
        <v>497</v>
      </c>
      <c r="BF147" s="18" t="s">
        <v>195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 x14ac:dyDescent="0.2">
      <c r="A148" s="18">
        <v>1624</v>
      </c>
      <c r="B148" s="18" t="s">
        <v>26</v>
      </c>
      <c r="C148" s="18" t="s">
        <v>382</v>
      </c>
      <c r="D148" s="18" t="s">
        <v>137</v>
      </c>
      <c r="E148" s="18" t="s">
        <v>967</v>
      </c>
      <c r="F148" s="22" t="str">
        <f>IF(ISBLANK(Table2[[#This Row],[unique_id]]), "", PROPER(SUBSTITUTE(Table2[[#This Row],[unique_id]], "_", " ")))</f>
        <v>Lounge Main Bulb 1</v>
      </c>
      <c r="H148" s="18" t="s">
        <v>139</v>
      </c>
      <c r="O148" s="19" t="s">
        <v>805</v>
      </c>
      <c r="P148" s="18" t="s">
        <v>166</v>
      </c>
      <c r="Q148" s="18" t="s">
        <v>777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/>
      <c r="U148" s="18"/>
      <c r="V148" s="19"/>
      <c r="W148" s="19" t="s">
        <v>498</v>
      </c>
      <c r="X148" s="25">
        <v>105</v>
      </c>
      <c r="Y148" s="26" t="s">
        <v>773</v>
      </c>
      <c r="Z148" s="26" t="s">
        <v>1011</v>
      </c>
      <c r="AA148" s="26"/>
      <c r="AB148" s="18"/>
      <c r="AG148" s="19"/>
      <c r="AH148" s="19"/>
      <c r="AT1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18" t="str">
        <f>Table2[[#This Row],[device_suggested_area]]</f>
        <v>Lounge</v>
      </c>
      <c r="BA148" s="18" t="str">
        <f>IF(ISBLANK(Table2[[#This Row],[device_model]]), "", Table2[[#This Row],[device_suggested_area]])</f>
        <v>Lounge</v>
      </c>
      <c r="BB148" s="18" t="s">
        <v>1040</v>
      </c>
      <c r="BC148" s="18" t="s">
        <v>496</v>
      </c>
      <c r="BD148" s="18" t="s">
        <v>382</v>
      </c>
      <c r="BE148" s="18" t="s">
        <v>497</v>
      </c>
      <c r="BF148" s="18" t="s">
        <v>195</v>
      </c>
      <c r="BK148" s="18" t="s">
        <v>517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9" spans="1:65" ht="16" customHeight="1" x14ac:dyDescent="0.2">
      <c r="A149" s="18">
        <v>1625</v>
      </c>
      <c r="B149" s="18" t="s">
        <v>26</v>
      </c>
      <c r="C149" s="18" t="s">
        <v>382</v>
      </c>
      <c r="D149" s="18" t="s">
        <v>137</v>
      </c>
      <c r="E149" s="18" t="s">
        <v>968</v>
      </c>
      <c r="F149" s="22" t="str">
        <f>IF(ISBLANK(Table2[[#This Row],[unique_id]]), "", PROPER(SUBSTITUTE(Table2[[#This Row],[unique_id]], "_", " ")))</f>
        <v>Lounge Main Bulb 2</v>
      </c>
      <c r="H149" s="18" t="s">
        <v>139</v>
      </c>
      <c r="O149" s="19" t="s">
        <v>805</v>
      </c>
      <c r="P149" s="18" t="s">
        <v>166</v>
      </c>
      <c r="Q149" s="18" t="s">
        <v>777</v>
      </c>
      <c r="R149" s="18" t="str">
        <f>Table2[[#This Row],[entity_domain]]</f>
        <v>Lights</v>
      </c>
      <c r="S149" s="18" t="str">
        <f>_xlfn.CONCAT( Table2[[#This Row],[device_suggested_area]], " ",Table2[[#This Row],[powercalc_group_3]])</f>
        <v>Lounge Lights</v>
      </c>
      <c r="T149" s="23"/>
      <c r="U149" s="18"/>
      <c r="V149" s="19"/>
      <c r="W149" s="19" t="s">
        <v>498</v>
      </c>
      <c r="X149" s="25">
        <v>105</v>
      </c>
      <c r="Y149" s="26" t="s">
        <v>773</v>
      </c>
      <c r="Z149" s="26" t="s">
        <v>1011</v>
      </c>
      <c r="AA149" s="26"/>
      <c r="AB149" s="18"/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1041</v>
      </c>
      <c r="BC149" s="18" t="s">
        <v>496</v>
      </c>
      <c r="BD149" s="18" t="s">
        <v>382</v>
      </c>
      <c r="BE149" s="18" t="s">
        <v>497</v>
      </c>
      <c r="BF149" s="18" t="s">
        <v>195</v>
      </c>
      <c r="BK149" s="18" t="s">
        <v>518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0" spans="1:65" ht="16" customHeight="1" x14ac:dyDescent="0.2">
      <c r="A150" s="18">
        <v>1626</v>
      </c>
      <c r="B150" s="18" t="s">
        <v>26</v>
      </c>
      <c r="C150" s="18" t="s">
        <v>382</v>
      </c>
      <c r="D150" s="18" t="s">
        <v>137</v>
      </c>
      <c r="E150" s="18" t="s">
        <v>969</v>
      </c>
      <c r="F150" s="22" t="str">
        <f>IF(ISBLANK(Table2[[#This Row],[unique_id]]), "", PROPER(SUBSTITUTE(Table2[[#This Row],[unique_id]], "_", " ")))</f>
        <v>Lounge Main Bulb 3</v>
      </c>
      <c r="H150" s="18" t="s">
        <v>139</v>
      </c>
      <c r="O150" s="19" t="s">
        <v>805</v>
      </c>
      <c r="P150" s="18" t="s">
        <v>166</v>
      </c>
      <c r="Q150" s="18" t="s">
        <v>777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498</v>
      </c>
      <c r="X150" s="25">
        <v>105</v>
      </c>
      <c r="Y150" s="26" t="s">
        <v>773</v>
      </c>
      <c r="Z150" s="26" t="s">
        <v>1011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1042</v>
      </c>
      <c r="BC150" s="18" t="s">
        <v>496</v>
      </c>
      <c r="BD150" s="18" t="s">
        <v>382</v>
      </c>
      <c r="BE150" s="18" t="s">
        <v>497</v>
      </c>
      <c r="BF150" s="18" t="s">
        <v>195</v>
      </c>
      <c r="BK150" s="18" t="s">
        <v>519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1" spans="1:65" ht="16" customHeight="1" x14ac:dyDescent="0.2">
      <c r="A151" s="18">
        <v>1627</v>
      </c>
      <c r="B151" s="18" t="s">
        <v>26</v>
      </c>
      <c r="C151" s="18" t="s">
        <v>133</v>
      </c>
      <c r="D151" s="18" t="s">
        <v>137</v>
      </c>
      <c r="E151" s="18" t="s">
        <v>421</v>
      </c>
      <c r="F151" s="22" t="str">
        <f>IF(ISBLANK(Table2[[#This Row],[unique_id]]), "", PROPER(SUBSTITUTE(Table2[[#This Row],[unique_id]], "_", " ")))</f>
        <v>Lounge Fan</v>
      </c>
      <c r="G151" s="18" t="s">
        <v>192</v>
      </c>
      <c r="H151" s="18" t="s">
        <v>139</v>
      </c>
      <c r="I151" s="18" t="s">
        <v>132</v>
      </c>
      <c r="J151" s="18" t="s">
        <v>742</v>
      </c>
      <c r="M151" s="18" t="s">
        <v>136</v>
      </c>
      <c r="O151" s="19" t="s">
        <v>805</v>
      </c>
      <c r="P151" s="18" t="s">
        <v>166</v>
      </c>
      <c r="Q151" s="18" t="s">
        <v>777</v>
      </c>
      <c r="R151" s="18" t="str">
        <f>Table2[[#This Row],[entity_domain]]</f>
        <v>Lights</v>
      </c>
      <c r="S151" s="18" t="str">
        <f>_xlfn.CONCAT( Table2[[#This Row],[device_suggested_area]], " ",Table2[[#This Row],[powercalc_group_3]])</f>
        <v>Lounge Lights</v>
      </c>
      <c r="T151" s="23" t="s">
        <v>792</v>
      </c>
      <c r="U151" s="18"/>
      <c r="V151" s="19"/>
      <c r="W151" s="19"/>
      <c r="X151" s="19"/>
      <c r="Y151" s="19"/>
      <c r="Z151" s="19"/>
      <c r="AB151" s="18"/>
      <c r="AE151" s="18" t="s">
        <v>295</v>
      </c>
      <c r="AG151" s="19"/>
      <c r="AH151" s="19"/>
      <c r="AT151" s="20"/>
      <c r="AU151" s="19"/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1" s="18" t="str">
        <f>IF(ISBLANK(Table2[[#This Row],[device_model]]), "", Table2[[#This Row],[device_suggested_area]])</f>
        <v/>
      </c>
      <c r="BE151" s="19"/>
      <c r="BF151" s="18" t="s">
        <v>195</v>
      </c>
      <c r="BH151" s="18" t="s">
        <v>702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 x14ac:dyDescent="0.2">
      <c r="A152" s="18">
        <v>1628</v>
      </c>
      <c r="B152" s="18" t="s">
        <v>26</v>
      </c>
      <c r="C152" s="18" t="s">
        <v>382</v>
      </c>
      <c r="D152" s="18" t="s">
        <v>137</v>
      </c>
      <c r="E152" s="18" t="s">
        <v>564</v>
      </c>
      <c r="F152" s="22" t="str">
        <f>IF(ISBLANK(Table2[[#This Row],[unique_id]]), "", PROPER(SUBSTITUTE(Table2[[#This Row],[unique_id]], "_", " ")))</f>
        <v>Lounge Lamp</v>
      </c>
      <c r="G152" s="18" t="s">
        <v>565</v>
      </c>
      <c r="H152" s="18" t="s">
        <v>139</v>
      </c>
      <c r="I152" s="18" t="s">
        <v>132</v>
      </c>
      <c r="J152" s="18" t="s">
        <v>532</v>
      </c>
      <c r="K152" s="18" t="s">
        <v>911</v>
      </c>
      <c r="M152" s="18" t="s">
        <v>136</v>
      </c>
      <c r="O152" s="19"/>
      <c r="P152" s="18"/>
      <c r="T152" s="23"/>
      <c r="U152" s="18"/>
      <c r="V152" s="19"/>
      <c r="W152" s="19" t="s">
        <v>499</v>
      </c>
      <c r="X152" s="25">
        <v>114</v>
      </c>
      <c r="Y152" s="26" t="s">
        <v>775</v>
      </c>
      <c r="Z152" s="26" t="s">
        <v>1011</v>
      </c>
      <c r="AA152" s="26"/>
      <c r="AB152" s="18"/>
      <c r="AE152" s="18" t="s">
        <v>295</v>
      </c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Lounge</v>
      </c>
      <c r="BA152" s="18" t="str">
        <f>IF(ISBLANK(Table2[[#This Row],[device_model]]), "", Table2[[#This Row],[device_suggested_area]])</f>
        <v>Lounge</v>
      </c>
      <c r="BB152" s="18" t="s">
        <v>532</v>
      </c>
      <c r="BC152" s="18" t="s">
        <v>496</v>
      </c>
      <c r="BD152" s="18" t="s">
        <v>382</v>
      </c>
      <c r="BE152" s="18" t="s">
        <v>497</v>
      </c>
      <c r="BF152" s="18" t="s">
        <v>195</v>
      </c>
      <c r="BH152" s="18" t="s">
        <v>702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5" ht="16" customHeight="1" x14ac:dyDescent="0.2">
      <c r="A153" s="18">
        <v>1629</v>
      </c>
      <c r="B153" s="18" t="s">
        <v>26</v>
      </c>
      <c r="C153" s="18" t="s">
        <v>382</v>
      </c>
      <c r="D153" s="18" t="s">
        <v>137</v>
      </c>
      <c r="E153" s="18" t="s">
        <v>970</v>
      </c>
      <c r="F153" s="22" t="str">
        <f>IF(ISBLANK(Table2[[#This Row],[unique_id]]), "", PROPER(SUBSTITUTE(Table2[[#This Row],[unique_id]], "_", " ")))</f>
        <v>Lounge Lamp Bulb 1</v>
      </c>
      <c r="H153" s="18" t="s">
        <v>139</v>
      </c>
      <c r="O153" s="19" t="s">
        <v>805</v>
      </c>
      <c r="P153" s="18" t="s">
        <v>166</v>
      </c>
      <c r="Q153" s="18" t="s">
        <v>777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Lounge Lights</v>
      </c>
      <c r="T153" s="23"/>
      <c r="U153" s="18"/>
      <c r="V153" s="19"/>
      <c r="W153" s="19" t="s">
        <v>498</v>
      </c>
      <c r="X153" s="25">
        <v>114</v>
      </c>
      <c r="Y153" s="26" t="s">
        <v>773</v>
      </c>
      <c r="Z153" s="26" t="s">
        <v>1012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Lounge</v>
      </c>
      <c r="BA153" s="18" t="str">
        <f>IF(ISBLANK(Table2[[#This Row],[device_model]]), "", Table2[[#This Row],[device_suggested_area]])</f>
        <v>Lounge</v>
      </c>
      <c r="BB153" s="18" t="s">
        <v>1037</v>
      </c>
      <c r="BC153" s="18" t="s">
        <v>496</v>
      </c>
      <c r="BD153" s="18" t="s">
        <v>382</v>
      </c>
      <c r="BE153" s="18" t="s">
        <v>497</v>
      </c>
      <c r="BF153" s="18" t="s">
        <v>195</v>
      </c>
      <c r="BH153" s="18" t="s">
        <v>702</v>
      </c>
      <c r="BK153" s="18" t="s">
        <v>566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4" spans="1:65" ht="16" customHeight="1" x14ac:dyDescent="0.2">
      <c r="A154" s="18">
        <v>1630</v>
      </c>
      <c r="B154" s="18" t="s">
        <v>26</v>
      </c>
      <c r="C154" s="18" t="s">
        <v>382</v>
      </c>
      <c r="D154" s="18" t="s">
        <v>137</v>
      </c>
      <c r="E154" s="18" t="s">
        <v>302</v>
      </c>
      <c r="F154" s="22" t="str">
        <f>IF(ISBLANK(Table2[[#This Row],[unique_id]]), "", PROPER(SUBSTITUTE(Table2[[#This Row],[unique_id]], "_", " ")))</f>
        <v>Parents Main</v>
      </c>
      <c r="G154" s="18" t="s">
        <v>197</v>
      </c>
      <c r="H154" s="18" t="s">
        <v>139</v>
      </c>
      <c r="I154" s="18" t="s">
        <v>132</v>
      </c>
      <c r="J154" s="21" t="s">
        <v>741</v>
      </c>
      <c r="K154" s="18" t="s">
        <v>910</v>
      </c>
      <c r="M154" s="18" t="s">
        <v>136</v>
      </c>
      <c r="O154" s="19"/>
      <c r="P154" s="18"/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1013</v>
      </c>
      <c r="AA154" s="26"/>
      <c r="AB154" s="18"/>
      <c r="AE154" s="18" t="s">
        <v>295</v>
      </c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1039</v>
      </c>
      <c r="BC154" s="18" t="s">
        <v>496</v>
      </c>
      <c r="BD154" s="18" t="s">
        <v>382</v>
      </c>
      <c r="BE154" s="18" t="s">
        <v>497</v>
      </c>
      <c r="BF154" s="18" t="s">
        <v>193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 x14ac:dyDescent="0.2">
      <c r="A155" s="18">
        <v>1631</v>
      </c>
      <c r="B155" s="18" t="s">
        <v>26</v>
      </c>
      <c r="C155" s="18" t="s">
        <v>382</v>
      </c>
      <c r="D155" s="18" t="s">
        <v>137</v>
      </c>
      <c r="E155" s="18" t="s">
        <v>971</v>
      </c>
      <c r="F155" s="22" t="str">
        <f>IF(ISBLANK(Table2[[#This Row],[unique_id]]), "", PROPER(SUBSTITUTE(Table2[[#This Row],[unique_id]], "_", " ")))</f>
        <v>Parents Main Bulb 1</v>
      </c>
      <c r="H155" s="18" t="s">
        <v>139</v>
      </c>
      <c r="O155" s="19" t="s">
        <v>805</v>
      </c>
      <c r="P155" s="18" t="s">
        <v>166</v>
      </c>
      <c r="Q155" s="18" t="s">
        <v>777</v>
      </c>
      <c r="R155" s="18" t="str">
        <f>Table2[[#This Row],[entity_domain]]</f>
        <v>Lights</v>
      </c>
      <c r="S155" s="18" t="str">
        <f>_xlfn.CONCAT( Table2[[#This Row],[device_suggested_area]], " ",Table2[[#This Row],[powercalc_group_3]])</f>
        <v>Parents Lights</v>
      </c>
      <c r="T155" s="23"/>
      <c r="U155" s="18"/>
      <c r="V155" s="19"/>
      <c r="W155" s="19" t="s">
        <v>498</v>
      </c>
      <c r="X155" s="25">
        <v>106</v>
      </c>
      <c r="Y155" s="26" t="s">
        <v>773</v>
      </c>
      <c r="Z155" s="26" t="s">
        <v>1013</v>
      </c>
      <c r="AA155" s="26"/>
      <c r="AB155" s="18"/>
      <c r="AG155" s="19"/>
      <c r="AH155" s="19"/>
      <c r="AT15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1040</v>
      </c>
      <c r="BC155" s="18" t="s">
        <v>496</v>
      </c>
      <c r="BD155" s="18" t="s">
        <v>382</v>
      </c>
      <c r="BE155" s="18" t="s">
        <v>497</v>
      </c>
      <c r="BF155" s="18" t="s">
        <v>193</v>
      </c>
      <c r="BK155" s="18" t="s">
        <v>495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6" spans="1:65" ht="16" customHeight="1" x14ac:dyDescent="0.2">
      <c r="A156" s="18">
        <v>1632</v>
      </c>
      <c r="B156" s="18" t="s">
        <v>26</v>
      </c>
      <c r="C156" s="18" t="s">
        <v>382</v>
      </c>
      <c r="D156" s="18" t="s">
        <v>137</v>
      </c>
      <c r="E156" s="18" t="s">
        <v>972</v>
      </c>
      <c r="F156" s="22" t="str">
        <f>IF(ISBLANK(Table2[[#This Row],[unique_id]]), "", PROPER(SUBSTITUTE(Table2[[#This Row],[unique_id]], "_", " ")))</f>
        <v>Parents Main Bulb 2</v>
      </c>
      <c r="H156" s="18" t="s">
        <v>139</v>
      </c>
      <c r="O156" s="19" t="s">
        <v>805</v>
      </c>
      <c r="P156" s="18" t="s">
        <v>166</v>
      </c>
      <c r="Q156" s="18" t="s">
        <v>777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498</v>
      </c>
      <c r="X156" s="25">
        <v>106</v>
      </c>
      <c r="Y156" s="26" t="s">
        <v>773</v>
      </c>
      <c r="Z156" s="26" t="s">
        <v>1013</v>
      </c>
      <c r="AA156" s="26"/>
      <c r="AB156" s="18"/>
      <c r="AG156" s="19"/>
      <c r="AH156" s="19"/>
      <c r="AT15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1041</v>
      </c>
      <c r="BC156" s="18" t="s">
        <v>496</v>
      </c>
      <c r="BD156" s="18" t="s">
        <v>382</v>
      </c>
      <c r="BE156" s="18" t="s">
        <v>497</v>
      </c>
      <c r="BF156" s="18" t="s">
        <v>193</v>
      </c>
      <c r="BK156" s="18" t="s">
        <v>502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7" spans="1:65" ht="16" customHeight="1" x14ac:dyDescent="0.2">
      <c r="A157" s="18">
        <v>1633</v>
      </c>
      <c r="B157" s="18" t="s">
        <v>26</v>
      </c>
      <c r="C157" s="18" t="s">
        <v>382</v>
      </c>
      <c r="D157" s="18" t="s">
        <v>137</v>
      </c>
      <c r="E157" s="18" t="s">
        <v>973</v>
      </c>
      <c r="F157" s="22" t="str">
        <f>IF(ISBLANK(Table2[[#This Row],[unique_id]]), "", PROPER(SUBSTITUTE(Table2[[#This Row],[unique_id]], "_", " ")))</f>
        <v>Parents Main Bulb 3</v>
      </c>
      <c r="H157" s="18" t="s">
        <v>139</v>
      </c>
      <c r="O157" s="19" t="s">
        <v>805</v>
      </c>
      <c r="P157" s="18" t="s">
        <v>166</v>
      </c>
      <c r="Q157" s="18" t="s">
        <v>777</v>
      </c>
      <c r="R157" s="18" t="str">
        <f>Table2[[#This Row],[entity_domain]]</f>
        <v>Lights</v>
      </c>
      <c r="S157" s="18" t="str">
        <f>_xlfn.CONCAT( Table2[[#This Row],[device_suggested_area]], " ",Table2[[#This Row],[powercalc_group_3]])</f>
        <v>Parents Lights</v>
      </c>
      <c r="T157" s="23"/>
      <c r="U157" s="18"/>
      <c r="V157" s="19"/>
      <c r="W157" s="19" t="s">
        <v>498</v>
      </c>
      <c r="X157" s="25">
        <v>106</v>
      </c>
      <c r="Y157" s="26" t="s">
        <v>773</v>
      </c>
      <c r="Z157" s="26" t="s">
        <v>1013</v>
      </c>
      <c r="AA157" s="26"/>
      <c r="AB157" s="18"/>
      <c r="AG157" s="19"/>
      <c r="AH157" s="19"/>
      <c r="AT1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1042</v>
      </c>
      <c r="BC157" s="18" t="s">
        <v>496</v>
      </c>
      <c r="BD157" s="18" t="s">
        <v>382</v>
      </c>
      <c r="BE157" s="18" t="s">
        <v>497</v>
      </c>
      <c r="BF157" s="18" t="s">
        <v>193</v>
      </c>
      <c r="BK157" s="18" t="s">
        <v>503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8" spans="1:65" ht="16" customHeight="1" x14ac:dyDescent="0.2">
      <c r="A158" s="18">
        <v>1634</v>
      </c>
      <c r="B158" s="18" t="s">
        <v>26</v>
      </c>
      <c r="C158" s="18" t="s">
        <v>459</v>
      </c>
      <c r="D158" s="18" t="s">
        <v>137</v>
      </c>
      <c r="E158" s="18" t="s">
        <v>892</v>
      </c>
      <c r="F158" s="22" t="str">
        <f>IF(ISBLANK(Table2[[#This Row],[unique_id]]), "", PROPER(SUBSTITUTE(Table2[[#This Row],[unique_id]], "_", " ")))</f>
        <v>Parents Jane Bedside</v>
      </c>
      <c r="G158" s="18" t="s">
        <v>890</v>
      </c>
      <c r="H158" s="18" t="s">
        <v>139</v>
      </c>
      <c r="I158" s="18" t="s">
        <v>132</v>
      </c>
      <c r="J158" s="18" t="s">
        <v>905</v>
      </c>
      <c r="K158" s="18" t="s">
        <v>909</v>
      </c>
      <c r="M158" s="18" t="s">
        <v>136</v>
      </c>
      <c r="O158" s="19"/>
      <c r="P158" s="18"/>
      <c r="T158" s="23"/>
      <c r="U158" s="18"/>
      <c r="V158" s="19"/>
      <c r="W158" s="19" t="s">
        <v>499</v>
      </c>
      <c r="X158" s="25">
        <v>119</v>
      </c>
      <c r="Y158" s="26" t="s">
        <v>775</v>
      </c>
      <c r="Z158" s="19" t="s">
        <v>1014</v>
      </c>
      <c r="AB158" s="18"/>
      <c r="AE158" s="18" t="s">
        <v>295</v>
      </c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890</v>
      </c>
      <c r="BC158" s="18" t="s">
        <v>874</v>
      </c>
      <c r="BD158" s="18" t="s">
        <v>459</v>
      </c>
      <c r="BE158" s="18" t="s">
        <v>872</v>
      </c>
      <c r="BF158" s="18" t="s">
        <v>193</v>
      </c>
      <c r="BH158" s="18" t="s">
        <v>702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5" ht="16" customHeight="1" x14ac:dyDescent="0.2">
      <c r="A159" s="18">
        <v>1635</v>
      </c>
      <c r="B159" s="18" t="s">
        <v>26</v>
      </c>
      <c r="C159" s="18" t="s">
        <v>459</v>
      </c>
      <c r="D159" s="18" t="s">
        <v>137</v>
      </c>
      <c r="E159" s="18" t="s">
        <v>893</v>
      </c>
      <c r="F159" s="22" t="str">
        <f>IF(ISBLANK(Table2[[#This Row],[unique_id]]), "", PROPER(SUBSTITUTE(Table2[[#This Row],[unique_id]], "_", " ")))</f>
        <v>Parents Jane Bedside Bulb 1</v>
      </c>
      <c r="H159" s="18" t="s">
        <v>139</v>
      </c>
      <c r="O159" s="19" t="s">
        <v>805</v>
      </c>
      <c r="P159" s="18" t="s">
        <v>166</v>
      </c>
      <c r="Q159" s="18" t="s">
        <v>777</v>
      </c>
      <c r="R159" s="18" t="str">
        <f>Table2[[#This Row],[entity_domain]]</f>
        <v>Lights</v>
      </c>
      <c r="S159" s="18" t="str">
        <f>_xlfn.CONCAT( Table2[[#This Row],[device_suggested_area]], " ",Table2[[#This Row],[powercalc_group_3]])</f>
        <v>Parents Lights</v>
      </c>
      <c r="T159" s="23"/>
      <c r="U159" s="18"/>
      <c r="V159" s="19"/>
      <c r="W159" s="19" t="s">
        <v>498</v>
      </c>
      <c r="X159" s="25">
        <v>119</v>
      </c>
      <c r="Y159" s="26" t="s">
        <v>773</v>
      </c>
      <c r="Z159" s="19" t="s">
        <v>1014</v>
      </c>
      <c r="AB159" s="18"/>
      <c r="AG159" s="19"/>
      <c r="AH159" s="19"/>
      <c r="AT159" s="20"/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Parents</v>
      </c>
      <c r="BA159" s="18" t="str">
        <f>IF(ISBLANK(Table2[[#This Row],[device_model]]), "", Table2[[#This Row],[device_suggested_area]])</f>
        <v>Parents</v>
      </c>
      <c r="BB159" s="18" t="s">
        <v>1028</v>
      </c>
      <c r="BC159" s="18" t="s">
        <v>874</v>
      </c>
      <c r="BD159" s="18" t="s">
        <v>459</v>
      </c>
      <c r="BE159" s="18" t="s">
        <v>872</v>
      </c>
      <c r="BF159" s="18" t="s">
        <v>193</v>
      </c>
      <c r="BH159" s="18" t="s">
        <v>702</v>
      </c>
      <c r="BK159" s="18" t="s">
        <v>878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0" spans="1:65" ht="16" customHeight="1" x14ac:dyDescent="0.2">
      <c r="A160" s="18">
        <v>1636</v>
      </c>
      <c r="B160" s="18" t="s">
        <v>26</v>
      </c>
      <c r="C160" s="18" t="s">
        <v>459</v>
      </c>
      <c r="D160" s="18" t="s">
        <v>137</v>
      </c>
      <c r="E160" s="18" t="s">
        <v>894</v>
      </c>
      <c r="F160" s="22" t="str">
        <f>IF(ISBLANK(Table2[[#This Row],[unique_id]]), "", PROPER(SUBSTITUTE(Table2[[#This Row],[unique_id]], "_", " ")))</f>
        <v>Parents Graham Bedside</v>
      </c>
      <c r="G160" s="18" t="s">
        <v>891</v>
      </c>
      <c r="H160" s="18" t="s">
        <v>139</v>
      </c>
      <c r="I160" s="18" t="s">
        <v>132</v>
      </c>
      <c r="J160" s="18" t="s">
        <v>906</v>
      </c>
      <c r="K160" s="18" t="s">
        <v>909</v>
      </c>
      <c r="M160" s="18" t="s">
        <v>136</v>
      </c>
      <c r="O160" s="19"/>
      <c r="P160" s="18"/>
      <c r="T160" s="23"/>
      <c r="U160" s="18"/>
      <c r="V160" s="19"/>
      <c r="W160" s="19" t="s">
        <v>499</v>
      </c>
      <c r="X160" s="25">
        <v>122</v>
      </c>
      <c r="Y160" s="26" t="s">
        <v>775</v>
      </c>
      <c r="Z160" s="19" t="s">
        <v>1014</v>
      </c>
      <c r="AB160" s="18"/>
      <c r="AE160" s="18" t="s">
        <v>295</v>
      </c>
      <c r="AG160" s="19"/>
      <c r="AH160" s="19"/>
      <c r="AT160" s="20"/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Parents</v>
      </c>
      <c r="BA160" s="18" t="str">
        <f>IF(ISBLANK(Table2[[#This Row],[device_model]]), "", Table2[[#This Row],[device_suggested_area]])</f>
        <v>Parents</v>
      </c>
      <c r="BB160" s="18" t="s">
        <v>891</v>
      </c>
      <c r="BC160" s="18" t="s">
        <v>874</v>
      </c>
      <c r="BD160" s="18" t="s">
        <v>459</v>
      </c>
      <c r="BE160" s="18" t="s">
        <v>872</v>
      </c>
      <c r="BF160" s="18" t="s">
        <v>193</v>
      </c>
      <c r="BH160" s="18" t="s">
        <v>702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18">
        <v>1637</v>
      </c>
      <c r="B161" s="18" t="s">
        <v>26</v>
      </c>
      <c r="C161" s="18" t="s">
        <v>459</v>
      </c>
      <c r="D161" s="18" t="s">
        <v>137</v>
      </c>
      <c r="E161" s="18" t="s">
        <v>895</v>
      </c>
      <c r="F161" s="22" t="str">
        <f>IF(ISBLANK(Table2[[#This Row],[unique_id]]), "", PROPER(SUBSTITUTE(Table2[[#This Row],[unique_id]], "_", " ")))</f>
        <v>Parents Graham Bedside Bulb 1</v>
      </c>
      <c r="H161" s="18" t="s">
        <v>139</v>
      </c>
      <c r="O161" s="19" t="s">
        <v>805</v>
      </c>
      <c r="P161" s="18" t="s">
        <v>166</v>
      </c>
      <c r="Q161" s="18" t="s">
        <v>777</v>
      </c>
      <c r="R161" s="18" t="str">
        <f>Table2[[#This Row],[entity_domain]]</f>
        <v>Lights</v>
      </c>
      <c r="S161" s="18" t="str">
        <f>_xlfn.CONCAT( Table2[[#This Row],[device_suggested_area]], " ",Table2[[#This Row],[powercalc_group_3]])</f>
        <v>Parents Lights</v>
      </c>
      <c r="T161" s="23"/>
      <c r="U161" s="18"/>
      <c r="V161" s="19"/>
      <c r="W161" s="19" t="s">
        <v>498</v>
      </c>
      <c r="X161" s="25">
        <v>122</v>
      </c>
      <c r="Y161" s="26" t="s">
        <v>773</v>
      </c>
      <c r="Z161" s="19" t="s">
        <v>1014</v>
      </c>
      <c r="AB161" s="18"/>
      <c r="AG161" s="19"/>
      <c r="AH161" s="19"/>
      <c r="AT161" s="20"/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Parents</v>
      </c>
      <c r="BA161" s="18" t="str">
        <f>IF(ISBLANK(Table2[[#This Row],[device_model]]), "", Table2[[#This Row],[device_suggested_area]])</f>
        <v>Parents</v>
      </c>
      <c r="BB161" s="18" t="s">
        <v>1029</v>
      </c>
      <c r="BC161" s="18" t="s">
        <v>874</v>
      </c>
      <c r="BD161" s="18" t="s">
        <v>459</v>
      </c>
      <c r="BE161" s="18" t="s">
        <v>872</v>
      </c>
      <c r="BF161" s="18" t="s">
        <v>193</v>
      </c>
      <c r="BH161" s="18" t="s">
        <v>702</v>
      </c>
      <c r="BK161" s="18" t="s">
        <v>877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2" spans="1:65" ht="16" customHeight="1" x14ac:dyDescent="0.2">
      <c r="A162" s="18">
        <v>1638</v>
      </c>
      <c r="B162" s="18" t="s">
        <v>26</v>
      </c>
      <c r="C162" s="18" t="s">
        <v>382</v>
      </c>
      <c r="D162" s="18" t="s">
        <v>137</v>
      </c>
      <c r="E162" s="18" t="s">
        <v>758</v>
      </c>
      <c r="F162" s="22" t="str">
        <f>IF(ISBLANK(Table2[[#This Row],[unique_id]]), "", PROPER(SUBSTITUTE(Table2[[#This Row],[unique_id]], "_", " ")))</f>
        <v>Study Lamp</v>
      </c>
      <c r="G162" s="18" t="s">
        <v>759</v>
      </c>
      <c r="H162" s="18" t="s">
        <v>139</v>
      </c>
      <c r="I162" s="18" t="s">
        <v>132</v>
      </c>
      <c r="J162" s="18" t="s">
        <v>532</v>
      </c>
      <c r="K162" s="18" t="s">
        <v>911</v>
      </c>
      <c r="M162" s="18" t="s">
        <v>136</v>
      </c>
      <c r="O162" s="19"/>
      <c r="P162" s="18"/>
      <c r="T162" s="23"/>
      <c r="U162" s="18"/>
      <c r="V162" s="19"/>
      <c r="W162" s="19" t="s">
        <v>499</v>
      </c>
      <c r="X162" s="25">
        <v>117</v>
      </c>
      <c r="Y162" s="26" t="s">
        <v>775</v>
      </c>
      <c r="Z162" s="26" t="s">
        <v>1011</v>
      </c>
      <c r="AA162" s="26"/>
      <c r="AB162" s="18"/>
      <c r="AE162" s="18" t="s">
        <v>295</v>
      </c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Study</v>
      </c>
      <c r="BA162" s="18" t="str">
        <f>IF(ISBLANK(Table2[[#This Row],[device_model]]), "", Table2[[#This Row],[device_suggested_area]])</f>
        <v>Study</v>
      </c>
      <c r="BB162" s="18" t="s">
        <v>532</v>
      </c>
      <c r="BC162" s="18" t="s">
        <v>496</v>
      </c>
      <c r="BD162" s="18" t="s">
        <v>382</v>
      </c>
      <c r="BE162" s="18" t="s">
        <v>497</v>
      </c>
      <c r="BF162" s="18" t="s">
        <v>361</v>
      </c>
      <c r="BH162" s="18" t="s">
        <v>702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 x14ac:dyDescent="0.2">
      <c r="A163" s="18">
        <v>1639</v>
      </c>
      <c r="B163" s="18" t="s">
        <v>26</v>
      </c>
      <c r="C163" s="18" t="s">
        <v>382</v>
      </c>
      <c r="D163" s="18" t="s">
        <v>137</v>
      </c>
      <c r="E163" s="18" t="s">
        <v>974</v>
      </c>
      <c r="F163" s="22" t="str">
        <f>IF(ISBLANK(Table2[[#This Row],[unique_id]]), "", PROPER(SUBSTITUTE(Table2[[#This Row],[unique_id]], "_", " ")))</f>
        <v>Study Lamp Bulb 1</v>
      </c>
      <c r="H163" s="18" t="s">
        <v>139</v>
      </c>
      <c r="O163" s="19" t="s">
        <v>805</v>
      </c>
      <c r="P163" s="18" t="s">
        <v>166</v>
      </c>
      <c r="Q163" s="18" t="s">
        <v>777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Study Lights</v>
      </c>
      <c r="T163" s="23"/>
      <c r="U163" s="18"/>
      <c r="V163" s="19"/>
      <c r="W163" s="19" t="s">
        <v>498</v>
      </c>
      <c r="X163" s="25">
        <v>117</v>
      </c>
      <c r="Y163" s="26" t="s">
        <v>773</v>
      </c>
      <c r="Z163" s="26" t="s">
        <v>1011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Study</v>
      </c>
      <c r="BA163" s="18" t="str">
        <f>IF(ISBLANK(Table2[[#This Row],[device_model]]), "", Table2[[#This Row],[device_suggested_area]])</f>
        <v>Study</v>
      </c>
      <c r="BB163" s="18" t="s">
        <v>1037</v>
      </c>
      <c r="BC163" s="18" t="s">
        <v>496</v>
      </c>
      <c r="BD163" s="18" t="s">
        <v>382</v>
      </c>
      <c r="BE163" s="18" t="s">
        <v>497</v>
      </c>
      <c r="BF163" s="18" t="s">
        <v>361</v>
      </c>
      <c r="BH163" s="18" t="s">
        <v>702</v>
      </c>
      <c r="BK163" s="18" t="s">
        <v>760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4" spans="1:65" ht="16" customHeight="1" x14ac:dyDescent="0.2">
      <c r="A164" s="18">
        <v>1640</v>
      </c>
      <c r="B164" s="18" t="s">
        <v>26</v>
      </c>
      <c r="C164" s="18" t="s">
        <v>382</v>
      </c>
      <c r="D164" s="18" t="s">
        <v>137</v>
      </c>
      <c r="E164" s="18" t="s">
        <v>303</v>
      </c>
      <c r="F164" s="22" t="str">
        <f>IF(ISBLANK(Table2[[#This Row],[unique_id]]), "", PROPER(SUBSTITUTE(Table2[[#This Row],[unique_id]], "_", " ")))</f>
        <v>Kitchen Main</v>
      </c>
      <c r="G164" s="18" t="s">
        <v>203</v>
      </c>
      <c r="H164" s="18" t="s">
        <v>139</v>
      </c>
      <c r="I164" s="18" t="s">
        <v>132</v>
      </c>
      <c r="J164" s="21" t="s">
        <v>741</v>
      </c>
      <c r="K164" s="18" t="s">
        <v>907</v>
      </c>
      <c r="M164" s="18" t="s">
        <v>136</v>
      </c>
      <c r="O164" s="19"/>
      <c r="P164" s="18"/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1011</v>
      </c>
      <c r="AA164" s="26"/>
      <c r="AB164" s="18"/>
      <c r="AE164" s="18" t="s">
        <v>295</v>
      </c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1039</v>
      </c>
      <c r="BC164" s="18" t="s">
        <v>574</v>
      </c>
      <c r="BD164" s="18" t="s">
        <v>382</v>
      </c>
      <c r="BE164" s="18" t="s">
        <v>571</v>
      </c>
      <c r="BF164" s="18" t="s">
        <v>207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18">
        <v>1641</v>
      </c>
      <c r="B165" s="18" t="s">
        <v>26</v>
      </c>
      <c r="C165" s="18" t="s">
        <v>382</v>
      </c>
      <c r="D165" s="18" t="s">
        <v>137</v>
      </c>
      <c r="E165" s="18" t="s">
        <v>975</v>
      </c>
      <c r="F165" s="22" t="str">
        <f>IF(ISBLANK(Table2[[#This Row],[unique_id]]), "", PROPER(SUBSTITUTE(Table2[[#This Row],[unique_id]], "_", " ")))</f>
        <v>Kitchen Main Bulb 1</v>
      </c>
      <c r="H165" s="18" t="s">
        <v>139</v>
      </c>
      <c r="O165" s="19" t="s">
        <v>805</v>
      </c>
      <c r="P165" s="18" t="s">
        <v>166</v>
      </c>
      <c r="Q165" s="18" t="s">
        <v>777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498</v>
      </c>
      <c r="X165" s="25">
        <v>107</v>
      </c>
      <c r="Y165" s="26" t="s">
        <v>773</v>
      </c>
      <c r="Z165" s="26" t="s">
        <v>1011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1040</v>
      </c>
      <c r="BC165" s="18" t="s">
        <v>574</v>
      </c>
      <c r="BD165" s="18" t="s">
        <v>382</v>
      </c>
      <c r="BE165" s="18" t="s">
        <v>571</v>
      </c>
      <c r="BF165" s="18" t="s">
        <v>207</v>
      </c>
      <c r="BK165" s="18" t="s">
        <v>520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6" spans="1:65" ht="16" customHeight="1" x14ac:dyDescent="0.2">
      <c r="A166" s="18">
        <v>1642</v>
      </c>
      <c r="B166" s="18" t="s">
        <v>26</v>
      </c>
      <c r="C166" s="18" t="s">
        <v>382</v>
      </c>
      <c r="D166" s="18" t="s">
        <v>137</v>
      </c>
      <c r="E166" s="18" t="s">
        <v>976</v>
      </c>
      <c r="F166" s="22" t="str">
        <f>IF(ISBLANK(Table2[[#This Row],[unique_id]]), "", PROPER(SUBSTITUTE(Table2[[#This Row],[unique_id]], "_", " ")))</f>
        <v>Kitchen Main Bulb 2</v>
      </c>
      <c r="H166" s="18" t="s">
        <v>139</v>
      </c>
      <c r="O166" s="19" t="s">
        <v>805</v>
      </c>
      <c r="P166" s="18" t="s">
        <v>166</v>
      </c>
      <c r="Q166" s="18" t="s">
        <v>777</v>
      </c>
      <c r="R166" s="18" t="str">
        <f>Table2[[#This Row],[entity_domain]]</f>
        <v>Lights</v>
      </c>
      <c r="S166" s="18" t="str">
        <f>_xlfn.CONCAT( Table2[[#This Row],[device_suggested_area]], " ",Table2[[#This Row],[powercalc_group_3]])</f>
        <v>Kitchen Lights</v>
      </c>
      <c r="T166" s="23"/>
      <c r="U166" s="18"/>
      <c r="V166" s="19"/>
      <c r="W166" s="19" t="s">
        <v>498</v>
      </c>
      <c r="X166" s="25">
        <v>107</v>
      </c>
      <c r="Y166" s="26" t="s">
        <v>773</v>
      </c>
      <c r="Z166" s="26" t="s">
        <v>1011</v>
      </c>
      <c r="AA166" s="26"/>
      <c r="AB166" s="18"/>
      <c r="AG166" s="19"/>
      <c r="AH166" s="19"/>
      <c r="AT16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18" t="str">
        <f>Table2[[#This Row],[device_suggested_area]]</f>
        <v>Kitchen</v>
      </c>
      <c r="BA166" s="18" t="str">
        <f>IF(ISBLANK(Table2[[#This Row],[device_model]]), "", Table2[[#This Row],[device_suggested_area]])</f>
        <v>Kitchen</v>
      </c>
      <c r="BB166" s="18" t="s">
        <v>1041</v>
      </c>
      <c r="BC166" s="18" t="s">
        <v>574</v>
      </c>
      <c r="BD166" s="18" t="s">
        <v>382</v>
      </c>
      <c r="BE166" s="18" t="s">
        <v>571</v>
      </c>
      <c r="BF166" s="18" t="s">
        <v>207</v>
      </c>
      <c r="BK166" s="18" t="s">
        <v>521</v>
      </c>
      <c r="BL166" s="18"/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7" spans="1:65" ht="16" customHeight="1" x14ac:dyDescent="0.2">
      <c r="A167" s="18">
        <v>1643</v>
      </c>
      <c r="B167" s="18" t="s">
        <v>26</v>
      </c>
      <c r="C167" s="18" t="s">
        <v>382</v>
      </c>
      <c r="D167" s="18" t="s">
        <v>137</v>
      </c>
      <c r="E167" s="18" t="s">
        <v>977</v>
      </c>
      <c r="F167" s="22" t="str">
        <f>IF(ISBLANK(Table2[[#This Row],[unique_id]]), "", PROPER(SUBSTITUTE(Table2[[#This Row],[unique_id]], "_", " ")))</f>
        <v>Kitchen Main Bulb 3</v>
      </c>
      <c r="H167" s="18" t="s">
        <v>139</v>
      </c>
      <c r="O167" s="19" t="s">
        <v>805</v>
      </c>
      <c r="P167" s="18" t="s">
        <v>166</v>
      </c>
      <c r="Q167" s="18" t="s">
        <v>777</v>
      </c>
      <c r="R167" s="18" t="str">
        <f>Table2[[#This Row],[entity_domain]]</f>
        <v>Lights</v>
      </c>
      <c r="S167" s="18" t="str">
        <f>_xlfn.CONCAT( Table2[[#This Row],[device_suggested_area]], " ",Table2[[#This Row],[powercalc_group_3]])</f>
        <v>Kitchen Lights</v>
      </c>
      <c r="T167" s="23"/>
      <c r="U167" s="18"/>
      <c r="V167" s="19"/>
      <c r="W167" s="19" t="s">
        <v>498</v>
      </c>
      <c r="X167" s="25">
        <v>107</v>
      </c>
      <c r="Y167" s="26" t="s">
        <v>773</v>
      </c>
      <c r="Z167" s="26" t="s">
        <v>1011</v>
      </c>
      <c r="AA167" s="26"/>
      <c r="AB167" s="18"/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Kitchen</v>
      </c>
      <c r="BA167" s="18" t="str">
        <f>IF(ISBLANK(Table2[[#This Row],[device_model]]), "", Table2[[#This Row],[device_suggested_area]])</f>
        <v>Kitchen</v>
      </c>
      <c r="BB167" s="18" t="s">
        <v>1042</v>
      </c>
      <c r="BC167" s="18" t="s">
        <v>574</v>
      </c>
      <c r="BD167" s="18" t="s">
        <v>382</v>
      </c>
      <c r="BE167" s="18" t="s">
        <v>571</v>
      </c>
      <c r="BF167" s="18" t="s">
        <v>207</v>
      </c>
      <c r="BK167" s="18" t="s">
        <v>522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8" spans="1:65" ht="16" customHeight="1" x14ac:dyDescent="0.2">
      <c r="A168" s="18">
        <v>1644</v>
      </c>
      <c r="B168" s="18" t="s">
        <v>26</v>
      </c>
      <c r="C168" s="18" t="s">
        <v>382</v>
      </c>
      <c r="D168" s="18" t="s">
        <v>137</v>
      </c>
      <c r="E168" s="18" t="s">
        <v>978</v>
      </c>
      <c r="F168" s="22" t="str">
        <f>IF(ISBLANK(Table2[[#This Row],[unique_id]]), "", PROPER(SUBSTITUTE(Table2[[#This Row],[unique_id]], "_", " ")))</f>
        <v>Kitchen Main Bulb 4</v>
      </c>
      <c r="H168" s="18" t="s">
        <v>139</v>
      </c>
      <c r="O168" s="19" t="s">
        <v>805</v>
      </c>
      <c r="P168" s="18" t="s">
        <v>166</v>
      </c>
      <c r="Q168" s="18" t="s">
        <v>777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Kitchen Lights</v>
      </c>
      <c r="T168" s="23"/>
      <c r="U168" s="18"/>
      <c r="V168" s="19"/>
      <c r="W168" s="19" t="s">
        <v>498</v>
      </c>
      <c r="X168" s="25">
        <v>107</v>
      </c>
      <c r="Y168" s="26" t="s">
        <v>773</v>
      </c>
      <c r="Z168" s="26" t="s">
        <v>1011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Kitchen</v>
      </c>
      <c r="BA168" s="18" t="str">
        <f>IF(ISBLANK(Table2[[#This Row],[device_model]]), "", Table2[[#This Row],[device_suggested_area]])</f>
        <v>Kitchen</v>
      </c>
      <c r="BB168" s="18" t="s">
        <v>1043</v>
      </c>
      <c r="BC168" s="18" t="s">
        <v>574</v>
      </c>
      <c r="BD168" s="18" t="s">
        <v>382</v>
      </c>
      <c r="BE168" s="18" t="s">
        <v>571</v>
      </c>
      <c r="BF168" s="18" t="s">
        <v>207</v>
      </c>
      <c r="BK168" s="18" t="s">
        <v>523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9" spans="1:65" ht="16" customHeight="1" x14ac:dyDescent="0.2">
      <c r="A169" s="18">
        <v>1645</v>
      </c>
      <c r="B169" s="33" t="s">
        <v>26</v>
      </c>
      <c r="C169" s="33" t="s">
        <v>710</v>
      </c>
      <c r="D169" s="33" t="s">
        <v>137</v>
      </c>
      <c r="E169" s="33" t="s">
        <v>1348</v>
      </c>
      <c r="F169" s="35" t="str">
        <f>IF(ISBLANK(Table2[[#This Row],[unique_id]]), "", PROPER(SUBSTITUTE(Table2[[#This Row],[unique_id]], "_", " ")))</f>
        <v>Kitchen Bench Lights Plug</v>
      </c>
      <c r="G169" s="33" t="s">
        <v>1349</v>
      </c>
      <c r="H169" s="33" t="s">
        <v>139</v>
      </c>
      <c r="I169" s="33" t="s">
        <v>132</v>
      </c>
      <c r="J169" s="33" t="s">
        <v>1351</v>
      </c>
      <c r="K169" s="33"/>
      <c r="L169" s="33"/>
      <c r="M169" s="33" t="s">
        <v>136</v>
      </c>
      <c r="N169" s="33"/>
      <c r="O169" s="36" t="s">
        <v>805</v>
      </c>
      <c r="P169" s="33" t="s">
        <v>166</v>
      </c>
      <c r="Q169" s="33" t="s">
        <v>777</v>
      </c>
      <c r="R169" s="33" t="str">
        <f>Table2[[#This Row],[entity_domain]]</f>
        <v>Lights</v>
      </c>
      <c r="S169" s="33" t="str">
        <f>_xlfn.CONCAT( Table2[[#This Row],[device_suggested_area]], " ",Table2[[#This Row],[powercalc_group_3]])</f>
        <v>Kitchen Lights</v>
      </c>
      <c r="T169" s="34" t="s">
        <v>1019</v>
      </c>
      <c r="U169" s="33"/>
      <c r="V169" s="36"/>
      <c r="W169" s="36"/>
      <c r="X169" s="36"/>
      <c r="Y169" s="36"/>
      <c r="Z169" s="36"/>
      <c r="AA169" s="36" t="s">
        <v>1174</v>
      </c>
      <c r="AB169" s="33"/>
      <c r="AC169" s="33"/>
      <c r="AD169" s="33"/>
      <c r="AE169" s="33" t="s">
        <v>295</v>
      </c>
      <c r="AF169" s="33">
        <v>10</v>
      </c>
      <c r="AG169" s="36" t="s">
        <v>34</v>
      </c>
      <c r="AH169" s="36" t="s">
        <v>923</v>
      </c>
      <c r="AI169" s="33"/>
      <c r="AJ169" s="33" t="str">
        <f>_xlfn.CONCAT("homeassistant/", Table2[[#This Row],[entity_namespace]], "/tasmota/",Table2[[#This Row],[unique_id]], "/config")</f>
        <v>homeassistant/light/tasmota/kitchen_bench_lights_plug/config</v>
      </c>
      <c r="AK169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9" s="33" t="str">
        <f>_xlfn.CONCAT("tasmota/device/",Table2[[#This Row],[unique_id]], "/cmnd/POWER")</f>
        <v>tasmota/device/kitchen_bench_lights_plug/cmnd/POWER</v>
      </c>
      <c r="AM169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9" s="33" t="s">
        <v>942</v>
      </c>
      <c r="AO169" s="33" t="s">
        <v>943</v>
      </c>
      <c r="AP169" s="33" t="s">
        <v>932</v>
      </c>
      <c r="AQ169" s="33" t="s">
        <v>933</v>
      </c>
      <c r="AR169" s="33" t="s">
        <v>1009</v>
      </c>
      <c r="AS169" s="33">
        <v>1</v>
      </c>
      <c r="AT169" s="38" t="str">
        <f>HYPERLINK(_xlfn.CONCAT("http://", Table2[[#This Row],[connection_ip]], "/?"))</f>
        <v>http://10.0.4.103/?</v>
      </c>
      <c r="AU169" s="33"/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3"/>
      <c r="BA169" s="18" t="str">
        <f>IF(ISBLANK(Table2[[#This Row],[device_model]]), "", Table2[[#This Row],[device_suggested_area]])</f>
        <v>Kitchen</v>
      </c>
      <c r="BB169" s="33" t="s">
        <v>1350</v>
      </c>
      <c r="BC169" s="33" t="s">
        <v>784</v>
      </c>
      <c r="BD169" s="33" t="s">
        <v>1178</v>
      </c>
      <c r="BE169" s="33" t="s">
        <v>913</v>
      </c>
      <c r="BF169" s="33" t="s">
        <v>207</v>
      </c>
      <c r="BG169" s="33"/>
      <c r="BH169" s="33"/>
      <c r="BI169" s="33"/>
      <c r="BJ169" s="33" t="s">
        <v>1422</v>
      </c>
      <c r="BK169" s="33" t="s">
        <v>945</v>
      </c>
      <c r="BL169" s="33" t="s">
        <v>1456</v>
      </c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0" spans="1:65" ht="16" customHeight="1" x14ac:dyDescent="0.2">
      <c r="A170" s="18">
        <v>1646</v>
      </c>
      <c r="B170" s="18" t="s">
        <v>26</v>
      </c>
      <c r="C170" s="18" t="s">
        <v>382</v>
      </c>
      <c r="D170" s="18" t="s">
        <v>137</v>
      </c>
      <c r="E170" s="18" t="s">
        <v>304</v>
      </c>
      <c r="F170" s="22" t="str">
        <f>IF(ISBLANK(Table2[[#This Row],[unique_id]]), "", PROPER(SUBSTITUTE(Table2[[#This Row],[unique_id]], "_", " ")))</f>
        <v>Laundry Main</v>
      </c>
      <c r="G170" s="18" t="s">
        <v>205</v>
      </c>
      <c r="H170" s="18" t="s">
        <v>139</v>
      </c>
      <c r="I170" s="18" t="s">
        <v>132</v>
      </c>
      <c r="J170" s="18" t="s">
        <v>740</v>
      </c>
      <c r="K170" s="18" t="s">
        <v>907</v>
      </c>
      <c r="M170" s="18" t="s">
        <v>136</v>
      </c>
      <c r="O170" s="19"/>
      <c r="P170" s="18"/>
      <c r="T170" s="23"/>
      <c r="U170" s="18"/>
      <c r="V170" s="19"/>
      <c r="W170" s="19" t="s">
        <v>499</v>
      </c>
      <c r="X170" s="25">
        <v>108</v>
      </c>
      <c r="Y170" s="26" t="s">
        <v>775</v>
      </c>
      <c r="Z170" s="26" t="s">
        <v>1011</v>
      </c>
      <c r="AA170" s="26"/>
      <c r="AB170" s="18"/>
      <c r="AE170" s="18" t="s">
        <v>295</v>
      </c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Laundry</v>
      </c>
      <c r="BA170" s="18" t="str">
        <f>IF(ISBLANK(Table2[[#This Row],[device_model]]), "", Table2[[#This Row],[device_suggested_area]])</f>
        <v>Laundry</v>
      </c>
      <c r="BB170" s="18" t="s">
        <v>1039</v>
      </c>
      <c r="BC170" s="18" t="s">
        <v>496</v>
      </c>
      <c r="BD170" s="18" t="s">
        <v>382</v>
      </c>
      <c r="BE170" s="18" t="s">
        <v>497</v>
      </c>
      <c r="BF170" s="18" t="s">
        <v>215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5" ht="16" customHeight="1" x14ac:dyDescent="0.2">
      <c r="A171" s="18">
        <v>1647</v>
      </c>
      <c r="B171" s="18" t="s">
        <v>26</v>
      </c>
      <c r="C171" s="18" t="s">
        <v>382</v>
      </c>
      <c r="D171" s="18" t="s">
        <v>137</v>
      </c>
      <c r="E171" s="18" t="s">
        <v>979</v>
      </c>
      <c r="F171" s="22" t="str">
        <f>IF(ISBLANK(Table2[[#This Row],[unique_id]]), "", PROPER(SUBSTITUTE(Table2[[#This Row],[unique_id]], "_", " ")))</f>
        <v>Laundry Main Bulb 1</v>
      </c>
      <c r="H171" s="18" t="s">
        <v>139</v>
      </c>
      <c r="O171" s="19" t="s">
        <v>805</v>
      </c>
      <c r="P171" s="18" t="s">
        <v>166</v>
      </c>
      <c r="Q171" s="18" t="s">
        <v>777</v>
      </c>
      <c r="R171" s="18" t="str">
        <f>Table2[[#This Row],[entity_domain]]</f>
        <v>Lights</v>
      </c>
      <c r="S171" s="18" t="str">
        <f>_xlfn.CONCAT( Table2[[#This Row],[device_suggested_area]], " ",Table2[[#This Row],[powercalc_group_3]])</f>
        <v>Laundry Lights</v>
      </c>
      <c r="T171" s="23"/>
      <c r="U171" s="18"/>
      <c r="V171" s="19"/>
      <c r="W171" s="19" t="s">
        <v>498</v>
      </c>
      <c r="X171" s="25">
        <v>108</v>
      </c>
      <c r="Y171" s="26" t="s">
        <v>773</v>
      </c>
      <c r="Z171" s="26" t="s">
        <v>1011</v>
      </c>
      <c r="AA171" s="26"/>
      <c r="AB171" s="18"/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Laundry</v>
      </c>
      <c r="BA171" s="18" t="str">
        <f>IF(ISBLANK(Table2[[#This Row],[device_model]]), "", Table2[[#This Row],[device_suggested_area]])</f>
        <v>Laundry</v>
      </c>
      <c r="BB171" s="18" t="s">
        <v>1040</v>
      </c>
      <c r="BC171" s="18" t="s">
        <v>496</v>
      </c>
      <c r="BD171" s="18" t="s">
        <v>382</v>
      </c>
      <c r="BE171" s="18" t="s">
        <v>497</v>
      </c>
      <c r="BF171" s="18" t="s">
        <v>215</v>
      </c>
      <c r="BK171" s="18" t="s">
        <v>524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2" spans="1:65" ht="16" customHeight="1" x14ac:dyDescent="0.2">
      <c r="A172" s="18">
        <v>1648</v>
      </c>
      <c r="B172" s="18" t="s">
        <v>26</v>
      </c>
      <c r="C172" s="18" t="s">
        <v>382</v>
      </c>
      <c r="D172" s="18" t="s">
        <v>137</v>
      </c>
      <c r="E172" s="18" t="s">
        <v>305</v>
      </c>
      <c r="F172" s="22" t="str">
        <f>IF(ISBLANK(Table2[[#This Row],[unique_id]]), "", PROPER(SUBSTITUTE(Table2[[#This Row],[unique_id]], "_", " ")))</f>
        <v>Pantry Main</v>
      </c>
      <c r="G172" s="18" t="s">
        <v>204</v>
      </c>
      <c r="H172" s="18" t="s">
        <v>139</v>
      </c>
      <c r="I172" s="18" t="s">
        <v>132</v>
      </c>
      <c r="J172" s="18" t="s">
        <v>740</v>
      </c>
      <c r="K172" s="18" t="s">
        <v>907</v>
      </c>
      <c r="M172" s="18" t="s">
        <v>136</v>
      </c>
      <c r="O172" s="19"/>
      <c r="P172" s="18"/>
      <c r="T172" s="23"/>
      <c r="U172" s="18"/>
      <c r="V172" s="19"/>
      <c r="W172" s="19" t="s">
        <v>499</v>
      </c>
      <c r="X172" s="25">
        <v>109</v>
      </c>
      <c r="Y172" s="26" t="s">
        <v>775</v>
      </c>
      <c r="Z172" s="26" t="s">
        <v>1011</v>
      </c>
      <c r="AA172" s="26"/>
      <c r="AB172" s="18"/>
      <c r="AE172" s="18" t="s">
        <v>295</v>
      </c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Pantry</v>
      </c>
      <c r="BA172" s="18" t="str">
        <f>IF(ISBLANK(Table2[[#This Row],[device_model]]), "", Table2[[#This Row],[device_suggested_area]])</f>
        <v>Pantry</v>
      </c>
      <c r="BB172" s="18" t="s">
        <v>1039</v>
      </c>
      <c r="BC172" s="18" t="s">
        <v>496</v>
      </c>
      <c r="BD172" s="18" t="s">
        <v>382</v>
      </c>
      <c r="BE172" s="18" t="s">
        <v>497</v>
      </c>
      <c r="BF172" s="18" t="s">
        <v>213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18">
        <v>1649</v>
      </c>
      <c r="B173" s="18" t="s">
        <v>26</v>
      </c>
      <c r="C173" s="18" t="s">
        <v>382</v>
      </c>
      <c r="D173" s="18" t="s">
        <v>137</v>
      </c>
      <c r="E173" s="18" t="s">
        <v>980</v>
      </c>
      <c r="F173" s="22" t="str">
        <f>IF(ISBLANK(Table2[[#This Row],[unique_id]]), "", PROPER(SUBSTITUTE(Table2[[#This Row],[unique_id]], "_", " ")))</f>
        <v>Pantry Main Bulb 1</v>
      </c>
      <c r="H173" s="18" t="s">
        <v>139</v>
      </c>
      <c r="O173" s="19" t="s">
        <v>805</v>
      </c>
      <c r="P173" s="18" t="s">
        <v>166</v>
      </c>
      <c r="Q173" s="18" t="s">
        <v>777</v>
      </c>
      <c r="R173" s="18" t="str">
        <f>Table2[[#This Row],[entity_domain]]</f>
        <v>Lights</v>
      </c>
      <c r="S173" s="18" t="str">
        <f>_xlfn.CONCAT( Table2[[#This Row],[device_suggested_area]], " ",Table2[[#This Row],[powercalc_group_3]])</f>
        <v>Pantry Lights</v>
      </c>
      <c r="T173" s="23"/>
      <c r="U173" s="18"/>
      <c r="V173" s="19"/>
      <c r="W173" s="19" t="s">
        <v>498</v>
      </c>
      <c r="X173" s="25">
        <v>109</v>
      </c>
      <c r="Y173" s="26" t="s">
        <v>773</v>
      </c>
      <c r="Z173" s="26" t="s">
        <v>1011</v>
      </c>
      <c r="AA173" s="26"/>
      <c r="AB173" s="18"/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Pantry</v>
      </c>
      <c r="BA173" s="18" t="str">
        <f>IF(ISBLANK(Table2[[#This Row],[device_model]]), "", Table2[[#This Row],[device_suggested_area]])</f>
        <v>Pantry</v>
      </c>
      <c r="BB173" s="18" t="s">
        <v>1040</v>
      </c>
      <c r="BC173" s="18" t="s">
        <v>496</v>
      </c>
      <c r="BD173" s="18" t="s">
        <v>382</v>
      </c>
      <c r="BE173" s="18" t="s">
        <v>497</v>
      </c>
      <c r="BF173" s="18" t="s">
        <v>213</v>
      </c>
      <c r="BK173" s="18" t="s">
        <v>525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4" spans="1:65" ht="16" customHeight="1" x14ac:dyDescent="0.2">
      <c r="A174" s="18">
        <v>1650</v>
      </c>
      <c r="B174" s="18" t="s">
        <v>26</v>
      </c>
      <c r="C174" s="18" t="s">
        <v>382</v>
      </c>
      <c r="D174" s="18" t="s">
        <v>137</v>
      </c>
      <c r="E174" s="18" t="s">
        <v>306</v>
      </c>
      <c r="F174" s="22" t="str">
        <f>IF(ISBLANK(Table2[[#This Row],[unique_id]]), "", PROPER(SUBSTITUTE(Table2[[#This Row],[unique_id]], "_", " ")))</f>
        <v>Office Main</v>
      </c>
      <c r="G174" s="18" t="s">
        <v>200</v>
      </c>
      <c r="H174" s="18" t="s">
        <v>139</v>
      </c>
      <c r="I174" s="18" t="s">
        <v>132</v>
      </c>
      <c r="J174" s="18" t="s">
        <v>740</v>
      </c>
      <c r="M174" s="18" t="s">
        <v>136</v>
      </c>
      <c r="O174" s="19"/>
      <c r="P174" s="18"/>
      <c r="T174" s="23"/>
      <c r="U174" s="18"/>
      <c r="V174" s="19"/>
      <c r="W174" s="19" t="s">
        <v>499</v>
      </c>
      <c r="X174" s="25">
        <v>110</v>
      </c>
      <c r="Y174" s="26" t="s">
        <v>775</v>
      </c>
      <c r="Z174" s="26" t="s">
        <v>1015</v>
      </c>
      <c r="AA174" s="26"/>
      <c r="AB174" s="18"/>
      <c r="AE174" s="18" t="s">
        <v>295</v>
      </c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Office</v>
      </c>
      <c r="BA174" s="18" t="str">
        <f>IF(ISBLANK(Table2[[#This Row],[device_model]]), "", Table2[[#This Row],[device_suggested_area]])</f>
        <v>Office</v>
      </c>
      <c r="BB174" s="18" t="s">
        <v>1039</v>
      </c>
      <c r="BC174" s="18" t="s">
        <v>574</v>
      </c>
      <c r="BD174" s="18" t="s">
        <v>382</v>
      </c>
      <c r="BE174" s="18" t="s">
        <v>571</v>
      </c>
      <c r="BF174" s="18" t="s">
        <v>214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18">
        <v>1651</v>
      </c>
      <c r="B175" s="18" t="s">
        <v>26</v>
      </c>
      <c r="C175" s="18" t="s">
        <v>382</v>
      </c>
      <c r="D175" s="18" t="s">
        <v>137</v>
      </c>
      <c r="E175" s="18" t="s">
        <v>981</v>
      </c>
      <c r="F175" s="22" t="str">
        <f>IF(ISBLANK(Table2[[#This Row],[unique_id]]), "", PROPER(SUBSTITUTE(Table2[[#This Row],[unique_id]], "_", " ")))</f>
        <v>Office Main Bulb 1</v>
      </c>
      <c r="H175" s="18" t="s">
        <v>139</v>
      </c>
      <c r="O175" s="19" t="s">
        <v>805</v>
      </c>
      <c r="P175" s="18" t="s">
        <v>166</v>
      </c>
      <c r="Q175" s="18" t="s">
        <v>777</v>
      </c>
      <c r="R175" s="18" t="str">
        <f>Table2[[#This Row],[entity_domain]]</f>
        <v>Lights</v>
      </c>
      <c r="S175" s="18" t="str">
        <f>_xlfn.CONCAT( Table2[[#This Row],[device_suggested_area]], " ",Table2[[#This Row],[powercalc_group_3]])</f>
        <v>Office Lights</v>
      </c>
      <c r="T175" s="23"/>
      <c r="U175" s="18"/>
      <c r="V175" s="19"/>
      <c r="W175" s="19" t="s">
        <v>498</v>
      </c>
      <c r="X175" s="25">
        <v>110</v>
      </c>
      <c r="Y175" s="26" t="s">
        <v>773</v>
      </c>
      <c r="Z175" s="26" t="s">
        <v>1015</v>
      </c>
      <c r="AA175" s="26"/>
      <c r="AB175" s="18"/>
      <c r="AG175" s="19"/>
      <c r="AH175" s="19"/>
      <c r="AT17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Office</v>
      </c>
      <c r="BA175" s="18" t="str">
        <f>IF(ISBLANK(Table2[[#This Row],[device_model]]), "", Table2[[#This Row],[device_suggested_area]])</f>
        <v>Office</v>
      </c>
      <c r="BB175" s="18" t="s">
        <v>1040</v>
      </c>
      <c r="BC175" s="18" t="s">
        <v>574</v>
      </c>
      <c r="BD175" s="18" t="s">
        <v>382</v>
      </c>
      <c r="BE175" s="18" t="s">
        <v>571</v>
      </c>
      <c r="BF175" s="18" t="s">
        <v>214</v>
      </c>
      <c r="BK175" s="18" t="s">
        <v>526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6" spans="1:65" ht="16" customHeight="1" x14ac:dyDescent="0.2">
      <c r="A176" s="18">
        <v>1652</v>
      </c>
      <c r="B176" s="18" t="s">
        <v>26</v>
      </c>
      <c r="C176" s="18" t="s">
        <v>382</v>
      </c>
      <c r="D176" s="18" t="s">
        <v>137</v>
      </c>
      <c r="E176" s="18" t="s">
        <v>307</v>
      </c>
      <c r="F176" s="22" t="str">
        <f>IF(ISBLANK(Table2[[#This Row],[unique_id]]), "", PROPER(SUBSTITUTE(Table2[[#This Row],[unique_id]], "_", " ")))</f>
        <v>Bathroom Main</v>
      </c>
      <c r="G176" s="18" t="s">
        <v>199</v>
      </c>
      <c r="H176" s="18" t="s">
        <v>139</v>
      </c>
      <c r="I176" s="18" t="s">
        <v>132</v>
      </c>
      <c r="J176" s="18" t="s">
        <v>740</v>
      </c>
      <c r="K176" s="18" t="s">
        <v>910</v>
      </c>
      <c r="M176" s="18" t="s">
        <v>136</v>
      </c>
      <c r="O176" s="19"/>
      <c r="P176" s="18"/>
      <c r="T176" s="23"/>
      <c r="U176" s="18"/>
      <c r="V176" s="19"/>
      <c r="W176" s="19" t="s">
        <v>499</v>
      </c>
      <c r="X176" s="25">
        <v>111</v>
      </c>
      <c r="Y176" s="26" t="s">
        <v>775</v>
      </c>
      <c r="Z176" s="26" t="s">
        <v>1013</v>
      </c>
      <c r="AA176" s="26"/>
      <c r="AB176" s="18"/>
      <c r="AE176" s="18" t="s">
        <v>295</v>
      </c>
      <c r="AG176" s="19"/>
      <c r="AH176" s="19"/>
      <c r="AT17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1039</v>
      </c>
      <c r="BC176" s="18" t="s">
        <v>496</v>
      </c>
      <c r="BD176" s="18" t="s">
        <v>382</v>
      </c>
      <c r="BE176" s="18" t="s">
        <v>497</v>
      </c>
      <c r="BF176" s="18" t="s">
        <v>363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18">
        <v>1653</v>
      </c>
      <c r="B177" s="18" t="s">
        <v>26</v>
      </c>
      <c r="C177" s="18" t="s">
        <v>382</v>
      </c>
      <c r="D177" s="18" t="s">
        <v>137</v>
      </c>
      <c r="E177" s="18" t="s">
        <v>982</v>
      </c>
      <c r="F177" s="22" t="str">
        <f>IF(ISBLANK(Table2[[#This Row],[unique_id]]), "", PROPER(SUBSTITUTE(Table2[[#This Row],[unique_id]], "_", " ")))</f>
        <v>Bathroom Main Bulb 1</v>
      </c>
      <c r="H177" s="18" t="s">
        <v>139</v>
      </c>
      <c r="O177" s="19" t="s">
        <v>805</v>
      </c>
      <c r="P177" s="18" t="s">
        <v>166</v>
      </c>
      <c r="Q177" s="18" t="s">
        <v>777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498</v>
      </c>
      <c r="X177" s="25">
        <v>111</v>
      </c>
      <c r="Y177" s="26" t="s">
        <v>773</v>
      </c>
      <c r="Z177" s="26" t="s">
        <v>1013</v>
      </c>
      <c r="AA177" s="26"/>
      <c r="AB177" s="18"/>
      <c r="AG177" s="19"/>
      <c r="AH177" s="19"/>
      <c r="AT17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1040</v>
      </c>
      <c r="BC177" s="18" t="s">
        <v>496</v>
      </c>
      <c r="BD177" s="18" t="s">
        <v>382</v>
      </c>
      <c r="BE177" s="18" t="s">
        <v>497</v>
      </c>
      <c r="BF177" s="18" t="s">
        <v>363</v>
      </c>
      <c r="BK177" s="18" t="s">
        <v>527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8" spans="1:65" ht="16" customHeight="1" x14ac:dyDescent="0.2">
      <c r="A178" s="18">
        <v>1654</v>
      </c>
      <c r="B178" s="18" t="s">
        <v>26</v>
      </c>
      <c r="C178" s="18" t="s">
        <v>459</v>
      </c>
      <c r="D178" s="18" t="s">
        <v>137</v>
      </c>
      <c r="E178" s="18" t="s">
        <v>884</v>
      </c>
      <c r="F178" s="22" t="str">
        <f>IF(ISBLANK(Table2[[#This Row],[unique_id]]), "", PROPER(SUBSTITUTE(Table2[[#This Row],[unique_id]], "_", " ")))</f>
        <v>Bathroom Sconces</v>
      </c>
      <c r="G178" s="18" t="s">
        <v>887</v>
      </c>
      <c r="H178" s="18" t="s">
        <v>139</v>
      </c>
      <c r="I178" s="18" t="s">
        <v>132</v>
      </c>
      <c r="J178" s="18" t="s">
        <v>871</v>
      </c>
      <c r="K178" s="18" t="s">
        <v>909</v>
      </c>
      <c r="M178" s="18" t="s">
        <v>136</v>
      </c>
      <c r="O178" s="19"/>
      <c r="P178" s="18"/>
      <c r="T178" s="23"/>
      <c r="U178" s="18"/>
      <c r="V178" s="19"/>
      <c r="W178" s="19" t="s">
        <v>499</v>
      </c>
      <c r="X178" s="25">
        <v>121</v>
      </c>
      <c r="Y178" s="26" t="s">
        <v>775</v>
      </c>
      <c r="Z178" s="19" t="s">
        <v>1014</v>
      </c>
      <c r="AB178" s="18"/>
      <c r="AE178" s="18" t="s">
        <v>295</v>
      </c>
      <c r="AG178" s="19"/>
      <c r="AH178" s="19"/>
      <c r="AT178" s="20"/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Bathroom</v>
      </c>
      <c r="BA178" s="18" t="str">
        <f>IF(ISBLANK(Table2[[#This Row],[device_model]]), "", Table2[[#This Row],[device_suggested_area]])</f>
        <v>Bathroom</v>
      </c>
      <c r="BB178" s="18" t="s">
        <v>871</v>
      </c>
      <c r="BC178" s="18" t="s">
        <v>874</v>
      </c>
      <c r="BD178" s="18" t="s">
        <v>459</v>
      </c>
      <c r="BE178" s="18" t="s">
        <v>872</v>
      </c>
      <c r="BF178" s="18" t="s">
        <v>363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18">
        <v>1655</v>
      </c>
      <c r="B179" s="18" t="s">
        <v>26</v>
      </c>
      <c r="C179" s="18" t="s">
        <v>459</v>
      </c>
      <c r="D179" s="18" t="s">
        <v>137</v>
      </c>
      <c r="E179" s="18" t="s">
        <v>885</v>
      </c>
      <c r="F179" s="22" t="str">
        <f>IF(ISBLANK(Table2[[#This Row],[unique_id]]), "", PROPER(SUBSTITUTE(Table2[[#This Row],[unique_id]], "_", " ")))</f>
        <v>Bathroom Sconces Bulb 1</v>
      </c>
      <c r="H179" s="18" t="s">
        <v>139</v>
      </c>
      <c r="O179" s="19" t="s">
        <v>805</v>
      </c>
      <c r="P179" s="18" t="s">
        <v>166</v>
      </c>
      <c r="Q179" s="18" t="s">
        <v>777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Bathroom Lights</v>
      </c>
      <c r="T179" s="23"/>
      <c r="U179" s="18"/>
      <c r="V179" s="19"/>
      <c r="W179" s="19" t="s">
        <v>498</v>
      </c>
      <c r="X179" s="25">
        <v>121</v>
      </c>
      <c r="Y179" s="26" t="s">
        <v>773</v>
      </c>
      <c r="Z179" s="19" t="s">
        <v>1014</v>
      </c>
      <c r="AB179" s="18"/>
      <c r="AG179" s="19"/>
      <c r="AH179" s="19"/>
      <c r="AT179" s="20"/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Bathroom</v>
      </c>
      <c r="BA179" s="18" t="str">
        <f>IF(ISBLANK(Table2[[#This Row],[device_model]]), "", Table2[[#This Row],[device_suggested_area]])</f>
        <v>Bathroom</v>
      </c>
      <c r="BB179" s="18" t="s">
        <v>1026</v>
      </c>
      <c r="BC179" s="18" t="s">
        <v>874</v>
      </c>
      <c r="BD179" s="18" t="s">
        <v>459</v>
      </c>
      <c r="BE179" s="18" t="s">
        <v>872</v>
      </c>
      <c r="BF179" s="18" t="s">
        <v>363</v>
      </c>
      <c r="BK179" s="18" t="s">
        <v>888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0" spans="1:65" ht="16" customHeight="1" x14ac:dyDescent="0.2">
      <c r="A180" s="18">
        <v>1656</v>
      </c>
      <c r="B180" s="18" t="s">
        <v>26</v>
      </c>
      <c r="C180" s="18" t="s">
        <v>459</v>
      </c>
      <c r="D180" s="18" t="s">
        <v>137</v>
      </c>
      <c r="E180" s="18" t="s">
        <v>886</v>
      </c>
      <c r="F180" s="22" t="str">
        <f>IF(ISBLANK(Table2[[#This Row],[unique_id]]), "", PROPER(SUBSTITUTE(Table2[[#This Row],[unique_id]], "_", " ")))</f>
        <v>Bathroom Sconces Bulb 2</v>
      </c>
      <c r="H180" s="18" t="s">
        <v>139</v>
      </c>
      <c r="O180" s="19" t="s">
        <v>805</v>
      </c>
      <c r="P180" s="18" t="s">
        <v>166</v>
      </c>
      <c r="Q180" s="18" t="s">
        <v>777</v>
      </c>
      <c r="R180" s="18" t="str">
        <f>Table2[[#This Row],[entity_domain]]</f>
        <v>Lights</v>
      </c>
      <c r="S180" s="18" t="str">
        <f>_xlfn.CONCAT( Table2[[#This Row],[device_suggested_area]], " ",Table2[[#This Row],[powercalc_group_3]])</f>
        <v>Bathroom Lights</v>
      </c>
      <c r="T180" s="23"/>
      <c r="U180" s="18"/>
      <c r="V180" s="19"/>
      <c r="W180" s="19" t="s">
        <v>498</v>
      </c>
      <c r="X180" s="25">
        <v>121</v>
      </c>
      <c r="Y180" s="26" t="s">
        <v>773</v>
      </c>
      <c r="Z180" s="19" t="s">
        <v>1014</v>
      </c>
      <c r="AB180" s="18"/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Bathroom</v>
      </c>
      <c r="BA180" s="18" t="str">
        <f>IF(ISBLANK(Table2[[#This Row],[device_model]]), "", Table2[[#This Row],[device_suggested_area]])</f>
        <v>Bathroom</v>
      </c>
      <c r="BB180" s="18" t="s">
        <v>1027</v>
      </c>
      <c r="BC180" s="18" t="s">
        <v>874</v>
      </c>
      <c r="BD180" s="18" t="s">
        <v>459</v>
      </c>
      <c r="BE180" s="18" t="s">
        <v>872</v>
      </c>
      <c r="BF180" s="18" t="s">
        <v>363</v>
      </c>
      <c r="BK180" s="18" t="s">
        <v>889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1" spans="1:65" ht="16" customHeight="1" x14ac:dyDescent="0.2">
      <c r="A181" s="18">
        <v>1657</v>
      </c>
      <c r="B181" s="18" t="s">
        <v>26</v>
      </c>
      <c r="C181" s="18" t="s">
        <v>382</v>
      </c>
      <c r="D181" s="18" t="s">
        <v>137</v>
      </c>
      <c r="E181" s="18" t="s">
        <v>308</v>
      </c>
      <c r="F181" s="22" t="str">
        <f>IF(ISBLANK(Table2[[#This Row],[unique_id]]), "", PROPER(SUBSTITUTE(Table2[[#This Row],[unique_id]], "_", " ")))</f>
        <v>Ensuite Main</v>
      </c>
      <c r="G181" s="18" t="s">
        <v>198</v>
      </c>
      <c r="H181" s="18" t="s">
        <v>139</v>
      </c>
      <c r="I181" s="18" t="s">
        <v>132</v>
      </c>
      <c r="J181" s="18" t="s">
        <v>740</v>
      </c>
      <c r="K181" s="18" t="s">
        <v>910</v>
      </c>
      <c r="M181" s="18" t="s">
        <v>136</v>
      </c>
      <c r="O181" s="19"/>
      <c r="P181" s="18"/>
      <c r="T181" s="23"/>
      <c r="U181" s="18"/>
      <c r="V181" s="19"/>
      <c r="W181" s="19" t="s">
        <v>499</v>
      </c>
      <c r="X181" s="25">
        <v>112</v>
      </c>
      <c r="Y181" s="26" t="s">
        <v>775</v>
      </c>
      <c r="Z181" s="26" t="s">
        <v>1013</v>
      </c>
      <c r="AA181" s="26"/>
      <c r="AB181" s="18"/>
      <c r="AE181" s="18" t="s">
        <v>295</v>
      </c>
      <c r="AG181" s="19"/>
      <c r="AH181" s="19"/>
      <c r="AT18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1039</v>
      </c>
      <c r="BC181" s="18" t="s">
        <v>574</v>
      </c>
      <c r="BD181" s="18" t="s">
        <v>382</v>
      </c>
      <c r="BE181" s="18" t="s">
        <v>571</v>
      </c>
      <c r="BF181" s="18" t="s">
        <v>401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5" ht="16" customHeight="1" x14ac:dyDescent="0.2">
      <c r="A182" s="18">
        <v>1658</v>
      </c>
      <c r="B182" s="18" t="s">
        <v>26</v>
      </c>
      <c r="C182" s="18" t="s">
        <v>382</v>
      </c>
      <c r="D182" s="18" t="s">
        <v>137</v>
      </c>
      <c r="E182" s="18" t="s">
        <v>983</v>
      </c>
      <c r="F182" s="22" t="str">
        <f>IF(ISBLANK(Table2[[#This Row],[unique_id]]), "", PROPER(SUBSTITUTE(Table2[[#This Row],[unique_id]], "_", " ")))</f>
        <v>Ensuite Main Bulb 1</v>
      </c>
      <c r="H182" s="18" t="s">
        <v>139</v>
      </c>
      <c r="O182" s="19" t="s">
        <v>805</v>
      </c>
      <c r="P182" s="18" t="s">
        <v>166</v>
      </c>
      <c r="Q182" s="18" t="s">
        <v>777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498</v>
      </c>
      <c r="X182" s="25">
        <v>112</v>
      </c>
      <c r="Y182" s="26" t="s">
        <v>773</v>
      </c>
      <c r="Z182" s="26" t="s">
        <v>1013</v>
      </c>
      <c r="AA182" s="26"/>
      <c r="AB182" s="18"/>
      <c r="AG182" s="19"/>
      <c r="AH182" s="19"/>
      <c r="AT18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1040</v>
      </c>
      <c r="BC182" s="18" t="s">
        <v>574</v>
      </c>
      <c r="BD182" s="18" t="s">
        <v>382</v>
      </c>
      <c r="BE182" s="18" t="s">
        <v>571</v>
      </c>
      <c r="BF182" s="18" t="s">
        <v>401</v>
      </c>
      <c r="BK182" s="18" t="s">
        <v>528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3" spans="1:65" ht="16" customHeight="1" x14ac:dyDescent="0.2">
      <c r="A183" s="18">
        <v>1659</v>
      </c>
      <c r="B183" s="18" t="s">
        <v>26</v>
      </c>
      <c r="C183" s="18" t="s">
        <v>459</v>
      </c>
      <c r="D183" s="18" t="s">
        <v>137</v>
      </c>
      <c r="E183" s="18" t="s">
        <v>866</v>
      </c>
      <c r="F183" s="22" t="str">
        <f>IF(ISBLANK(Table2[[#This Row],[unique_id]]), "", PROPER(SUBSTITUTE(Table2[[#This Row],[unique_id]], "_", " ")))</f>
        <v>Ensuite Sconces</v>
      </c>
      <c r="G183" s="18" t="s">
        <v>870</v>
      </c>
      <c r="H183" s="18" t="s">
        <v>139</v>
      </c>
      <c r="I183" s="18" t="s">
        <v>132</v>
      </c>
      <c r="J183" s="18" t="s">
        <v>871</v>
      </c>
      <c r="K183" s="18" t="s">
        <v>909</v>
      </c>
      <c r="M183" s="18" t="s">
        <v>136</v>
      </c>
      <c r="O183" s="19"/>
      <c r="P183" s="18"/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1014</v>
      </c>
      <c r="AB183" s="18"/>
      <c r="AE183" s="18" t="s">
        <v>295</v>
      </c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871</v>
      </c>
      <c r="BC183" s="18" t="s">
        <v>874</v>
      </c>
      <c r="BD183" s="18" t="s">
        <v>459</v>
      </c>
      <c r="BE183" s="18" t="s">
        <v>872</v>
      </c>
      <c r="BF183" s="18" t="s">
        <v>401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18">
        <v>1660</v>
      </c>
      <c r="B184" s="18" t="s">
        <v>26</v>
      </c>
      <c r="C184" s="18" t="s">
        <v>459</v>
      </c>
      <c r="D184" s="18" t="s">
        <v>137</v>
      </c>
      <c r="E184" s="18" t="s">
        <v>867</v>
      </c>
      <c r="F184" s="22" t="str">
        <f>IF(ISBLANK(Table2[[#This Row],[unique_id]]), "", PROPER(SUBSTITUTE(Table2[[#This Row],[unique_id]], "_", " ")))</f>
        <v>Ensuite Sconces Bulb 1</v>
      </c>
      <c r="H184" s="18" t="s">
        <v>139</v>
      </c>
      <c r="O184" s="19" t="s">
        <v>805</v>
      </c>
      <c r="P184" s="18" t="s">
        <v>166</v>
      </c>
      <c r="Q184" s="18" t="s">
        <v>777</v>
      </c>
      <c r="R184" s="18" t="str">
        <f>Table2[[#This Row],[entity_domain]]</f>
        <v>Lights</v>
      </c>
      <c r="S184" s="18" t="str">
        <f>_xlfn.CONCAT( Table2[[#This Row],[device_suggested_area]], " ",Table2[[#This Row],[powercalc_group_3]])</f>
        <v>Ensuite Lights</v>
      </c>
      <c r="T184" s="23"/>
      <c r="U184" s="18"/>
      <c r="V184" s="19"/>
      <c r="W184" s="19" t="s">
        <v>498</v>
      </c>
      <c r="X184" s="25">
        <v>118</v>
      </c>
      <c r="Y184" s="26" t="s">
        <v>773</v>
      </c>
      <c r="Z184" s="19" t="s">
        <v>1014</v>
      </c>
      <c r="AB184" s="18"/>
      <c r="AG184" s="19"/>
      <c r="AH184" s="19"/>
      <c r="AT184" s="20"/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Ensuite</v>
      </c>
      <c r="BA184" s="18" t="str">
        <f>IF(ISBLANK(Table2[[#This Row],[device_model]]), "", Table2[[#This Row],[device_suggested_area]])</f>
        <v>Ensuite</v>
      </c>
      <c r="BB184" s="18" t="s">
        <v>1026</v>
      </c>
      <c r="BC184" s="18" t="s">
        <v>874</v>
      </c>
      <c r="BD184" s="18" t="s">
        <v>459</v>
      </c>
      <c r="BE184" s="18" t="s">
        <v>872</v>
      </c>
      <c r="BF184" s="18" t="s">
        <v>401</v>
      </c>
      <c r="BK184" s="18" t="s">
        <v>873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5" spans="1:65" ht="16" customHeight="1" x14ac:dyDescent="0.2">
      <c r="A185" s="18">
        <v>1661</v>
      </c>
      <c r="B185" s="18" t="s">
        <v>26</v>
      </c>
      <c r="C185" s="18" t="s">
        <v>459</v>
      </c>
      <c r="D185" s="18" t="s">
        <v>137</v>
      </c>
      <c r="E185" s="18" t="s">
        <v>868</v>
      </c>
      <c r="F185" s="22" t="str">
        <f>IF(ISBLANK(Table2[[#This Row],[unique_id]]), "", PROPER(SUBSTITUTE(Table2[[#This Row],[unique_id]], "_", " ")))</f>
        <v>Ensuite Sconces Bulb 2</v>
      </c>
      <c r="H185" s="18" t="s">
        <v>139</v>
      </c>
      <c r="O185" s="19" t="s">
        <v>805</v>
      </c>
      <c r="P185" s="18" t="s">
        <v>166</v>
      </c>
      <c r="Q185" s="18" t="s">
        <v>777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Ensuite Lights</v>
      </c>
      <c r="T185" s="23"/>
      <c r="U185" s="18"/>
      <c r="V185" s="19"/>
      <c r="W185" s="19" t="s">
        <v>498</v>
      </c>
      <c r="X185" s="25">
        <v>118</v>
      </c>
      <c r="Y185" s="26" t="s">
        <v>773</v>
      </c>
      <c r="Z185" s="19" t="s">
        <v>1014</v>
      </c>
      <c r="AB185" s="18"/>
      <c r="AG185" s="19"/>
      <c r="AH185" s="19"/>
      <c r="AT185" s="20"/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Ensuite</v>
      </c>
      <c r="BA185" s="18" t="str">
        <f>IF(ISBLANK(Table2[[#This Row],[device_model]]), "", Table2[[#This Row],[device_suggested_area]])</f>
        <v>Ensuite</v>
      </c>
      <c r="BB185" s="18" t="s">
        <v>1027</v>
      </c>
      <c r="BC185" s="18" t="s">
        <v>874</v>
      </c>
      <c r="BD185" s="18" t="s">
        <v>459</v>
      </c>
      <c r="BE185" s="18" t="s">
        <v>872</v>
      </c>
      <c r="BF185" s="18" t="s">
        <v>401</v>
      </c>
      <c r="BK185" s="18" t="s">
        <v>875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6" spans="1:65" ht="16" customHeight="1" x14ac:dyDescent="0.2">
      <c r="A186" s="18">
        <v>1662</v>
      </c>
      <c r="B186" s="18" t="s">
        <v>26</v>
      </c>
      <c r="C186" s="18" t="s">
        <v>459</v>
      </c>
      <c r="D186" s="18" t="s">
        <v>137</v>
      </c>
      <c r="E186" s="18" t="s">
        <v>869</v>
      </c>
      <c r="F186" s="22" t="str">
        <f>IF(ISBLANK(Table2[[#This Row],[unique_id]]), "", PROPER(SUBSTITUTE(Table2[[#This Row],[unique_id]], "_", " ")))</f>
        <v>Ensuite Sconces Bulb 3</v>
      </c>
      <c r="H186" s="18" t="s">
        <v>139</v>
      </c>
      <c r="O186" s="19" t="s">
        <v>805</v>
      </c>
      <c r="P186" s="18" t="s">
        <v>166</v>
      </c>
      <c r="Q186" s="18" t="s">
        <v>777</v>
      </c>
      <c r="R186" s="18" t="str">
        <f>Table2[[#This Row],[entity_domain]]</f>
        <v>Lights</v>
      </c>
      <c r="S186" s="18" t="str">
        <f>_xlfn.CONCAT( Table2[[#This Row],[device_suggested_area]], " ",Table2[[#This Row],[powercalc_group_3]])</f>
        <v>Ensuite Lights</v>
      </c>
      <c r="T186" s="23"/>
      <c r="U186" s="18"/>
      <c r="V186" s="19"/>
      <c r="W186" s="19" t="s">
        <v>498</v>
      </c>
      <c r="X186" s="25">
        <v>118</v>
      </c>
      <c r="Y186" s="26" t="s">
        <v>773</v>
      </c>
      <c r="Z186" s="19" t="s">
        <v>1014</v>
      </c>
      <c r="AB186" s="18"/>
      <c r="AG186" s="19"/>
      <c r="AH186" s="19"/>
      <c r="AT186" s="20"/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18" t="str">
        <f>Table2[[#This Row],[device_suggested_area]]</f>
        <v>Ensuite</v>
      </c>
      <c r="BA186" s="18" t="str">
        <f>IF(ISBLANK(Table2[[#This Row],[device_model]]), "", Table2[[#This Row],[device_suggested_area]])</f>
        <v>Ensuite</v>
      </c>
      <c r="BB186" s="18" t="s">
        <v>1030</v>
      </c>
      <c r="BC186" s="18" t="s">
        <v>874</v>
      </c>
      <c r="BD186" s="18" t="s">
        <v>459</v>
      </c>
      <c r="BE186" s="18" t="s">
        <v>872</v>
      </c>
      <c r="BF186" s="18" t="s">
        <v>401</v>
      </c>
      <c r="BK186" s="18" t="s">
        <v>876</v>
      </c>
      <c r="BL186" s="18"/>
      <c r="BM1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7" spans="1:65" ht="16" customHeight="1" x14ac:dyDescent="0.2">
      <c r="A187" s="18">
        <v>1663</v>
      </c>
      <c r="B187" s="18" t="s">
        <v>26</v>
      </c>
      <c r="C187" s="18" t="s">
        <v>382</v>
      </c>
      <c r="D187" s="18" t="s">
        <v>137</v>
      </c>
      <c r="E187" s="18" t="s">
        <v>309</v>
      </c>
      <c r="F187" s="22" t="str">
        <f>IF(ISBLANK(Table2[[#This Row],[unique_id]]), "", PROPER(SUBSTITUTE(Table2[[#This Row],[unique_id]], "_", " ")))</f>
        <v>Wardrobe Main</v>
      </c>
      <c r="G187" s="18" t="s">
        <v>202</v>
      </c>
      <c r="H187" s="18" t="s">
        <v>139</v>
      </c>
      <c r="I187" s="18" t="s">
        <v>132</v>
      </c>
      <c r="J187" s="18" t="s">
        <v>740</v>
      </c>
      <c r="K187" s="21" t="s">
        <v>907</v>
      </c>
      <c r="M187" s="18" t="s">
        <v>136</v>
      </c>
      <c r="O187" s="19"/>
      <c r="P187" s="18"/>
      <c r="T187" s="23"/>
      <c r="U187" s="18"/>
      <c r="V187" s="19"/>
      <c r="W187" s="19" t="s">
        <v>499</v>
      </c>
      <c r="X187" s="25">
        <v>113</v>
      </c>
      <c r="Y187" s="26" t="s">
        <v>775</v>
      </c>
      <c r="Z187" s="26" t="s">
        <v>1011</v>
      </c>
      <c r="AA187" s="26"/>
      <c r="AB187" s="18"/>
      <c r="AE187" s="18" t="s">
        <v>295</v>
      </c>
      <c r="AG187" s="19"/>
      <c r="AH187" s="19"/>
      <c r="AT1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18" t="str">
        <f>Table2[[#This Row],[device_suggested_area]]</f>
        <v>Wardrobe</v>
      </c>
      <c r="BA187" s="18" t="str">
        <f>IF(ISBLANK(Table2[[#This Row],[device_model]]), "", Table2[[#This Row],[device_suggested_area]])</f>
        <v>Wardrobe</v>
      </c>
      <c r="BB187" s="18" t="s">
        <v>1039</v>
      </c>
      <c r="BC187" s="18" t="s">
        <v>574</v>
      </c>
      <c r="BD187" s="18" t="s">
        <v>382</v>
      </c>
      <c r="BE187" s="18" t="s">
        <v>571</v>
      </c>
      <c r="BF187" s="18" t="s">
        <v>504</v>
      </c>
      <c r="BL187" s="18"/>
      <c r="BM1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5" ht="16" customHeight="1" x14ac:dyDescent="0.2">
      <c r="A188" s="18">
        <v>1664</v>
      </c>
      <c r="B188" s="18" t="s">
        <v>26</v>
      </c>
      <c r="C188" s="18" t="s">
        <v>382</v>
      </c>
      <c r="D188" s="18" t="s">
        <v>137</v>
      </c>
      <c r="E188" s="18" t="s">
        <v>984</v>
      </c>
      <c r="F188" s="22" t="str">
        <f>IF(ISBLANK(Table2[[#This Row],[unique_id]]), "", PROPER(SUBSTITUTE(Table2[[#This Row],[unique_id]], "_", " ")))</f>
        <v>Wardrobe Main Bulb 1</v>
      </c>
      <c r="H188" s="18" t="s">
        <v>139</v>
      </c>
      <c r="O188" s="19" t="s">
        <v>805</v>
      </c>
      <c r="P188" s="18" t="s">
        <v>166</v>
      </c>
      <c r="Q188" s="18" t="s">
        <v>777</v>
      </c>
      <c r="R188" s="18" t="str">
        <f>Table2[[#This Row],[entity_domain]]</f>
        <v>Lights</v>
      </c>
      <c r="S188" s="18" t="str">
        <f>_xlfn.CONCAT( Table2[[#This Row],[device_suggested_area]], " ",Table2[[#This Row],[powercalc_group_3]])</f>
        <v>Wardrobe Lights</v>
      </c>
      <c r="T188" s="23"/>
      <c r="U188" s="18"/>
      <c r="V188" s="19"/>
      <c r="W188" s="19" t="s">
        <v>498</v>
      </c>
      <c r="X188" s="25">
        <v>113</v>
      </c>
      <c r="Y188" s="26" t="s">
        <v>773</v>
      </c>
      <c r="Z188" s="26" t="s">
        <v>1011</v>
      </c>
      <c r="AA188" s="26"/>
      <c r="AB188" s="18"/>
      <c r="AG188" s="19"/>
      <c r="AH188" s="19"/>
      <c r="AT1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18" t="str">
        <f>Table2[[#This Row],[device_suggested_area]]</f>
        <v>Wardrobe</v>
      </c>
      <c r="BA188" s="18" t="str">
        <f>IF(ISBLANK(Table2[[#This Row],[device_model]]), "", Table2[[#This Row],[device_suggested_area]])</f>
        <v>Wardrobe</v>
      </c>
      <c r="BB188" s="18" t="s">
        <v>1040</v>
      </c>
      <c r="BC188" s="18" t="s">
        <v>574</v>
      </c>
      <c r="BD188" s="18" t="s">
        <v>382</v>
      </c>
      <c r="BE188" s="18" t="s">
        <v>571</v>
      </c>
      <c r="BF188" s="18" t="s">
        <v>504</v>
      </c>
      <c r="BK188" s="18" t="s">
        <v>529</v>
      </c>
      <c r="BL188" s="18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9" spans="1:65" ht="16" customHeight="1" x14ac:dyDescent="0.2">
      <c r="A189" s="18">
        <v>1665</v>
      </c>
      <c r="B189" s="28" t="s">
        <v>26</v>
      </c>
      <c r="C189" s="28" t="s">
        <v>825</v>
      </c>
      <c r="D189" s="28" t="s">
        <v>149</v>
      </c>
      <c r="E189" s="29" t="s">
        <v>1103</v>
      </c>
      <c r="F189" s="30" t="str">
        <f>IF(ISBLANK(Table2[[#This Row],[unique_id]]), "", PROPER(SUBSTITUTE(Table2[[#This Row],[unique_id]], "_", " ")))</f>
        <v>Template Old Deck Festoons Plug Proxy</v>
      </c>
      <c r="G189" s="28" t="s">
        <v>298</v>
      </c>
      <c r="H189" s="28" t="s">
        <v>139</v>
      </c>
      <c r="I189" s="28" t="s">
        <v>132</v>
      </c>
      <c r="J189" s="28"/>
      <c r="K189" s="28"/>
      <c r="L189" s="28"/>
      <c r="M189" s="28"/>
      <c r="N189" s="28"/>
      <c r="O189" s="31" t="s">
        <v>805</v>
      </c>
      <c r="P189" s="28"/>
      <c r="Q189" s="28"/>
      <c r="R189" s="28"/>
      <c r="S189" s="28"/>
      <c r="T189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9" s="28"/>
      <c r="V189" s="31"/>
      <c r="W189" s="31"/>
      <c r="X189" s="31"/>
      <c r="Y189" s="31"/>
      <c r="Z189" s="31"/>
      <c r="AA189" s="31"/>
      <c r="AB189" s="28"/>
      <c r="AC189" s="28"/>
      <c r="AD189" s="28"/>
      <c r="AE189" s="28"/>
      <c r="AF189" s="28"/>
      <c r="AG189" s="31"/>
      <c r="AH189" s="31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32"/>
      <c r="AU189" s="28" t="s">
        <v>134</v>
      </c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28"/>
      <c r="BA189" s="18" t="str">
        <f>IF(ISBLANK(Table2[[#This Row],[device_model]]), "", Table2[[#This Row],[device_suggested_area]])</f>
        <v>Deck</v>
      </c>
      <c r="BB189" s="28" t="s">
        <v>744</v>
      </c>
      <c r="BC189" s="28" t="s">
        <v>365</v>
      </c>
      <c r="BD189" s="28" t="s">
        <v>235</v>
      </c>
      <c r="BE189" s="28" t="s">
        <v>366</v>
      </c>
      <c r="BF189" s="28" t="s">
        <v>362</v>
      </c>
      <c r="BG189" s="28"/>
      <c r="BH189" s="28"/>
      <c r="BI189" s="28"/>
      <c r="BJ189" s="28"/>
      <c r="BK189" s="28"/>
      <c r="BL189" s="28"/>
      <c r="BM189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18">
        <v>1666</v>
      </c>
      <c r="B190" s="28" t="s">
        <v>26</v>
      </c>
      <c r="C190" s="28" t="s">
        <v>235</v>
      </c>
      <c r="D190" s="28" t="s">
        <v>134</v>
      </c>
      <c r="E190" s="28" t="s">
        <v>1102</v>
      </c>
      <c r="F190" s="30" t="str">
        <f>IF(ISBLANK(Table2[[#This Row],[unique_id]]), "", PROPER(SUBSTITUTE(Table2[[#This Row],[unique_id]], "_", " ")))</f>
        <v>Old Deck Festoons Plug</v>
      </c>
      <c r="G190" s="28" t="s">
        <v>298</v>
      </c>
      <c r="H190" s="28" t="s">
        <v>139</v>
      </c>
      <c r="I190" s="28" t="s">
        <v>132</v>
      </c>
      <c r="J190" s="28"/>
      <c r="K190" s="28"/>
      <c r="L190" s="28"/>
      <c r="M190" s="28"/>
      <c r="N190" s="28"/>
      <c r="O190" s="31" t="s">
        <v>805</v>
      </c>
      <c r="P190" s="28"/>
      <c r="Q190" s="28"/>
      <c r="R190" s="28"/>
      <c r="S190" s="28"/>
      <c r="T190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0" s="28"/>
      <c r="V190" s="31"/>
      <c r="W190" s="31"/>
      <c r="X190" s="31"/>
      <c r="Y190" s="31"/>
      <c r="Z190" s="31"/>
      <c r="AA190" s="31"/>
      <c r="AB190" s="28"/>
      <c r="AC190" s="28"/>
      <c r="AD190" s="28"/>
      <c r="AE190" s="28" t="s">
        <v>295</v>
      </c>
      <c r="AF190" s="28"/>
      <c r="AG190" s="31"/>
      <c r="AH190" s="31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32"/>
      <c r="AU190" s="28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28"/>
      <c r="BA190" s="18" t="str">
        <f>IF(ISBLANK(Table2[[#This Row],[device_model]]), "", Table2[[#This Row],[device_suggested_area]])</f>
        <v>Deck</v>
      </c>
      <c r="BB190" s="28" t="s">
        <v>744</v>
      </c>
      <c r="BC190" s="28" t="s">
        <v>365</v>
      </c>
      <c r="BD190" s="28" t="s">
        <v>235</v>
      </c>
      <c r="BE190" s="28" t="s">
        <v>366</v>
      </c>
      <c r="BF190" s="28" t="s">
        <v>362</v>
      </c>
      <c r="BG190" s="28"/>
      <c r="BH190" s="28"/>
      <c r="BI190" s="28" t="s">
        <v>1017</v>
      </c>
      <c r="BJ190" s="28" t="s">
        <v>1422</v>
      </c>
      <c r="BK190" s="28" t="s">
        <v>570</v>
      </c>
      <c r="BL190" s="28" t="s">
        <v>1457</v>
      </c>
      <c r="BM190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1" spans="1:65" ht="16" customHeight="1" x14ac:dyDescent="0.2">
      <c r="A191" s="18">
        <v>1667</v>
      </c>
      <c r="B191" s="33" t="s">
        <v>26</v>
      </c>
      <c r="C191" s="33" t="s">
        <v>825</v>
      </c>
      <c r="D191" s="33" t="s">
        <v>149</v>
      </c>
      <c r="E191" s="34" t="s">
        <v>985</v>
      </c>
      <c r="F191" s="35" t="str">
        <f>IF(ISBLANK(Table2[[#This Row],[unique_id]]), "", PROPER(SUBSTITUTE(Table2[[#This Row],[unique_id]], "_", " ")))</f>
        <v>Template Deck Festoons Plug Proxy</v>
      </c>
      <c r="G191" s="33" t="s">
        <v>207</v>
      </c>
      <c r="H191" s="33" t="s">
        <v>139</v>
      </c>
      <c r="I191" s="33" t="s">
        <v>132</v>
      </c>
      <c r="J191" s="33"/>
      <c r="K191" s="33"/>
      <c r="L191" s="33"/>
      <c r="M191" s="33"/>
      <c r="N191" s="33"/>
      <c r="O191" s="36" t="s">
        <v>805</v>
      </c>
      <c r="P191" s="33" t="s">
        <v>166</v>
      </c>
      <c r="Q191" s="33" t="s">
        <v>777</v>
      </c>
      <c r="R191" s="33" t="str">
        <f>Table2[[#This Row],[entity_domain]]</f>
        <v>Lights</v>
      </c>
      <c r="S191" s="33" t="str">
        <f>_xlfn.CONCAT( Table2[[#This Row],[device_suggested_area]], " ",Table2[[#This Row],[powercalc_group_3]])</f>
        <v>Deck Lights</v>
      </c>
      <c r="T191" s="34" t="s">
        <v>1133</v>
      </c>
      <c r="U191" s="33"/>
      <c r="V191" s="36"/>
      <c r="W191" s="36"/>
      <c r="X191" s="36"/>
      <c r="Y191" s="36"/>
      <c r="Z191" s="36"/>
      <c r="AA191" s="36"/>
      <c r="AB191" s="33"/>
      <c r="AC191" s="33"/>
      <c r="AD191" s="33"/>
      <c r="AE191" s="33"/>
      <c r="AF191" s="33"/>
      <c r="AG191" s="36"/>
      <c r="AH191" s="36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7"/>
      <c r="AU191" s="33" t="s">
        <v>137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3"/>
      <c r="BA191" s="18" t="str">
        <f>IF(ISBLANK(Table2[[#This Row],[device_model]]), "", Table2[[#This Row],[device_suggested_area]])</f>
        <v>Deck</v>
      </c>
      <c r="BB191" s="33" t="s">
        <v>744</v>
      </c>
      <c r="BC191" s="33" t="s">
        <v>1179</v>
      </c>
      <c r="BD191" s="33" t="s">
        <v>1178</v>
      </c>
      <c r="BE191" s="33" t="s">
        <v>913</v>
      </c>
      <c r="BF191" s="33" t="s">
        <v>362</v>
      </c>
      <c r="BG191" s="33"/>
      <c r="BH191" s="33"/>
      <c r="BI191" s="33"/>
      <c r="BJ191" s="33"/>
      <c r="BK191" s="33"/>
      <c r="BL191" s="33"/>
      <c r="BM1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 x14ac:dyDescent="0.2">
      <c r="A192" s="18">
        <v>1668</v>
      </c>
      <c r="B192" s="33" t="s">
        <v>26</v>
      </c>
      <c r="C192" s="33" t="s">
        <v>710</v>
      </c>
      <c r="D192" s="33" t="s">
        <v>137</v>
      </c>
      <c r="E192" s="33" t="s">
        <v>849</v>
      </c>
      <c r="F192" s="35" t="str">
        <f>IF(ISBLANK(Table2[[#This Row],[unique_id]]), "", PROPER(SUBSTITUTE(Table2[[#This Row],[unique_id]], "_", " ")))</f>
        <v>Deck Festoons Plug</v>
      </c>
      <c r="G192" s="33" t="s">
        <v>298</v>
      </c>
      <c r="H192" s="33" t="s">
        <v>139</v>
      </c>
      <c r="I192" s="33" t="s">
        <v>132</v>
      </c>
      <c r="J192" s="33" t="s">
        <v>744</v>
      </c>
      <c r="K192" s="33"/>
      <c r="L192" s="33"/>
      <c r="M192" s="33" t="s">
        <v>136</v>
      </c>
      <c r="N192" s="33"/>
      <c r="O192" s="36" t="s">
        <v>805</v>
      </c>
      <c r="P192" s="33" t="s">
        <v>166</v>
      </c>
      <c r="Q192" s="33" t="s">
        <v>777</v>
      </c>
      <c r="R192" s="33" t="str">
        <f>Table2[[#This Row],[entity_domain]]</f>
        <v>Lights</v>
      </c>
      <c r="S192" s="33" t="str">
        <f>_xlfn.CONCAT( Table2[[#This Row],[device_suggested_area]], " ",Table2[[#This Row],[powercalc_group_3]])</f>
        <v>Deck Lights</v>
      </c>
      <c r="T192" s="34" t="s">
        <v>1110</v>
      </c>
      <c r="U192" s="33"/>
      <c r="V192" s="36"/>
      <c r="W192" s="36"/>
      <c r="X192" s="36"/>
      <c r="Y192" s="36"/>
      <c r="Z192" s="36"/>
      <c r="AA192" s="51" t="s">
        <v>1171</v>
      </c>
      <c r="AB192" s="33"/>
      <c r="AC192" s="33"/>
      <c r="AD192" s="33"/>
      <c r="AE192" s="33" t="s">
        <v>295</v>
      </c>
      <c r="AF192" s="33">
        <v>10</v>
      </c>
      <c r="AG192" s="36" t="s">
        <v>34</v>
      </c>
      <c r="AH192" s="36" t="s">
        <v>923</v>
      </c>
      <c r="AI192" s="33"/>
      <c r="AJ192" s="33" t="str">
        <f>_xlfn.CONCAT("homeassistant/", Table2[[#This Row],[entity_namespace]], "/tasmota/",Table2[[#This Row],[unique_id]], "/config")</f>
        <v>homeassistant/light/tasmota/deck_festoons_plug/config</v>
      </c>
      <c r="AK192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2" s="33" t="str">
        <f>_xlfn.CONCAT("tasmota/device/",Table2[[#This Row],[unique_id]], "/cmnd/POWER")</f>
        <v>tasmota/device/deck_festoons_plug/cmnd/POWER</v>
      </c>
      <c r="AM192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2" s="33" t="s">
        <v>942</v>
      </c>
      <c r="AO192" s="33" t="s">
        <v>943</v>
      </c>
      <c r="AP192" s="33" t="s">
        <v>932</v>
      </c>
      <c r="AQ192" s="33" t="s">
        <v>933</v>
      </c>
      <c r="AR192" s="33" t="s">
        <v>1009</v>
      </c>
      <c r="AS192" s="33">
        <v>1</v>
      </c>
      <c r="AT192" s="38" t="str">
        <f>HYPERLINK(_xlfn.CONCAT("http://", Table2[[#This Row],[connection_ip]], "/?"))</f>
        <v>http://10.0.4.107/?</v>
      </c>
      <c r="AU192" s="33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3"/>
      <c r="BA192" s="18" t="str">
        <f>IF(ISBLANK(Table2[[#This Row],[device_model]]), "", Table2[[#This Row],[device_suggested_area]])</f>
        <v>Deck</v>
      </c>
      <c r="BB192" s="33" t="s">
        <v>744</v>
      </c>
      <c r="BC192" s="33" t="s">
        <v>1179</v>
      </c>
      <c r="BD192" s="33" t="s">
        <v>1178</v>
      </c>
      <c r="BE192" s="33" t="s">
        <v>913</v>
      </c>
      <c r="BF192" s="33" t="s">
        <v>362</v>
      </c>
      <c r="BG192" s="33"/>
      <c r="BH192" s="33"/>
      <c r="BI192" s="33"/>
      <c r="BJ192" s="33" t="s">
        <v>1422</v>
      </c>
      <c r="BK192" s="33" t="s">
        <v>1112</v>
      </c>
      <c r="BL192" s="33" t="s">
        <v>1458</v>
      </c>
      <c r="BM1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3" spans="1:65" ht="16" customHeight="1" x14ac:dyDescent="0.2">
      <c r="A193" s="18">
        <v>1669</v>
      </c>
      <c r="B193" s="33" t="s">
        <v>26</v>
      </c>
      <c r="C193" s="33" t="s">
        <v>710</v>
      </c>
      <c r="D193" s="33" t="s">
        <v>27</v>
      </c>
      <c r="E193" s="33" t="s">
        <v>1107</v>
      </c>
      <c r="F193" s="35" t="str">
        <f>IF(ISBLANK(Table2[[#This Row],[unique_id]]), "", PROPER(SUBSTITUTE(Table2[[#This Row],[unique_id]], "_", " ")))</f>
        <v>Deck Festoons Plug Humidity</v>
      </c>
      <c r="G193" s="33" t="s">
        <v>298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/>
      <c r="P193" s="33"/>
      <c r="Q193" s="33"/>
      <c r="R193" s="33"/>
      <c r="S193" s="33"/>
      <c r="T193" s="34"/>
      <c r="U193" s="33"/>
      <c r="V193" s="36"/>
      <c r="W193" s="36"/>
      <c r="X193" s="36"/>
      <c r="Y193" s="36"/>
      <c r="Z193" s="36"/>
      <c r="AA193" s="36"/>
      <c r="AB193" s="33" t="s">
        <v>31</v>
      </c>
      <c r="AC193" s="33" t="s">
        <v>32</v>
      </c>
      <c r="AD193" s="33" t="s">
        <v>33</v>
      </c>
      <c r="AE193" s="33"/>
      <c r="AF193" s="33">
        <v>10</v>
      </c>
      <c r="AG193" s="36" t="s">
        <v>34</v>
      </c>
      <c r="AH193" s="36" t="s">
        <v>923</v>
      </c>
      <c r="AI193" s="33"/>
      <c r="AJ193" s="33" t="str">
        <f>_xlfn.CONCAT("homeassistant/", Table2[[#This Row],[entity_namespace]], "/tasmota/",Table2[[#This Row],[unique_id]], "/config")</f>
        <v>homeassistant/sensor/tasmota/deck_festoons_plug_humidity/config</v>
      </c>
      <c r="AK193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3" s="33"/>
      <c r="AM193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3" t="s">
        <v>942</v>
      </c>
      <c r="AO193" s="33" t="s">
        <v>943</v>
      </c>
      <c r="AP193" s="33" t="s">
        <v>932</v>
      </c>
      <c r="AQ193" s="33" t="s">
        <v>933</v>
      </c>
      <c r="AR193" s="33" t="s">
        <v>1315</v>
      </c>
      <c r="AS193" s="33">
        <v>1</v>
      </c>
      <c r="AT193" s="38"/>
      <c r="AU193" s="33"/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Deck</v>
      </c>
      <c r="BB193" s="33" t="s">
        <v>744</v>
      </c>
      <c r="BC193" s="33" t="s">
        <v>1179</v>
      </c>
      <c r="BD193" s="33" t="s">
        <v>1178</v>
      </c>
      <c r="BE193" s="33" t="s">
        <v>913</v>
      </c>
      <c r="BF193" s="33" t="s">
        <v>362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 x14ac:dyDescent="0.2">
      <c r="A194" s="18">
        <v>1670</v>
      </c>
      <c r="B194" s="28" t="s">
        <v>26</v>
      </c>
      <c r="C194" s="28" t="s">
        <v>825</v>
      </c>
      <c r="D194" s="28" t="s">
        <v>149</v>
      </c>
      <c r="E194" s="29" t="s">
        <v>1104</v>
      </c>
      <c r="F194" s="30" t="str">
        <f>IF(ISBLANK(Table2[[#This Row],[unique_id]]), "", PROPER(SUBSTITUTE(Table2[[#This Row],[unique_id]], "_", " ")))</f>
        <v>Template Old Landing Festoons Plug Proxy</v>
      </c>
      <c r="G194" s="28" t="s">
        <v>567</v>
      </c>
      <c r="H194" s="28" t="s">
        <v>139</v>
      </c>
      <c r="I194" s="28" t="s">
        <v>132</v>
      </c>
      <c r="J194" s="28"/>
      <c r="K194" s="28"/>
      <c r="L194" s="28"/>
      <c r="M194" s="28"/>
      <c r="N194" s="28"/>
      <c r="O194" s="31" t="s">
        <v>805</v>
      </c>
      <c r="P194" s="28"/>
      <c r="Q194" s="28"/>
      <c r="R194" s="28"/>
      <c r="S194" s="28"/>
      <c r="T194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4" s="28"/>
      <c r="V194" s="31"/>
      <c r="W194" s="31"/>
      <c r="X194" s="31"/>
      <c r="Y194" s="31"/>
      <c r="Z194" s="31"/>
      <c r="AA194" s="31"/>
      <c r="AB194" s="28"/>
      <c r="AC194" s="28"/>
      <c r="AD194" s="28"/>
      <c r="AE194" s="28"/>
      <c r="AF194" s="28"/>
      <c r="AG194" s="31"/>
      <c r="AH194" s="31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32"/>
      <c r="AU194" s="28" t="s">
        <v>134</v>
      </c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28"/>
      <c r="BA194" s="18" t="str">
        <f>IF(ISBLANK(Table2[[#This Row],[device_model]]), "", Table2[[#This Row],[device_suggested_area]])</f>
        <v>Landing</v>
      </c>
      <c r="BB194" s="28" t="s">
        <v>744</v>
      </c>
      <c r="BC194" s="28" t="s">
        <v>365</v>
      </c>
      <c r="BD194" s="28" t="s">
        <v>235</v>
      </c>
      <c r="BE194" s="28" t="s">
        <v>366</v>
      </c>
      <c r="BF194" s="28" t="s">
        <v>568</v>
      </c>
      <c r="BG194" s="28"/>
      <c r="BH194" s="28"/>
      <c r="BI194" s="28"/>
      <c r="BJ194" s="28"/>
      <c r="BK194" s="28"/>
      <c r="BL194" s="28"/>
      <c r="BM19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5" ht="16" customHeight="1" x14ac:dyDescent="0.2">
      <c r="A195" s="18">
        <v>1671</v>
      </c>
      <c r="B195" s="28" t="s">
        <v>26</v>
      </c>
      <c r="C195" s="28" t="s">
        <v>235</v>
      </c>
      <c r="D195" s="28" t="s">
        <v>134</v>
      </c>
      <c r="E195" s="28" t="s">
        <v>1105</v>
      </c>
      <c r="F195" s="30" t="str">
        <f>IF(ISBLANK(Table2[[#This Row],[unique_id]]), "", PROPER(SUBSTITUTE(Table2[[#This Row],[unique_id]], "_", " ")))</f>
        <v>Old Landing Festoons Plug</v>
      </c>
      <c r="G195" s="28" t="s">
        <v>567</v>
      </c>
      <c r="H195" s="28" t="s">
        <v>139</v>
      </c>
      <c r="I195" s="28" t="s">
        <v>132</v>
      </c>
      <c r="J195" s="28"/>
      <c r="K195" s="28"/>
      <c r="L195" s="28"/>
      <c r="M195" s="28"/>
      <c r="N195" s="28"/>
      <c r="O195" s="31" t="s">
        <v>805</v>
      </c>
      <c r="P195" s="28"/>
      <c r="Q195" s="28"/>
      <c r="R195" s="28"/>
      <c r="S195" s="28"/>
      <c r="T195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5" s="28"/>
      <c r="V195" s="31"/>
      <c r="W195" s="31"/>
      <c r="X195" s="31"/>
      <c r="Y195" s="31"/>
      <c r="Z195" s="31"/>
      <c r="AA195" s="31"/>
      <c r="AB195" s="28"/>
      <c r="AC195" s="28"/>
      <c r="AD195" s="28"/>
      <c r="AE195" s="28" t="s">
        <v>295</v>
      </c>
      <c r="AF195" s="28"/>
      <c r="AG195" s="31"/>
      <c r="AH195" s="31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32"/>
      <c r="AU195" s="28"/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8"/>
      <c r="BA195" s="18" t="str">
        <f>IF(ISBLANK(Table2[[#This Row],[device_model]]), "", Table2[[#This Row],[device_suggested_area]])</f>
        <v>Landing</v>
      </c>
      <c r="BB195" s="28" t="s">
        <v>744</v>
      </c>
      <c r="BC195" s="28" t="s">
        <v>365</v>
      </c>
      <c r="BD195" s="28" t="s">
        <v>235</v>
      </c>
      <c r="BE195" s="28" t="s">
        <v>366</v>
      </c>
      <c r="BF195" s="28" t="s">
        <v>568</v>
      </c>
      <c r="BG195" s="28"/>
      <c r="BH195" s="28"/>
      <c r="BI195" s="28" t="s">
        <v>1017</v>
      </c>
      <c r="BJ195" s="28" t="s">
        <v>1422</v>
      </c>
      <c r="BK195" s="28" t="s">
        <v>569</v>
      </c>
      <c r="BL195" s="28" t="s">
        <v>1459</v>
      </c>
      <c r="BM195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6" spans="1:65" ht="16" customHeight="1" x14ac:dyDescent="0.2">
      <c r="A196" s="18">
        <v>1672</v>
      </c>
      <c r="B196" s="33" t="s">
        <v>26</v>
      </c>
      <c r="C196" s="33" t="s">
        <v>825</v>
      </c>
      <c r="D196" s="33" t="s">
        <v>149</v>
      </c>
      <c r="E196" s="34" t="s">
        <v>986</v>
      </c>
      <c r="F196" s="35" t="str">
        <f>IF(ISBLANK(Table2[[#This Row],[unique_id]]), "", PROPER(SUBSTITUTE(Table2[[#This Row],[unique_id]], "_", " ")))</f>
        <v>Template Landing Festoons Plug Proxy</v>
      </c>
      <c r="G196" s="33" t="s">
        <v>207</v>
      </c>
      <c r="H196" s="33" t="s">
        <v>139</v>
      </c>
      <c r="I196" s="33" t="s">
        <v>132</v>
      </c>
      <c r="J196" s="33"/>
      <c r="K196" s="33"/>
      <c r="L196" s="33"/>
      <c r="M196" s="33"/>
      <c r="N196" s="33"/>
      <c r="O196" s="36" t="s">
        <v>805</v>
      </c>
      <c r="P196" s="33" t="s">
        <v>166</v>
      </c>
      <c r="Q196" s="33" t="s">
        <v>777</v>
      </c>
      <c r="R196" s="33" t="str">
        <f>Table2[[#This Row],[entity_domain]]</f>
        <v>Lights</v>
      </c>
      <c r="S196" s="33" t="str">
        <f>_xlfn.CONCAT( Table2[[#This Row],[device_suggested_area]], " ",Table2[[#This Row],[powercalc_group_3]])</f>
        <v>Landing Lights</v>
      </c>
      <c r="T196" s="34" t="s">
        <v>1133</v>
      </c>
      <c r="U196" s="33"/>
      <c r="V196" s="36"/>
      <c r="W196" s="36"/>
      <c r="X196" s="36"/>
      <c r="Y196" s="36"/>
      <c r="Z196" s="36"/>
      <c r="AA196" s="36"/>
      <c r="AB196" s="33"/>
      <c r="AC196" s="33"/>
      <c r="AD196" s="33"/>
      <c r="AE196" s="33"/>
      <c r="AF196" s="33"/>
      <c r="AG196" s="36"/>
      <c r="AH196" s="36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7"/>
      <c r="AU196" s="33" t="s">
        <v>137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3"/>
      <c r="BA196" s="18" t="str">
        <f>IF(ISBLANK(Table2[[#This Row],[device_model]]), "", Table2[[#This Row],[device_suggested_area]])</f>
        <v>Landing</v>
      </c>
      <c r="BB196" s="33" t="s">
        <v>744</v>
      </c>
      <c r="BC196" s="33" t="s">
        <v>1180</v>
      </c>
      <c r="BD196" s="33" t="s">
        <v>1178</v>
      </c>
      <c r="BE196" s="33" t="s">
        <v>913</v>
      </c>
      <c r="BF196" s="33" t="s">
        <v>568</v>
      </c>
      <c r="BG196" s="33"/>
      <c r="BH196" s="33"/>
      <c r="BI196" s="33"/>
      <c r="BJ196" s="33"/>
      <c r="BK196" s="33"/>
      <c r="BL196" s="33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 x14ac:dyDescent="0.2">
      <c r="A197" s="18">
        <v>1673</v>
      </c>
      <c r="B197" s="33" t="s">
        <v>26</v>
      </c>
      <c r="C197" s="33" t="s">
        <v>710</v>
      </c>
      <c r="D197" s="33" t="s">
        <v>137</v>
      </c>
      <c r="E197" s="33" t="s">
        <v>850</v>
      </c>
      <c r="F197" s="35" t="str">
        <f>IF(ISBLANK(Table2[[#This Row],[unique_id]]), "", PROPER(SUBSTITUTE(Table2[[#This Row],[unique_id]], "_", " ")))</f>
        <v>Landing Festoons Plug</v>
      </c>
      <c r="G197" s="33" t="s">
        <v>567</v>
      </c>
      <c r="H197" s="33" t="s">
        <v>139</v>
      </c>
      <c r="I197" s="33" t="s">
        <v>132</v>
      </c>
      <c r="J197" s="33" t="s">
        <v>744</v>
      </c>
      <c r="K197" s="33"/>
      <c r="L197" s="33"/>
      <c r="M197" s="33" t="s">
        <v>136</v>
      </c>
      <c r="N197" s="33"/>
      <c r="O197" s="36" t="s">
        <v>805</v>
      </c>
      <c r="P197" s="33" t="s">
        <v>166</v>
      </c>
      <c r="Q197" s="33" t="s">
        <v>777</v>
      </c>
      <c r="R197" s="33" t="str">
        <f>Table2[[#This Row],[entity_domain]]</f>
        <v>Lights</v>
      </c>
      <c r="S197" s="33" t="str">
        <f>_xlfn.CONCAT( Table2[[#This Row],[device_suggested_area]], " ",Table2[[#This Row],[powercalc_group_3]])</f>
        <v>Landing Lights</v>
      </c>
      <c r="T197" s="34" t="s">
        <v>1109</v>
      </c>
      <c r="U197" s="33"/>
      <c r="V197" s="36"/>
      <c r="W197" s="36"/>
      <c r="X197" s="36"/>
      <c r="Y197" s="36"/>
      <c r="Z197" s="36"/>
      <c r="AA197" s="51" t="s">
        <v>1171</v>
      </c>
      <c r="AB197" s="33"/>
      <c r="AC197" s="33"/>
      <c r="AD197" s="33"/>
      <c r="AE197" s="33" t="s">
        <v>295</v>
      </c>
      <c r="AF197" s="33">
        <v>10</v>
      </c>
      <c r="AG197" s="36" t="s">
        <v>34</v>
      </c>
      <c r="AH197" s="36" t="s">
        <v>923</v>
      </c>
      <c r="AI197" s="33"/>
      <c r="AJ197" s="33" t="str">
        <f>_xlfn.CONCAT("homeassistant/", Table2[[#This Row],[entity_namespace]], "/tasmota/",Table2[[#This Row],[unique_id]], "/config")</f>
        <v>homeassistant/light/tasmota/landing_festoons_plug/config</v>
      </c>
      <c r="AK197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7" s="33" t="str">
        <f>_xlfn.CONCAT("tasmota/device/",Table2[[#This Row],[unique_id]], "/cmnd/POWER")</f>
        <v>tasmota/device/landing_festoons_plug/cmnd/POWER</v>
      </c>
      <c r="AM197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7" s="33" t="s">
        <v>942</v>
      </c>
      <c r="AO197" s="33" t="s">
        <v>943</v>
      </c>
      <c r="AP197" s="33" t="s">
        <v>932</v>
      </c>
      <c r="AQ197" s="33" t="s">
        <v>933</v>
      </c>
      <c r="AR197" s="33" t="s">
        <v>1009</v>
      </c>
      <c r="AS197" s="33">
        <v>1</v>
      </c>
      <c r="AT197" s="38" t="str">
        <f>HYPERLINK(_xlfn.CONCAT("http://", Table2[[#This Row],[connection_ip]], "/?"))</f>
        <v>http://10.0.4.108/?</v>
      </c>
      <c r="AU197" s="33"/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3"/>
      <c r="BA197" s="18" t="str">
        <f>IF(ISBLANK(Table2[[#This Row],[device_model]]), "", Table2[[#This Row],[device_suggested_area]])</f>
        <v>Landing</v>
      </c>
      <c r="BB197" s="33" t="s">
        <v>744</v>
      </c>
      <c r="BC197" s="33" t="s">
        <v>1180</v>
      </c>
      <c r="BD197" s="33" t="s">
        <v>1178</v>
      </c>
      <c r="BE197" s="33" t="s">
        <v>913</v>
      </c>
      <c r="BF197" s="33" t="s">
        <v>568</v>
      </c>
      <c r="BG197" s="33"/>
      <c r="BH197" s="33"/>
      <c r="BI197" s="33"/>
      <c r="BJ197" s="33" t="s">
        <v>1422</v>
      </c>
      <c r="BK197" s="33" t="s">
        <v>1111</v>
      </c>
      <c r="BL197" s="33" t="s">
        <v>1460</v>
      </c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8" spans="1:65" ht="16" customHeight="1" x14ac:dyDescent="0.2">
      <c r="A198" s="18">
        <v>1674</v>
      </c>
      <c r="B198" s="18" t="s">
        <v>588</v>
      </c>
      <c r="C198" s="18" t="s">
        <v>382</v>
      </c>
      <c r="D198" s="18" t="s">
        <v>137</v>
      </c>
      <c r="E198" s="18" t="s">
        <v>583</v>
      </c>
      <c r="F198" s="22" t="str">
        <f>IF(ISBLANK(Table2[[#This Row],[unique_id]]), "", PROPER(SUBSTITUTE(Table2[[#This Row],[unique_id]], "_", " ")))</f>
        <v>Garden Pedestals</v>
      </c>
      <c r="G198" s="18" t="s">
        <v>584</v>
      </c>
      <c r="H198" s="18" t="s">
        <v>139</v>
      </c>
      <c r="I198" s="18" t="s">
        <v>132</v>
      </c>
      <c r="J198" s="18" t="s">
        <v>743</v>
      </c>
      <c r="O198" s="19"/>
      <c r="P198" s="18"/>
      <c r="T198" s="23"/>
      <c r="U198" s="18"/>
      <c r="V198" s="19"/>
      <c r="W198" s="19" t="s">
        <v>499</v>
      </c>
      <c r="X198" s="25">
        <v>115</v>
      </c>
      <c r="Y198" s="26" t="s">
        <v>776</v>
      </c>
      <c r="Z198" s="26"/>
      <c r="AA198" s="26"/>
      <c r="AB198" s="18"/>
      <c r="AE198" s="18" t="s">
        <v>295</v>
      </c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743</v>
      </c>
      <c r="BC198" s="18" t="s">
        <v>575</v>
      </c>
      <c r="BD198" s="18" t="s">
        <v>382</v>
      </c>
      <c r="BE198" s="18" t="s">
        <v>573</v>
      </c>
      <c r="BF198" s="18" t="s">
        <v>585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 x14ac:dyDescent="0.2">
      <c r="A199" s="18">
        <v>1675</v>
      </c>
      <c r="B199" s="18" t="s">
        <v>588</v>
      </c>
      <c r="C199" s="18" t="s">
        <v>382</v>
      </c>
      <c r="D199" s="18" t="s">
        <v>137</v>
      </c>
      <c r="E199" s="18" t="s">
        <v>987</v>
      </c>
      <c r="F199" s="22" t="str">
        <f>IF(ISBLANK(Table2[[#This Row],[unique_id]]), "", PROPER(SUBSTITUTE(Table2[[#This Row],[unique_id]], "_", " ")))</f>
        <v>Garden Pedestals Bulb 1</v>
      </c>
      <c r="H199" s="18" t="s">
        <v>139</v>
      </c>
      <c r="O199" s="19"/>
      <c r="P199" s="18" t="s">
        <v>166</v>
      </c>
      <c r="Q199" s="18" t="s">
        <v>777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498</v>
      </c>
      <c r="X199" s="25">
        <v>115</v>
      </c>
      <c r="Y199" s="26" t="s">
        <v>773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1046</v>
      </c>
      <c r="BC199" s="18" t="s">
        <v>575</v>
      </c>
      <c r="BD199" s="18" t="s">
        <v>382</v>
      </c>
      <c r="BE199" s="18" t="s">
        <v>573</v>
      </c>
      <c r="BF199" s="18" t="s">
        <v>585</v>
      </c>
      <c r="BK199" s="18" t="s">
        <v>572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0" spans="1:65" ht="16" customHeight="1" x14ac:dyDescent="0.2">
      <c r="A200" s="18">
        <v>1676</v>
      </c>
      <c r="B200" s="18" t="s">
        <v>588</v>
      </c>
      <c r="C200" s="18" t="s">
        <v>382</v>
      </c>
      <c r="D200" s="18" t="s">
        <v>137</v>
      </c>
      <c r="E200" s="18" t="s">
        <v>988</v>
      </c>
      <c r="F200" s="22" t="str">
        <f>IF(ISBLANK(Table2[[#This Row],[unique_id]]), "", PROPER(SUBSTITUTE(Table2[[#This Row],[unique_id]], "_", " ")))</f>
        <v>Garden Pedestals Bulb 2</v>
      </c>
      <c r="H200" s="18" t="s">
        <v>139</v>
      </c>
      <c r="O200" s="19"/>
      <c r="P200" s="18" t="s">
        <v>166</v>
      </c>
      <c r="Q200" s="18" t="s">
        <v>777</v>
      </c>
      <c r="R200" s="18" t="str">
        <f>Table2[[#This Row],[entity_domain]]</f>
        <v>Lights</v>
      </c>
      <c r="S200" s="18" t="str">
        <f>_xlfn.CONCAT( Table2[[#This Row],[device_suggested_area]], " ",Table2[[#This Row],[powercalc_group_3]])</f>
        <v>Garden Lights</v>
      </c>
      <c r="T200" s="23"/>
      <c r="U200" s="18"/>
      <c r="V200" s="19"/>
      <c r="W200" s="19" t="s">
        <v>498</v>
      </c>
      <c r="X200" s="25">
        <v>115</v>
      </c>
      <c r="Y200" s="26" t="s">
        <v>773</v>
      </c>
      <c r="Z200" s="26"/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1047</v>
      </c>
      <c r="BC200" s="18" t="s">
        <v>575</v>
      </c>
      <c r="BD200" s="18" t="s">
        <v>382</v>
      </c>
      <c r="BE200" s="18" t="s">
        <v>573</v>
      </c>
      <c r="BF200" s="18" t="s">
        <v>585</v>
      </c>
      <c r="BK200" s="18" t="s">
        <v>576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1" spans="1:65" ht="16" customHeight="1" x14ac:dyDescent="0.2">
      <c r="A201" s="18">
        <v>1677</v>
      </c>
      <c r="B201" s="18" t="s">
        <v>588</v>
      </c>
      <c r="C201" s="18" t="s">
        <v>382</v>
      </c>
      <c r="D201" s="18" t="s">
        <v>137</v>
      </c>
      <c r="E201" s="18" t="s">
        <v>989</v>
      </c>
      <c r="F201" s="22" t="str">
        <f>IF(ISBLANK(Table2[[#This Row],[unique_id]]), "", PROPER(SUBSTITUTE(Table2[[#This Row],[unique_id]], "_", " ")))</f>
        <v>Garden Pedestals Bulb 3</v>
      </c>
      <c r="H201" s="18" t="s">
        <v>139</v>
      </c>
      <c r="O201" s="19"/>
      <c r="P201" s="18" t="s">
        <v>166</v>
      </c>
      <c r="Q201" s="18" t="s">
        <v>777</v>
      </c>
      <c r="R201" s="18" t="str">
        <f>Table2[[#This Row],[entity_domain]]</f>
        <v>Lights</v>
      </c>
      <c r="S201" s="18" t="str">
        <f>_xlfn.CONCAT( Table2[[#This Row],[device_suggested_area]], " ",Table2[[#This Row],[powercalc_group_3]])</f>
        <v>Garden Lights</v>
      </c>
      <c r="T201" s="23"/>
      <c r="U201" s="18"/>
      <c r="V201" s="19"/>
      <c r="W201" s="19" t="s">
        <v>498</v>
      </c>
      <c r="X201" s="25">
        <v>115</v>
      </c>
      <c r="Y201" s="26" t="s">
        <v>773</v>
      </c>
      <c r="Z201" s="26"/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1048</v>
      </c>
      <c r="BC201" s="18" t="s">
        <v>575</v>
      </c>
      <c r="BD201" s="18" t="s">
        <v>382</v>
      </c>
      <c r="BE201" s="18" t="s">
        <v>573</v>
      </c>
      <c r="BF201" s="18" t="s">
        <v>585</v>
      </c>
      <c r="BK201" s="18" t="s">
        <v>577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2" spans="1:65" ht="16" customHeight="1" x14ac:dyDescent="0.2">
      <c r="A202" s="18">
        <v>1678</v>
      </c>
      <c r="B202" s="18" t="s">
        <v>588</v>
      </c>
      <c r="C202" s="18" t="s">
        <v>382</v>
      </c>
      <c r="D202" s="18" t="s">
        <v>137</v>
      </c>
      <c r="E202" s="18" t="s">
        <v>990</v>
      </c>
      <c r="F202" s="22" t="str">
        <f>IF(ISBLANK(Table2[[#This Row],[unique_id]]), "", PROPER(SUBSTITUTE(Table2[[#This Row],[unique_id]], "_", " ")))</f>
        <v>Garden Pedestals Bulb 4</v>
      </c>
      <c r="H202" s="18" t="s">
        <v>139</v>
      </c>
      <c r="O202" s="19"/>
      <c r="P202" s="18" t="s">
        <v>166</v>
      </c>
      <c r="Q202" s="18" t="s">
        <v>777</v>
      </c>
      <c r="R202" s="18" t="str">
        <f>Table2[[#This Row],[entity_domain]]</f>
        <v>Lights</v>
      </c>
      <c r="S202" s="18" t="str">
        <f>_xlfn.CONCAT( Table2[[#This Row],[device_suggested_area]], " ",Table2[[#This Row],[powercalc_group_3]])</f>
        <v>Garden Lights</v>
      </c>
      <c r="T202" s="23"/>
      <c r="U202" s="18"/>
      <c r="V202" s="19"/>
      <c r="W202" s="19" t="s">
        <v>498</v>
      </c>
      <c r="X202" s="25">
        <v>115</v>
      </c>
      <c r="Y202" s="26" t="s">
        <v>773</v>
      </c>
      <c r="Z202" s="26"/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1049</v>
      </c>
      <c r="BC202" s="18" t="s">
        <v>575</v>
      </c>
      <c r="BD202" s="18" t="s">
        <v>382</v>
      </c>
      <c r="BE202" s="18" t="s">
        <v>573</v>
      </c>
      <c r="BF202" s="18" t="s">
        <v>585</v>
      </c>
      <c r="BK202" s="18" t="s">
        <v>578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3" spans="1:65" ht="16" customHeight="1" x14ac:dyDescent="0.2">
      <c r="A203" s="18">
        <v>1679</v>
      </c>
      <c r="B203" s="18" t="s">
        <v>588</v>
      </c>
      <c r="C203" s="18" t="s">
        <v>382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498</v>
      </c>
      <c r="X203" s="25">
        <v>115</v>
      </c>
      <c r="Y203" s="26" t="s">
        <v>773</v>
      </c>
      <c r="Z203" s="26" t="s">
        <v>1016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1050</v>
      </c>
      <c r="BC203" s="18" t="s">
        <v>575</v>
      </c>
      <c r="BD203" s="18" t="s">
        <v>382</v>
      </c>
      <c r="BE203" s="18" t="s">
        <v>573</v>
      </c>
      <c r="BF203" s="18" t="s">
        <v>585</v>
      </c>
      <c r="BK203" s="18" t="s">
        <v>1113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 x14ac:dyDescent="0.2">
      <c r="A204" s="18">
        <v>1680</v>
      </c>
      <c r="B204" s="18" t="s">
        <v>588</v>
      </c>
      <c r="C204" s="18" t="s">
        <v>382</v>
      </c>
      <c r="D204" s="18" t="s">
        <v>137</v>
      </c>
      <c r="F204" s="22" t="str">
        <f>IF(ISBLANK(Table2[[#This Row],[unique_id]]), "", PROPER(SUBSTITUTE(Table2[[#This Row],[unique_id]], "_", " ")))</f>
        <v/>
      </c>
      <c r="O204" s="19"/>
      <c r="P204" s="18"/>
      <c r="T204" s="23"/>
      <c r="U204" s="18"/>
      <c r="V204" s="19"/>
      <c r="W204" s="19" t="s">
        <v>498</v>
      </c>
      <c r="X204" s="25">
        <v>115</v>
      </c>
      <c r="Y204" s="26" t="s">
        <v>773</v>
      </c>
      <c r="Z204" s="26" t="s">
        <v>1016</v>
      </c>
      <c r="AA204" s="26"/>
      <c r="AB204" s="18"/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Garden</v>
      </c>
      <c r="BA204" s="18" t="str">
        <f>IF(ISBLANK(Table2[[#This Row],[device_model]]), "", Table2[[#This Row],[device_suggested_area]])</f>
        <v>Garden</v>
      </c>
      <c r="BB204" s="18" t="s">
        <v>1051</v>
      </c>
      <c r="BC204" s="18" t="s">
        <v>575</v>
      </c>
      <c r="BD204" s="18" t="s">
        <v>382</v>
      </c>
      <c r="BE204" s="18" t="s">
        <v>573</v>
      </c>
      <c r="BF204" s="18" t="s">
        <v>585</v>
      </c>
      <c r="BK204" s="18" t="s">
        <v>1113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5" ht="16" customHeight="1" x14ac:dyDescent="0.2">
      <c r="A205" s="18">
        <v>1681</v>
      </c>
      <c r="B205" s="18" t="s">
        <v>588</v>
      </c>
      <c r="C205" s="18" t="s">
        <v>382</v>
      </c>
      <c r="D205" s="18" t="s">
        <v>137</v>
      </c>
      <c r="F205" s="22" t="str">
        <f>IF(ISBLANK(Table2[[#This Row],[unique_id]]), "", PROPER(SUBSTITUTE(Table2[[#This Row],[unique_id]], "_", " ")))</f>
        <v/>
      </c>
      <c r="O205" s="19"/>
      <c r="P205" s="18"/>
      <c r="T205" s="23"/>
      <c r="U205" s="18"/>
      <c r="V205" s="19"/>
      <c r="W205" s="19" t="s">
        <v>498</v>
      </c>
      <c r="X205" s="25">
        <v>115</v>
      </c>
      <c r="Y205" s="26" t="s">
        <v>773</v>
      </c>
      <c r="Z205" s="26" t="s">
        <v>1016</v>
      </c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Garden</v>
      </c>
      <c r="BA205" s="18" t="str">
        <f>IF(ISBLANK(Table2[[#This Row],[device_model]]), "", Table2[[#This Row],[device_suggested_area]])</f>
        <v>Garden</v>
      </c>
      <c r="BB205" s="18" t="s">
        <v>1052</v>
      </c>
      <c r="BC205" s="18" t="s">
        <v>575</v>
      </c>
      <c r="BD205" s="18" t="s">
        <v>382</v>
      </c>
      <c r="BE205" s="18" t="s">
        <v>573</v>
      </c>
      <c r="BF205" s="18" t="s">
        <v>585</v>
      </c>
      <c r="BK205" s="18" t="s">
        <v>1113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18">
        <v>1682</v>
      </c>
      <c r="B206" s="18" t="s">
        <v>588</v>
      </c>
      <c r="C206" s="18" t="s">
        <v>382</v>
      </c>
      <c r="D206" s="18" t="s">
        <v>137</v>
      </c>
      <c r="F206" s="22" t="str">
        <f>IF(ISBLANK(Table2[[#This Row],[unique_id]]), "", PROPER(SUBSTITUTE(Table2[[#This Row],[unique_id]], "_", " ")))</f>
        <v/>
      </c>
      <c r="O206" s="19"/>
      <c r="P206" s="18"/>
      <c r="T206" s="23"/>
      <c r="U206" s="18"/>
      <c r="V206" s="19"/>
      <c r="W206" s="19" t="s">
        <v>498</v>
      </c>
      <c r="X206" s="25">
        <v>115</v>
      </c>
      <c r="Y206" s="26" t="s">
        <v>773</v>
      </c>
      <c r="Z206" s="26" t="s">
        <v>1016</v>
      </c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Garden</v>
      </c>
      <c r="BA206" s="18" t="str">
        <f>IF(ISBLANK(Table2[[#This Row],[device_model]]), "", Table2[[#This Row],[device_suggested_area]])</f>
        <v>Garden</v>
      </c>
      <c r="BB206" s="18" t="s">
        <v>1053</v>
      </c>
      <c r="BC206" s="18" t="s">
        <v>575</v>
      </c>
      <c r="BD206" s="18" t="s">
        <v>382</v>
      </c>
      <c r="BE206" s="18" t="s">
        <v>573</v>
      </c>
      <c r="BF206" s="18" t="s">
        <v>585</v>
      </c>
      <c r="BK206" s="18" t="s">
        <v>1113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 x14ac:dyDescent="0.2">
      <c r="A207" s="18">
        <v>1683</v>
      </c>
      <c r="B207" s="18" t="s">
        <v>26</v>
      </c>
      <c r="C207" s="18" t="s">
        <v>382</v>
      </c>
      <c r="D207" s="18" t="s">
        <v>137</v>
      </c>
      <c r="E207" s="18" t="s">
        <v>586</v>
      </c>
      <c r="F207" s="22" t="str">
        <f>IF(ISBLANK(Table2[[#This Row],[unique_id]]), "", PROPER(SUBSTITUTE(Table2[[#This Row],[unique_id]], "_", " ")))</f>
        <v>Tree Spotlights</v>
      </c>
      <c r="G207" s="18" t="s">
        <v>582</v>
      </c>
      <c r="H207" s="18" t="s">
        <v>139</v>
      </c>
      <c r="I207" s="18" t="s">
        <v>132</v>
      </c>
      <c r="J207" s="18" t="s">
        <v>745</v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776</v>
      </c>
      <c r="Z207" s="26"/>
      <c r="AA207" s="26"/>
      <c r="AB207" s="18"/>
      <c r="AE207" s="18" t="s">
        <v>295</v>
      </c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745</v>
      </c>
      <c r="BC207" s="18" t="s">
        <v>581</v>
      </c>
      <c r="BD207" s="18" t="s">
        <v>382</v>
      </c>
      <c r="BE207" s="18" t="s">
        <v>573</v>
      </c>
      <c r="BF207" s="18" t="s">
        <v>580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5" ht="16" customHeight="1" x14ac:dyDescent="0.2">
      <c r="A208" s="18">
        <v>1684</v>
      </c>
      <c r="B208" s="18" t="s">
        <v>26</v>
      </c>
      <c r="C208" s="18" t="s">
        <v>382</v>
      </c>
      <c r="D208" s="18" t="s">
        <v>137</v>
      </c>
      <c r="E208" s="18" t="s">
        <v>991</v>
      </c>
      <c r="F208" s="22" t="str">
        <f>IF(ISBLANK(Table2[[#This Row],[unique_id]]), "", PROPER(SUBSTITUTE(Table2[[#This Row],[unique_id]], "_", " ")))</f>
        <v>Tree Spotlights Bulb 1</v>
      </c>
      <c r="H208" s="18" t="s">
        <v>139</v>
      </c>
      <c r="O208" s="19" t="s">
        <v>805</v>
      </c>
      <c r="P208" s="18" t="s">
        <v>166</v>
      </c>
      <c r="Q208" s="18" t="s">
        <v>777</v>
      </c>
      <c r="R208" s="18" t="str">
        <f>Table2[[#This Row],[entity_domain]]</f>
        <v>Lights</v>
      </c>
      <c r="S208" s="18" t="str">
        <f>_xlfn.CONCAT( Table2[[#This Row],[device_suggested_area]], " ",Table2[[#This Row],[powercalc_group_3]])</f>
        <v>Tree Lights</v>
      </c>
      <c r="T208" s="23"/>
      <c r="U208" s="18"/>
      <c r="V208" s="19"/>
      <c r="W208" s="19" t="s">
        <v>498</v>
      </c>
      <c r="X208" s="25">
        <v>116</v>
      </c>
      <c r="Y208" s="26" t="s">
        <v>773</v>
      </c>
      <c r="Z208" s="26"/>
      <c r="AA208" s="26"/>
      <c r="AB208" s="18"/>
      <c r="AG208" s="19"/>
      <c r="AH208" s="19"/>
      <c r="AT20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18" t="str">
        <f>Table2[[#This Row],[device_suggested_area]]</f>
        <v>Tree</v>
      </c>
      <c r="BA208" s="18" t="str">
        <f>IF(ISBLANK(Table2[[#This Row],[device_model]]), "", Table2[[#This Row],[device_suggested_area]])</f>
        <v>Tree</v>
      </c>
      <c r="BB208" s="18" t="s">
        <v>1054</v>
      </c>
      <c r="BC208" s="18" t="s">
        <v>581</v>
      </c>
      <c r="BD208" s="18" t="s">
        <v>382</v>
      </c>
      <c r="BE208" s="18" t="s">
        <v>573</v>
      </c>
      <c r="BF208" s="18" t="s">
        <v>580</v>
      </c>
      <c r="BK208" s="18" t="s">
        <v>579</v>
      </c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9" spans="1:65" ht="16" customHeight="1" x14ac:dyDescent="0.2">
      <c r="A209" s="18">
        <v>1685</v>
      </c>
      <c r="B209" s="18" t="s">
        <v>26</v>
      </c>
      <c r="C209" s="18" t="s">
        <v>382</v>
      </c>
      <c r="D209" s="18" t="s">
        <v>137</v>
      </c>
      <c r="E209" s="18" t="s">
        <v>992</v>
      </c>
      <c r="F209" s="22" t="str">
        <f>IF(ISBLANK(Table2[[#This Row],[unique_id]]), "", PROPER(SUBSTITUTE(Table2[[#This Row],[unique_id]], "_", " ")))</f>
        <v>Tree Spotlights Bulb 2</v>
      </c>
      <c r="H209" s="18" t="s">
        <v>139</v>
      </c>
      <c r="O209" s="19" t="s">
        <v>805</v>
      </c>
      <c r="P209" s="18" t="s">
        <v>166</v>
      </c>
      <c r="Q209" s="18" t="s">
        <v>777</v>
      </c>
      <c r="R209" s="18" t="str">
        <f>Table2[[#This Row],[entity_domain]]</f>
        <v>Lights</v>
      </c>
      <c r="S209" s="18" t="str">
        <f>_xlfn.CONCAT( Table2[[#This Row],[device_suggested_area]], " ",Table2[[#This Row],[powercalc_group_3]])</f>
        <v>Tree Lights</v>
      </c>
      <c r="T209" s="23"/>
      <c r="U209" s="18"/>
      <c r="V209" s="19"/>
      <c r="W209" s="19" t="s">
        <v>498</v>
      </c>
      <c r="X209" s="25">
        <v>116</v>
      </c>
      <c r="Y209" s="26" t="s">
        <v>773</v>
      </c>
      <c r="Z209" s="26"/>
      <c r="AA209" s="26"/>
      <c r="AB209" s="18"/>
      <c r="AG209" s="19"/>
      <c r="AH209" s="19"/>
      <c r="AT20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18" t="str">
        <f>Table2[[#This Row],[device_suggested_area]]</f>
        <v>Tree</v>
      </c>
      <c r="BA209" s="18" t="str">
        <f>IF(ISBLANK(Table2[[#This Row],[device_model]]), "", Table2[[#This Row],[device_suggested_area]])</f>
        <v>Tree</v>
      </c>
      <c r="BB209" s="18" t="s">
        <v>1055</v>
      </c>
      <c r="BC209" s="18" t="s">
        <v>581</v>
      </c>
      <c r="BD209" s="18" t="s">
        <v>382</v>
      </c>
      <c r="BE209" s="18" t="s">
        <v>573</v>
      </c>
      <c r="BF209" s="18" t="s">
        <v>580</v>
      </c>
      <c r="BK209" s="18" t="s">
        <v>587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0" spans="1:65" ht="16" customHeight="1" x14ac:dyDescent="0.2">
      <c r="A210" s="18">
        <v>1686</v>
      </c>
      <c r="B210" s="18" t="s">
        <v>588</v>
      </c>
      <c r="C210" s="18" t="s">
        <v>382</v>
      </c>
      <c r="D210" s="18" t="s">
        <v>137</v>
      </c>
      <c r="F210" s="22" t="str">
        <f>IF(ISBLANK(Table2[[#This Row],[unique_id]]), "", PROPER(SUBSTITUTE(Table2[[#This Row],[unique_id]], "_", " ")))</f>
        <v/>
      </c>
      <c r="O210" s="19"/>
      <c r="P210" s="18"/>
      <c r="T210" s="23"/>
      <c r="U210" s="18"/>
      <c r="V210" s="19"/>
      <c r="W210" s="19" t="s">
        <v>498</v>
      </c>
      <c r="X210" s="25">
        <v>116</v>
      </c>
      <c r="Y210" s="26" t="s">
        <v>773</v>
      </c>
      <c r="Z210" s="26" t="s">
        <v>1016</v>
      </c>
      <c r="AA210" s="26"/>
      <c r="AB210" s="18"/>
      <c r="AG210" s="19"/>
      <c r="AH210" s="19"/>
      <c r="AT21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18" t="str">
        <f>Table2[[#This Row],[device_suggested_area]]</f>
        <v>Tree</v>
      </c>
      <c r="BA210" s="18" t="str">
        <f>IF(ISBLANK(Table2[[#This Row],[device_model]]), "", Table2[[#This Row],[device_suggested_area]])</f>
        <v>Tree</v>
      </c>
      <c r="BB210" s="18" t="s">
        <v>1056</v>
      </c>
      <c r="BC210" s="18" t="s">
        <v>581</v>
      </c>
      <c r="BD210" s="18" t="s">
        <v>382</v>
      </c>
      <c r="BE210" s="18" t="s">
        <v>573</v>
      </c>
      <c r="BF210" s="18" t="s">
        <v>580</v>
      </c>
      <c r="BK210" s="18" t="s">
        <v>1113</v>
      </c>
      <c r="BL210" s="18"/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1" spans="1:65" ht="16" customHeight="1" x14ac:dyDescent="0.2">
      <c r="A211" s="18">
        <v>1800</v>
      </c>
      <c r="B211" s="18" t="s">
        <v>26</v>
      </c>
      <c r="C211" s="18" t="s">
        <v>449</v>
      </c>
      <c r="D211" s="18" t="s">
        <v>337</v>
      </c>
      <c r="E211" s="18" t="s">
        <v>336</v>
      </c>
      <c r="F211" s="22" t="str">
        <f>IF(ISBLANK(Table2[[#This Row],[unique_id]]), "", PROPER(SUBSTITUTE(Table2[[#This Row],[unique_id]], "_", " ")))</f>
        <v>Column Break</v>
      </c>
      <c r="G211" s="18" t="s">
        <v>333</v>
      </c>
      <c r="H211" s="18" t="s">
        <v>139</v>
      </c>
      <c r="I211" s="18" t="s">
        <v>132</v>
      </c>
      <c r="M211" s="18" t="s">
        <v>334</v>
      </c>
      <c r="N211" s="18" t="s">
        <v>335</v>
      </c>
      <c r="O211" s="19"/>
      <c r="P211" s="18"/>
      <c r="T211" s="23"/>
      <c r="U211" s="18"/>
      <c r="V211" s="19"/>
      <c r="W211" s="19"/>
      <c r="X211" s="19"/>
      <c r="Y211" s="19"/>
      <c r="Z211" s="19"/>
      <c r="AB211" s="18"/>
      <c r="AG211" s="19"/>
      <c r="AH211" s="19"/>
      <c r="AT211" s="20"/>
      <c r="AU211" s="19"/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18" t="str">
        <f>IF(ISBLANK(Table2[[#This Row],[device_model]]), "", Table2[[#This Row],[device_suggested_area]])</f>
        <v/>
      </c>
      <c r="BE211" s="19"/>
      <c r="BL211" s="18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 x14ac:dyDescent="0.2">
      <c r="A212" s="18">
        <v>1801</v>
      </c>
      <c r="B212" s="18" t="s">
        <v>26</v>
      </c>
      <c r="C212" s="18" t="s">
        <v>825</v>
      </c>
      <c r="D212" s="18" t="s">
        <v>149</v>
      </c>
      <c r="E212" s="23" t="s">
        <v>993</v>
      </c>
      <c r="F212" s="22" t="str">
        <f>IF(ISBLANK(Table2[[#This Row],[unique_id]]), "", PROPER(SUBSTITUTE(Table2[[#This Row],[unique_id]], "_", " ")))</f>
        <v>Template Bathroom Rails Plug Proxy</v>
      </c>
      <c r="G212" s="18" t="s">
        <v>457</v>
      </c>
      <c r="H212" s="18" t="s">
        <v>665</v>
      </c>
      <c r="I212" s="18" t="s">
        <v>132</v>
      </c>
      <c r="O212" s="19" t="s">
        <v>805</v>
      </c>
      <c r="P212" s="18" t="s">
        <v>166</v>
      </c>
      <c r="Q212" s="21" t="s">
        <v>778</v>
      </c>
      <c r="R212" s="18" t="str">
        <f>Table2[[#This Row],[entity_domain]]</f>
        <v>Heating &amp; Cooling</v>
      </c>
      <c r="S212" s="18" t="s">
        <v>457</v>
      </c>
      <c r="T212" s="23" t="s">
        <v>1132</v>
      </c>
      <c r="U212" s="18"/>
      <c r="V212" s="19"/>
      <c r="W212" s="19"/>
      <c r="X212" s="19"/>
      <c r="Y212" s="19"/>
      <c r="Z212" s="19"/>
      <c r="AB212" s="18"/>
      <c r="AG212" s="19"/>
      <c r="AH212" s="19"/>
      <c r="AT212" s="20"/>
      <c r="AU212" s="18" t="s">
        <v>134</v>
      </c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18" t="str">
        <f>IF(ISBLANK(Table2[[#This Row],[device_model]]), "", Table2[[#This Row],[device_suggested_area]])</f>
        <v>Bathroom</v>
      </c>
      <c r="BB212" s="18" t="s">
        <v>1063</v>
      </c>
      <c r="BC212" s="18" t="s">
        <v>364</v>
      </c>
      <c r="BD212" s="18" t="s">
        <v>235</v>
      </c>
      <c r="BE212" s="18" t="s">
        <v>367</v>
      </c>
      <c r="BF212" s="18" t="s">
        <v>363</v>
      </c>
      <c r="BL212" s="18"/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5" ht="16" customHeight="1" x14ac:dyDescent="0.2">
      <c r="A213" s="18">
        <v>1802</v>
      </c>
      <c r="B213" s="18" t="s">
        <v>26</v>
      </c>
      <c r="C213" s="18" t="s">
        <v>235</v>
      </c>
      <c r="D213" s="18" t="s">
        <v>134</v>
      </c>
      <c r="E213" s="18" t="s">
        <v>851</v>
      </c>
      <c r="F213" s="22" t="str">
        <f>IF(ISBLANK(Table2[[#This Row],[unique_id]]), "", PROPER(SUBSTITUTE(Table2[[#This Row],[unique_id]], "_", " ")))</f>
        <v>Bathroom Rails Plug</v>
      </c>
      <c r="G213" s="18" t="s">
        <v>457</v>
      </c>
      <c r="H213" s="18" t="s">
        <v>665</v>
      </c>
      <c r="I213" s="18" t="s">
        <v>132</v>
      </c>
      <c r="J213" s="18" t="s">
        <v>457</v>
      </c>
      <c r="M213" s="18" t="s">
        <v>260</v>
      </c>
      <c r="O213" s="19" t="s">
        <v>805</v>
      </c>
      <c r="P213" s="18" t="s">
        <v>166</v>
      </c>
      <c r="Q213" s="21" t="s">
        <v>778</v>
      </c>
      <c r="R213" s="18" t="str">
        <f>Table2[[#This Row],[entity_domain]]</f>
        <v>Heating &amp; Cooling</v>
      </c>
      <c r="S213" s="18" t="s">
        <v>457</v>
      </c>
      <c r="T213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3" s="18"/>
      <c r="V213" s="19"/>
      <c r="W213" s="19"/>
      <c r="X213" s="19"/>
      <c r="Y213" s="19"/>
      <c r="Z213" s="19"/>
      <c r="AB213" s="18"/>
      <c r="AE213" s="18" t="s">
        <v>259</v>
      </c>
      <c r="AG213" s="19"/>
      <c r="AH213" s="19"/>
      <c r="AT213" s="20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18" t="str">
        <f>IF(ISBLANK(Table2[[#This Row],[device_model]]), "", Table2[[#This Row],[device_suggested_area]])</f>
        <v>Bathroom</v>
      </c>
      <c r="BB213" s="18" t="s">
        <v>1063</v>
      </c>
      <c r="BC213" s="18" t="s">
        <v>364</v>
      </c>
      <c r="BD213" s="18" t="s">
        <v>235</v>
      </c>
      <c r="BE213" s="18" t="s">
        <v>367</v>
      </c>
      <c r="BF213" s="18" t="s">
        <v>363</v>
      </c>
      <c r="BI213" s="18" t="s">
        <v>1017</v>
      </c>
      <c r="BJ213" s="18" t="s">
        <v>1422</v>
      </c>
      <c r="BK213" s="18" t="s">
        <v>355</v>
      </c>
      <c r="BL213" s="18" t="s">
        <v>1461</v>
      </c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4" spans="1:65" ht="16" customHeight="1" x14ac:dyDescent="0.2">
      <c r="A214" s="18">
        <v>1803</v>
      </c>
      <c r="B214" s="33" t="s">
        <v>26</v>
      </c>
      <c r="C214" s="33" t="s">
        <v>825</v>
      </c>
      <c r="D214" s="33" t="s">
        <v>149</v>
      </c>
      <c r="E214" s="34" t="s">
        <v>1158</v>
      </c>
      <c r="F214" s="35" t="str">
        <f>IF(ISBLANK(Table2[[#This Row],[unique_id]]), "", PROPER(SUBSTITUTE(Table2[[#This Row],[unique_id]], "_", " ")))</f>
        <v>Template Ceiling Water Booster Plug Proxy</v>
      </c>
      <c r="G214" s="33" t="s">
        <v>1241</v>
      </c>
      <c r="H214" s="33" t="s">
        <v>665</v>
      </c>
      <c r="I214" s="33" t="s">
        <v>132</v>
      </c>
      <c r="J214" s="33"/>
      <c r="K214" s="33"/>
      <c r="L214" s="33"/>
      <c r="M214" s="33"/>
      <c r="N214" s="33"/>
      <c r="O214" s="36" t="s">
        <v>805</v>
      </c>
      <c r="P214" s="33" t="s">
        <v>166</v>
      </c>
      <c r="Q214" s="39" t="s">
        <v>778</v>
      </c>
      <c r="R214" s="33" t="str">
        <f>Table2[[#This Row],[entity_domain]]</f>
        <v>Heating &amp; Cooling</v>
      </c>
      <c r="S214" s="33" t="s">
        <v>454</v>
      </c>
      <c r="T214" s="34" t="s">
        <v>1132</v>
      </c>
      <c r="U214" s="33"/>
      <c r="V214" s="36"/>
      <c r="W214" s="36"/>
      <c r="X214" s="36"/>
      <c r="Y214" s="36"/>
      <c r="Z214" s="36"/>
      <c r="AA214" s="36"/>
      <c r="AB214" s="33"/>
      <c r="AC214" s="33"/>
      <c r="AD214" s="33"/>
      <c r="AE214" s="33"/>
      <c r="AF214" s="33"/>
      <c r="AG214" s="36"/>
      <c r="AH214" s="36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7"/>
      <c r="AU214" s="33" t="s">
        <v>134</v>
      </c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454</v>
      </c>
      <c r="BC214" s="33" t="s">
        <v>452</v>
      </c>
      <c r="BD214" s="33" t="s">
        <v>1178</v>
      </c>
      <c r="BE214" s="33" t="s">
        <v>913</v>
      </c>
      <c r="BF214" s="33" t="s">
        <v>410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 x14ac:dyDescent="0.2">
      <c r="A215" s="18">
        <v>1804</v>
      </c>
      <c r="B215" s="33" t="s">
        <v>26</v>
      </c>
      <c r="C215" s="33" t="s">
        <v>710</v>
      </c>
      <c r="D215" s="33" t="s">
        <v>134</v>
      </c>
      <c r="E215" s="33" t="s">
        <v>1159</v>
      </c>
      <c r="F215" s="35" t="str">
        <f>IF(ISBLANK(Table2[[#This Row],[unique_id]]), "", PROPER(SUBSTITUTE(Table2[[#This Row],[unique_id]], "_", " ")))</f>
        <v>Ceiling Water Booster Plug</v>
      </c>
      <c r="G215" s="33" t="s">
        <v>1241</v>
      </c>
      <c r="H215" s="33" t="s">
        <v>665</v>
      </c>
      <c r="I215" s="33" t="s">
        <v>132</v>
      </c>
      <c r="J215" s="33" t="str">
        <f>Table2[[#This Row],[friendly_name]]</f>
        <v>Hot Water Booster</v>
      </c>
      <c r="K215" s="33"/>
      <c r="L215" s="33"/>
      <c r="M215" s="33" t="s">
        <v>260</v>
      </c>
      <c r="N215" s="33"/>
      <c r="O215" s="36" t="s">
        <v>805</v>
      </c>
      <c r="P215" s="33" t="s">
        <v>166</v>
      </c>
      <c r="Q215" s="33" t="s">
        <v>778</v>
      </c>
      <c r="R215" s="33" t="str">
        <f>Table2[[#This Row],[entity_domain]]</f>
        <v>Heating &amp; Cooling</v>
      </c>
      <c r="S215" s="33" t="s">
        <v>454</v>
      </c>
      <c r="T21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5" s="33"/>
      <c r="V215" s="36"/>
      <c r="W215" s="36"/>
      <c r="X215" s="36"/>
      <c r="Y215" s="36"/>
      <c r="Z215" s="36"/>
      <c r="AA215" s="51" t="s">
        <v>1175</v>
      </c>
      <c r="AB215" s="33"/>
      <c r="AC215" s="33"/>
      <c r="AD215" s="33"/>
      <c r="AE215" s="33" t="s">
        <v>453</v>
      </c>
      <c r="AF215" s="33">
        <v>10</v>
      </c>
      <c r="AG215" s="36" t="s">
        <v>34</v>
      </c>
      <c r="AH215" s="36" t="s">
        <v>923</v>
      </c>
      <c r="AI215" s="33"/>
      <c r="AJ215" s="33" t="str">
        <f>_xlfn.CONCAT("homeassistant/", Table2[[#This Row],[entity_namespace]], "/tasmota/",Table2[[#This Row],[unique_id]], "/config")</f>
        <v>homeassistant/switch/tasmota/ceiling_water_booster_plug/config</v>
      </c>
      <c r="AK215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5" s="33" t="str">
        <f>_xlfn.CONCAT("tasmota/device/",Table2[[#This Row],[unique_id]], "/cmnd/POWER")</f>
        <v>tasmota/device/ceiling_water_booster_plug/cmnd/POWER</v>
      </c>
      <c r="AM215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5" s="33" t="s">
        <v>942</v>
      </c>
      <c r="AO215" s="33" t="s">
        <v>943</v>
      </c>
      <c r="AP215" s="33" t="s">
        <v>932</v>
      </c>
      <c r="AQ215" s="33" t="s">
        <v>933</v>
      </c>
      <c r="AR215" s="33" t="s">
        <v>1009</v>
      </c>
      <c r="AS215" s="33">
        <v>1</v>
      </c>
      <c r="AT215" s="38" t="str">
        <f>HYPERLINK(_xlfn.CONCAT("http://", Table2[[#This Row],[connection_ip]], "/?"))</f>
        <v>http://10.0.4.100/?</v>
      </c>
      <c r="AU215" s="33"/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Ceiling</v>
      </c>
      <c r="BB215" s="33" t="s">
        <v>454</v>
      </c>
      <c r="BC215" s="33" t="s">
        <v>452</v>
      </c>
      <c r="BD215" s="33" t="s">
        <v>1178</v>
      </c>
      <c r="BE215" s="33" t="s">
        <v>913</v>
      </c>
      <c r="BF215" s="33" t="s">
        <v>410</v>
      </c>
      <c r="BG215" s="33"/>
      <c r="BH215" s="33"/>
      <c r="BI215" s="33"/>
      <c r="BJ215" s="33" t="s">
        <v>1422</v>
      </c>
      <c r="BK215" s="33" t="s">
        <v>451</v>
      </c>
      <c r="BL215" s="33" t="s">
        <v>1462</v>
      </c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6" spans="1:65" ht="16" customHeight="1" x14ac:dyDescent="0.2">
      <c r="A216" s="18">
        <v>1805</v>
      </c>
      <c r="B216" s="33" t="s">
        <v>26</v>
      </c>
      <c r="C216" s="33" t="s">
        <v>710</v>
      </c>
      <c r="D216" s="33" t="s">
        <v>27</v>
      </c>
      <c r="E216" s="33" t="s">
        <v>1160</v>
      </c>
      <c r="F216" s="35" t="str">
        <f>IF(ISBLANK(Table2[[#This Row],[unique_id]]), "", PROPER(SUBSTITUTE(Table2[[#This Row],[unique_id]], "_", " ")))</f>
        <v>Ceiling Water Booster Plug Energy Power</v>
      </c>
      <c r="G216" s="33" t="s">
        <v>926</v>
      </c>
      <c r="H216" s="33" t="s">
        <v>665</v>
      </c>
      <c r="I216" s="33" t="s">
        <v>132</v>
      </c>
      <c r="J216" s="33"/>
      <c r="K216" s="33"/>
      <c r="L216" s="33"/>
      <c r="M216" s="33"/>
      <c r="N216" s="33"/>
      <c r="O216" s="36"/>
      <c r="P216" s="33"/>
      <c r="Q216" s="33"/>
      <c r="R216" s="33"/>
      <c r="S216" s="33"/>
      <c r="T216" s="34"/>
      <c r="U216" s="33"/>
      <c r="V216" s="36"/>
      <c r="W216" s="36"/>
      <c r="X216" s="36"/>
      <c r="Y216" s="36"/>
      <c r="Z216" s="36"/>
      <c r="AA216" s="36"/>
      <c r="AB216" s="33" t="s">
        <v>31</v>
      </c>
      <c r="AC216" s="33" t="s">
        <v>331</v>
      </c>
      <c r="AD216" s="33" t="s">
        <v>924</v>
      </c>
      <c r="AE216" s="33"/>
      <c r="AF216" s="33">
        <v>10</v>
      </c>
      <c r="AG216" s="36" t="s">
        <v>34</v>
      </c>
      <c r="AH216" s="36" t="s">
        <v>923</v>
      </c>
      <c r="AI216" s="33"/>
      <c r="AJ216" s="33" t="str">
        <f>_xlfn.CONCAT("homeassistant/", Table2[[#This Row],[entity_namespace]], "/tasmota/",Table2[[#This Row],[unique_id]], "/config")</f>
        <v>homeassistant/sensor/tasmota/ceiling_water_booster_plug_energy_power/config</v>
      </c>
      <c r="AK216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6" s="33"/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3" t="s">
        <v>942</v>
      </c>
      <c r="AO216" s="33" t="s">
        <v>943</v>
      </c>
      <c r="AP216" s="33" t="s">
        <v>932</v>
      </c>
      <c r="AQ216" s="33" t="s">
        <v>933</v>
      </c>
      <c r="AR216" s="33" t="s">
        <v>1172</v>
      </c>
      <c r="AS216" s="33">
        <v>1</v>
      </c>
      <c r="AT216" s="38"/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Ceiling</v>
      </c>
      <c r="BB216" s="33" t="s">
        <v>454</v>
      </c>
      <c r="BC216" s="33" t="s">
        <v>452</v>
      </c>
      <c r="BD216" s="33" t="s">
        <v>1178</v>
      </c>
      <c r="BE216" s="33" t="s">
        <v>913</v>
      </c>
      <c r="BF216" s="33" t="s">
        <v>410</v>
      </c>
      <c r="BG216" s="33"/>
      <c r="BH216" s="33"/>
      <c r="BI216" s="33"/>
      <c r="BJ216" s="33"/>
      <c r="BK216" s="33"/>
      <c r="BL216" s="33"/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 x14ac:dyDescent="0.2">
      <c r="A217" s="18">
        <v>1806</v>
      </c>
      <c r="B217" s="33" t="s">
        <v>26</v>
      </c>
      <c r="C217" s="33" t="s">
        <v>710</v>
      </c>
      <c r="D217" s="33" t="s">
        <v>27</v>
      </c>
      <c r="E217" s="33" t="s">
        <v>1161</v>
      </c>
      <c r="F217" s="35" t="str">
        <f>IF(ISBLANK(Table2[[#This Row],[unique_id]]), "", PROPER(SUBSTITUTE(Table2[[#This Row],[unique_id]], "_", " ")))</f>
        <v>Ceiling Water Booster Plug Energy Total</v>
      </c>
      <c r="G217" s="33" t="s">
        <v>927</v>
      </c>
      <c r="H217" s="33" t="s">
        <v>665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76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923</v>
      </c>
      <c r="AI217" s="33"/>
      <c r="AJ217" s="33" t="str">
        <f>_xlfn.CONCAT("homeassistant/", Table2[[#This Row],[entity_namespace]], "/tasmota/",Table2[[#This Row],[unique_id]], "/config")</f>
        <v>homeassistant/sensor/tasmota/ceiling_water_booster_plug_energy_total/config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3" t="s">
        <v>942</v>
      </c>
      <c r="AO217" s="33" t="s">
        <v>943</v>
      </c>
      <c r="AP217" s="33" t="s">
        <v>932</v>
      </c>
      <c r="AQ217" s="33" t="s">
        <v>933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Ceiling</v>
      </c>
      <c r="BB217" s="33" t="s">
        <v>454</v>
      </c>
      <c r="BC217" s="33" t="s">
        <v>452</v>
      </c>
      <c r="BD217" s="33" t="s">
        <v>1178</v>
      </c>
      <c r="BE217" s="33" t="s">
        <v>913</v>
      </c>
      <c r="BF217" s="33" t="s">
        <v>410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 x14ac:dyDescent="0.2">
      <c r="A218" s="18">
        <v>1807</v>
      </c>
      <c r="B218" s="33" t="s">
        <v>26</v>
      </c>
      <c r="C218" s="33" t="s">
        <v>825</v>
      </c>
      <c r="D218" s="33" t="s">
        <v>149</v>
      </c>
      <c r="E218" s="34" t="s">
        <v>1166</v>
      </c>
      <c r="F218" s="35" t="str">
        <f>IF(ISBLANK(Table2[[#This Row],[unique_id]]), "", PROPER(SUBSTITUTE(Table2[[#This Row],[unique_id]], "_", " ")))</f>
        <v>Template Garden Pool Filter Plug Proxy</v>
      </c>
      <c r="G218" s="33" t="s">
        <v>323</v>
      </c>
      <c r="H218" s="33" t="s">
        <v>665</v>
      </c>
      <c r="I218" s="33" t="s">
        <v>132</v>
      </c>
      <c r="J218" s="33"/>
      <c r="K218" s="33"/>
      <c r="L218" s="33"/>
      <c r="M218" s="33"/>
      <c r="N218" s="33"/>
      <c r="O218" s="36" t="s">
        <v>805</v>
      </c>
      <c r="P218" s="33" t="s">
        <v>166</v>
      </c>
      <c r="Q218" s="39" t="s">
        <v>778</v>
      </c>
      <c r="R218" s="33" t="str">
        <f>Table2[[#This Row],[entity_domain]]</f>
        <v>Heating &amp; Cooling</v>
      </c>
      <c r="S218" s="33" t="s">
        <v>323</v>
      </c>
      <c r="T218" s="34" t="s">
        <v>1132</v>
      </c>
      <c r="U218" s="33"/>
      <c r="V218" s="36"/>
      <c r="W218" s="36"/>
      <c r="X218" s="36"/>
      <c r="Y218" s="36"/>
      <c r="Z218" s="36"/>
      <c r="AA218" s="36"/>
      <c r="AB218" s="33"/>
      <c r="AC218" s="33"/>
      <c r="AD218" s="33"/>
      <c r="AE218" s="33"/>
      <c r="AF218" s="33"/>
      <c r="AG218" s="36"/>
      <c r="AH218" s="36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7"/>
      <c r="AU218" s="33" t="s">
        <v>134</v>
      </c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323</v>
      </c>
      <c r="BC218" s="33" t="s">
        <v>452</v>
      </c>
      <c r="BD218" s="33" t="s">
        <v>1178</v>
      </c>
      <c r="BE218" s="33" t="s">
        <v>913</v>
      </c>
      <c r="BF218" s="33" t="s">
        <v>585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 x14ac:dyDescent="0.2">
      <c r="A219" s="18">
        <v>1808</v>
      </c>
      <c r="B219" s="33" t="s">
        <v>26</v>
      </c>
      <c r="C219" s="33" t="s">
        <v>710</v>
      </c>
      <c r="D219" s="33" t="s">
        <v>134</v>
      </c>
      <c r="E219" s="33" t="s">
        <v>1167</v>
      </c>
      <c r="F219" s="35" t="str">
        <f>IF(ISBLANK(Table2[[#This Row],[unique_id]]), "", PROPER(SUBSTITUTE(Table2[[#This Row],[unique_id]], "_", " ")))</f>
        <v>Garden Pool Filter Plug</v>
      </c>
      <c r="G219" s="33" t="s">
        <v>323</v>
      </c>
      <c r="H219" s="33" t="s">
        <v>665</v>
      </c>
      <c r="I219" s="33" t="s">
        <v>132</v>
      </c>
      <c r="J219" s="33" t="str">
        <f>Table2[[#This Row],[friendly_name]]</f>
        <v>Pool Filter</v>
      </c>
      <c r="K219" s="33"/>
      <c r="L219" s="33"/>
      <c r="M219" s="33" t="s">
        <v>260</v>
      </c>
      <c r="N219" s="33"/>
      <c r="O219" s="36" t="s">
        <v>805</v>
      </c>
      <c r="P219" s="33" t="s">
        <v>166</v>
      </c>
      <c r="Q219" s="33" t="s">
        <v>778</v>
      </c>
      <c r="R219" s="33" t="str">
        <f>Table2[[#This Row],[entity_domain]]</f>
        <v>Heating &amp; Cooling</v>
      </c>
      <c r="S219" s="33" t="s">
        <v>323</v>
      </c>
      <c r="T21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9" s="33"/>
      <c r="V219" s="36"/>
      <c r="W219" s="36"/>
      <c r="X219" s="36"/>
      <c r="Y219" s="36"/>
      <c r="Z219" s="36"/>
      <c r="AA219" s="51" t="s">
        <v>1175</v>
      </c>
      <c r="AB219" s="33"/>
      <c r="AC219" s="33"/>
      <c r="AD219" s="33"/>
      <c r="AE219" s="33" t="s">
        <v>1170</v>
      </c>
      <c r="AF219" s="33">
        <v>10</v>
      </c>
      <c r="AG219" s="36" t="s">
        <v>34</v>
      </c>
      <c r="AH219" s="36" t="s">
        <v>923</v>
      </c>
      <c r="AI219" s="33"/>
      <c r="AJ219" s="33" t="str">
        <f>_xlfn.CONCAT("homeassistant/", Table2[[#This Row],[entity_namespace]], "/tasmota/",Table2[[#This Row],[unique_id]], "/config")</f>
        <v>homeassistant/switch/tasmota/garden_pool_filter_plug/config</v>
      </c>
      <c r="AK219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9" s="33" t="str">
        <f>_xlfn.CONCAT("tasmota/device/",Table2[[#This Row],[unique_id]], "/cmnd/POWER")</f>
        <v>tasmota/device/garden_pool_filter_plug/cmnd/POWER</v>
      </c>
      <c r="AM219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9" s="33" t="s">
        <v>942</v>
      </c>
      <c r="AO219" s="33" t="s">
        <v>943</v>
      </c>
      <c r="AP219" s="33" t="s">
        <v>932</v>
      </c>
      <c r="AQ219" s="33" t="s">
        <v>933</v>
      </c>
      <c r="AR219" s="33" t="s">
        <v>1009</v>
      </c>
      <c r="AS219" s="33">
        <v>1</v>
      </c>
      <c r="AT219" s="38" t="str">
        <f>HYPERLINK(_xlfn.CONCAT("http://", Table2[[#This Row],[connection_ip]], "/?"))</f>
        <v>http://10.0.4.106/?</v>
      </c>
      <c r="AU219" s="33"/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3"/>
      <c r="BA219" s="18" t="str">
        <f>IF(ISBLANK(Table2[[#This Row],[device_model]]), "", Table2[[#This Row],[device_suggested_area]])</f>
        <v>Garden</v>
      </c>
      <c r="BB219" s="33" t="s">
        <v>323</v>
      </c>
      <c r="BC219" s="33" t="s">
        <v>452</v>
      </c>
      <c r="BD219" s="33" t="s">
        <v>1178</v>
      </c>
      <c r="BE219" s="33" t="s">
        <v>913</v>
      </c>
      <c r="BF219" s="33" t="s">
        <v>585</v>
      </c>
      <c r="BG219" s="33"/>
      <c r="BH219" s="33"/>
      <c r="BI219" s="33"/>
      <c r="BJ219" s="33" t="s">
        <v>1422</v>
      </c>
      <c r="BK219" s="33" t="s">
        <v>1101</v>
      </c>
      <c r="BL219" s="33" t="s">
        <v>1463</v>
      </c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0" spans="1:65" ht="16" customHeight="1" x14ac:dyDescent="0.2">
      <c r="A220" s="18">
        <v>1809</v>
      </c>
      <c r="B220" s="33" t="s">
        <v>26</v>
      </c>
      <c r="C220" s="33" t="s">
        <v>710</v>
      </c>
      <c r="D220" s="33" t="s">
        <v>27</v>
      </c>
      <c r="E220" s="33" t="s">
        <v>1168</v>
      </c>
      <c r="F220" s="35" t="str">
        <f>IF(ISBLANK(Table2[[#This Row],[unique_id]]), "", PROPER(SUBSTITUTE(Table2[[#This Row],[unique_id]], "_", " ")))</f>
        <v>Garden Pool Filter Plug Energy Power</v>
      </c>
      <c r="G220" s="33" t="s">
        <v>926</v>
      </c>
      <c r="H220" s="33" t="s">
        <v>665</v>
      </c>
      <c r="I220" s="33" t="s">
        <v>132</v>
      </c>
      <c r="J220" s="33"/>
      <c r="K220" s="33"/>
      <c r="L220" s="33"/>
      <c r="M220" s="33"/>
      <c r="N220" s="33"/>
      <c r="O220" s="36"/>
      <c r="P220" s="33"/>
      <c r="Q220" s="33"/>
      <c r="R220" s="33"/>
      <c r="S220" s="33"/>
      <c r="T220" s="34"/>
      <c r="U220" s="33"/>
      <c r="V220" s="36"/>
      <c r="W220" s="36"/>
      <c r="X220" s="36"/>
      <c r="Y220" s="36"/>
      <c r="Z220" s="36"/>
      <c r="AA220" s="36"/>
      <c r="AB220" s="33" t="s">
        <v>31</v>
      </c>
      <c r="AC220" s="33" t="s">
        <v>331</v>
      </c>
      <c r="AD220" s="33" t="s">
        <v>924</v>
      </c>
      <c r="AE220" s="33"/>
      <c r="AF220" s="33">
        <v>10</v>
      </c>
      <c r="AG220" s="36" t="s">
        <v>34</v>
      </c>
      <c r="AH220" s="36" t="s">
        <v>923</v>
      </c>
      <c r="AI220" s="33"/>
      <c r="AJ220" s="33" t="str">
        <f>_xlfn.CONCAT("homeassistant/", Table2[[#This Row],[entity_namespace]], "/tasmota/",Table2[[#This Row],[unique_id]], "/config")</f>
        <v>homeassistant/sensor/tasmota/garden_pool_filter_plug_energy_power/config</v>
      </c>
      <c r="AK220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0" s="33"/>
      <c r="AM220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3" t="s">
        <v>942</v>
      </c>
      <c r="AO220" s="33" t="s">
        <v>943</v>
      </c>
      <c r="AP220" s="33" t="s">
        <v>932</v>
      </c>
      <c r="AQ220" s="33" t="s">
        <v>933</v>
      </c>
      <c r="AR220" s="33" t="s">
        <v>1172</v>
      </c>
      <c r="AS220" s="33">
        <v>1</v>
      </c>
      <c r="AT220" s="38"/>
      <c r="AU220" s="33"/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33"/>
      <c r="BA220" s="18" t="str">
        <f>IF(ISBLANK(Table2[[#This Row],[device_model]]), "", Table2[[#This Row],[device_suggested_area]])</f>
        <v>Garden</v>
      </c>
      <c r="BB220" s="33" t="s">
        <v>323</v>
      </c>
      <c r="BC220" s="33" t="s">
        <v>452</v>
      </c>
      <c r="BD220" s="33" t="s">
        <v>1178</v>
      </c>
      <c r="BE220" s="33" t="s">
        <v>913</v>
      </c>
      <c r="BF220" s="33" t="s">
        <v>585</v>
      </c>
      <c r="BG220" s="33"/>
      <c r="BH220" s="33"/>
      <c r="BI220" s="33"/>
      <c r="BJ220" s="33"/>
      <c r="BK220" s="33"/>
      <c r="BL220" s="33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 x14ac:dyDescent="0.2">
      <c r="A221" s="18">
        <v>1810</v>
      </c>
      <c r="B221" s="33" t="s">
        <v>26</v>
      </c>
      <c r="C221" s="33" t="s">
        <v>710</v>
      </c>
      <c r="D221" s="33" t="s">
        <v>27</v>
      </c>
      <c r="E221" s="33" t="s">
        <v>1169</v>
      </c>
      <c r="F221" s="35" t="str">
        <f>IF(ISBLANK(Table2[[#This Row],[unique_id]]), "", PROPER(SUBSTITUTE(Table2[[#This Row],[unique_id]], "_", " ")))</f>
        <v>Garden Pool Filter Plug Energy Total</v>
      </c>
      <c r="G221" s="33" t="s">
        <v>927</v>
      </c>
      <c r="H221" s="33" t="s">
        <v>665</v>
      </c>
      <c r="I221" s="33" t="s">
        <v>132</v>
      </c>
      <c r="J221" s="33"/>
      <c r="K221" s="33"/>
      <c r="L221" s="33"/>
      <c r="M221" s="33"/>
      <c r="N221" s="33"/>
      <c r="O221" s="36"/>
      <c r="P221" s="33"/>
      <c r="Q221" s="33"/>
      <c r="R221" s="33"/>
      <c r="S221" s="33"/>
      <c r="T221" s="34"/>
      <c r="U221" s="33"/>
      <c r="V221" s="36"/>
      <c r="W221" s="36"/>
      <c r="X221" s="36"/>
      <c r="Y221" s="36"/>
      <c r="Z221" s="36"/>
      <c r="AA221" s="36"/>
      <c r="AB221" s="33" t="s">
        <v>76</v>
      </c>
      <c r="AC221" s="33" t="s">
        <v>332</v>
      </c>
      <c r="AD221" s="33" t="s">
        <v>925</v>
      </c>
      <c r="AE221" s="33"/>
      <c r="AF221" s="33">
        <v>10</v>
      </c>
      <c r="AG221" s="36" t="s">
        <v>34</v>
      </c>
      <c r="AH221" s="36" t="s">
        <v>923</v>
      </c>
      <c r="AI221" s="33"/>
      <c r="AJ221" s="33" t="str">
        <f>_xlfn.CONCAT("homeassistant/", Table2[[#This Row],[entity_namespace]], "/tasmota/",Table2[[#This Row],[unique_id]], "/config")</f>
        <v>homeassistant/sensor/tasmota/garden_pool_filter_plug_energy_total/config</v>
      </c>
      <c r="AK221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1" s="33"/>
      <c r="AM221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3" t="s">
        <v>942</v>
      </c>
      <c r="AO221" s="33" t="s">
        <v>943</v>
      </c>
      <c r="AP221" s="33" t="s">
        <v>932</v>
      </c>
      <c r="AQ221" s="33" t="s">
        <v>933</v>
      </c>
      <c r="AR221" s="33" t="s">
        <v>1173</v>
      </c>
      <c r="AS221" s="33">
        <v>1</v>
      </c>
      <c r="AT221" s="38"/>
      <c r="AU221" s="33"/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33"/>
      <c r="BA221" s="18" t="str">
        <f>IF(ISBLANK(Table2[[#This Row],[device_model]]), "", Table2[[#This Row],[device_suggested_area]])</f>
        <v>Garden</v>
      </c>
      <c r="BB221" s="33" t="s">
        <v>323</v>
      </c>
      <c r="BC221" s="33" t="s">
        <v>452</v>
      </c>
      <c r="BD221" s="33" t="s">
        <v>1178</v>
      </c>
      <c r="BE221" s="33" t="s">
        <v>913</v>
      </c>
      <c r="BF221" s="33" t="s">
        <v>585</v>
      </c>
      <c r="BG221" s="33"/>
      <c r="BH221" s="33"/>
      <c r="BI221" s="33"/>
      <c r="BJ221" s="33"/>
      <c r="BK221" s="33"/>
      <c r="BL221" s="33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 x14ac:dyDescent="0.2">
      <c r="A222" s="18">
        <v>1811</v>
      </c>
      <c r="B222" s="33" t="s">
        <v>26</v>
      </c>
      <c r="C222" s="33" t="s">
        <v>710</v>
      </c>
      <c r="D222" s="33" t="s">
        <v>27</v>
      </c>
      <c r="E222" s="33" t="s">
        <v>1108</v>
      </c>
      <c r="F222" s="35" t="str">
        <f>IF(ISBLANK(Table2[[#This Row],[unique_id]]), "", PROPER(SUBSTITUTE(Table2[[#This Row],[unique_id]], "_", " ")))</f>
        <v>Landing Festoons Plug Temperature</v>
      </c>
      <c r="G222" s="33" t="s">
        <v>1232</v>
      </c>
      <c r="H222" s="33" t="s">
        <v>1531</v>
      </c>
      <c r="I222" s="33" t="s">
        <v>132</v>
      </c>
      <c r="J222" s="33"/>
      <c r="K222" s="33" t="s">
        <v>1240</v>
      </c>
      <c r="L222" s="33"/>
      <c r="M222" s="33"/>
      <c r="N222" s="33"/>
      <c r="O222" s="36"/>
      <c r="P222" s="33"/>
      <c r="Q222" s="33"/>
      <c r="R222" s="33"/>
      <c r="S222" s="33"/>
      <c r="T222" s="34"/>
      <c r="U222" s="33" t="s">
        <v>445</v>
      </c>
      <c r="V222" s="36" t="s">
        <v>1255</v>
      </c>
      <c r="W222" s="36"/>
      <c r="X222" s="36"/>
      <c r="Y222" s="36"/>
      <c r="Z222" s="36"/>
      <c r="AA222" s="36"/>
      <c r="AB222" s="33" t="s">
        <v>31</v>
      </c>
      <c r="AC222" s="33" t="s">
        <v>88</v>
      </c>
      <c r="AD222" s="33" t="s">
        <v>89</v>
      </c>
      <c r="AE222" s="33" t="s">
        <v>453</v>
      </c>
      <c r="AF222" s="33">
        <v>10</v>
      </c>
      <c r="AG222" s="36" t="s">
        <v>34</v>
      </c>
      <c r="AH222" s="36" t="s">
        <v>923</v>
      </c>
      <c r="AI222" s="33"/>
      <c r="AJ222" s="33" t="str">
        <f>_xlfn.CONCAT("homeassistant/", Table2[[#This Row],[entity_namespace]], "/tasmota/",Table2[[#This Row],[unique_id]], "/config")</f>
        <v>homeassistant/sensor/tasmota/landing_festoons_plug_temperature/config</v>
      </c>
      <c r="AK222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22" s="33"/>
      <c r="AM222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2" s="33" t="s">
        <v>942</v>
      </c>
      <c r="AO222" s="33" t="s">
        <v>943</v>
      </c>
      <c r="AP222" s="33" t="s">
        <v>932</v>
      </c>
      <c r="AQ222" s="33" t="s">
        <v>933</v>
      </c>
      <c r="AR222" s="33" t="s">
        <v>1181</v>
      </c>
      <c r="AS222" s="33">
        <v>1</v>
      </c>
      <c r="AT222" s="38"/>
      <c r="AU222" s="33"/>
      <c r="AV222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2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2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2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33"/>
      <c r="BA222" s="33" t="str">
        <f>IF(ISBLANK(Table2[[#This Row],[device_model]]), "", Table2[[#This Row],[device_suggested_area]])</f>
        <v>Landing</v>
      </c>
      <c r="BB222" s="33" t="s">
        <v>744</v>
      </c>
      <c r="BC222" s="33" t="s">
        <v>1180</v>
      </c>
      <c r="BD222" s="33" t="s">
        <v>1178</v>
      </c>
      <c r="BE222" s="33" t="s">
        <v>913</v>
      </c>
      <c r="BF222" s="33" t="s">
        <v>568</v>
      </c>
      <c r="BG222" s="33" t="s">
        <v>410</v>
      </c>
      <c r="BH222" s="33" t="s">
        <v>410</v>
      </c>
      <c r="BI222" s="33"/>
      <c r="BJ222" s="33"/>
      <c r="BK222" s="33"/>
      <c r="BL222" s="33"/>
      <c r="BM222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 x14ac:dyDescent="0.2">
      <c r="A223" s="18">
        <v>1812</v>
      </c>
      <c r="B223" s="33" t="s">
        <v>26</v>
      </c>
      <c r="C223" s="33" t="s">
        <v>710</v>
      </c>
      <c r="D223" s="33" t="s">
        <v>27</v>
      </c>
      <c r="E223" s="33" t="s">
        <v>1240</v>
      </c>
      <c r="F223" s="33" t="str">
        <f>IF(ISBLANK(Table2[[#This Row],[unique_id]]), "", PROPER(SUBSTITUTE(Table2[[#This Row],[unique_id]], "_", " ")))</f>
        <v>Compensation Sensor Landing Festoons Plug Temperature</v>
      </c>
      <c r="G223" s="33" t="s">
        <v>1232</v>
      </c>
      <c r="H223" s="33" t="s">
        <v>1531</v>
      </c>
      <c r="I223" s="33" t="s">
        <v>132</v>
      </c>
      <c r="J223" s="33" t="s">
        <v>87</v>
      </c>
      <c r="K223" s="33"/>
      <c r="L223" s="33"/>
      <c r="M223" s="33" t="s">
        <v>90</v>
      </c>
      <c r="N223" s="33"/>
      <c r="O223" s="36"/>
      <c r="P223" s="33"/>
      <c r="Q223" s="33"/>
      <c r="R223" s="33"/>
      <c r="S223" s="33"/>
      <c r="T223" s="34"/>
      <c r="U223" s="33" t="s">
        <v>445</v>
      </c>
      <c r="V223" s="36"/>
      <c r="W223" s="36"/>
      <c r="X223" s="36"/>
      <c r="Y223" s="36"/>
      <c r="Z223" s="36"/>
      <c r="AA223" s="36"/>
      <c r="AB223" s="33" t="s">
        <v>31</v>
      </c>
      <c r="AC223" s="33" t="s">
        <v>88</v>
      </c>
      <c r="AD223" s="33" t="s">
        <v>89</v>
      </c>
      <c r="AE223" s="33" t="s">
        <v>453</v>
      </c>
      <c r="AF223" s="33"/>
      <c r="AG223" s="36"/>
      <c r="AH223" s="36"/>
      <c r="AI223" s="33"/>
      <c r="AJ223" s="33" t="str">
        <f>IF(ISBLANK(AI223),  "", _xlfn.CONCAT("haas/entity/sensor/", LOWER(C223), "/", E223, "/config"))</f>
        <v/>
      </c>
      <c r="AK223" s="33" t="str">
        <f>IF(ISBLANK(AI223),  "", _xlfn.CONCAT(LOWER(C223), "/", E223))</f>
        <v/>
      </c>
      <c r="AL223" s="33"/>
      <c r="AM223" s="33"/>
      <c r="AN223" s="33"/>
      <c r="AO223" s="33"/>
      <c r="AP223" s="33"/>
      <c r="AQ223" s="33"/>
      <c r="AR223" s="33"/>
      <c r="AS223" s="33"/>
      <c r="AT223" s="59"/>
      <c r="AU223" s="37"/>
      <c r="AV223" s="33"/>
      <c r="AW223" s="33"/>
      <c r="AX22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33"/>
      <c r="BA223" s="33" t="str">
        <f>IF(ISBLANK(Table2[[#This Row],[device_model]]), "", Table2[[#This Row],[device_suggested_area]])</f>
        <v/>
      </c>
      <c r="BB223" s="33"/>
      <c r="BC223" s="33"/>
      <c r="BD223" s="33"/>
      <c r="BE223" s="36"/>
      <c r="BF223" s="33" t="s">
        <v>568</v>
      </c>
      <c r="BG223" s="33" t="s">
        <v>410</v>
      </c>
      <c r="BH223" s="33" t="s">
        <v>410</v>
      </c>
      <c r="BI223" s="33"/>
      <c r="BJ223" s="33"/>
      <c r="BK223" s="33"/>
      <c r="BL223" s="33"/>
      <c r="BM22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 x14ac:dyDescent="0.2">
      <c r="A224" s="18">
        <v>2100</v>
      </c>
      <c r="B224" s="18" t="s">
        <v>26</v>
      </c>
      <c r="C224" s="18" t="s">
        <v>794</v>
      </c>
      <c r="D224" s="18" t="s">
        <v>27</v>
      </c>
      <c r="E224" s="18" t="s">
        <v>234</v>
      </c>
      <c r="F224" s="22" t="str">
        <f>IF(ISBLANK(Table2[[#This Row],[unique_id]]), "", PROPER(SUBSTITUTE(Table2[[#This Row],[unique_id]], "_", " ")))</f>
        <v>Home Power</v>
      </c>
      <c r="G224" s="18" t="s">
        <v>328</v>
      </c>
      <c r="H224" s="18" t="s">
        <v>242</v>
      </c>
      <c r="I224" s="18" t="s">
        <v>141</v>
      </c>
      <c r="M224" s="18" t="s">
        <v>90</v>
      </c>
      <c r="O224" s="19"/>
      <c r="P224" s="18"/>
      <c r="T224" s="23"/>
      <c r="U224" s="18" t="s">
        <v>446</v>
      </c>
      <c r="V224" s="19"/>
      <c r="W224" s="19"/>
      <c r="X224" s="19"/>
      <c r="Y224" s="19"/>
      <c r="Z224" s="19"/>
      <c r="AB224" s="18"/>
      <c r="AC224" s="18" t="s">
        <v>331</v>
      </c>
      <c r="AE224" s="18" t="s">
        <v>243</v>
      </c>
      <c r="AG224" s="19"/>
      <c r="AH224" s="19"/>
      <c r="AT224" s="20"/>
      <c r="AU224" s="19"/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18" t="str">
        <f>IF(ISBLANK(Table2[[#This Row],[device_model]]), "", Table2[[#This Row],[device_suggested_area]])</f>
        <v/>
      </c>
      <c r="BE224" s="19"/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 x14ac:dyDescent="0.2">
      <c r="A225" s="18">
        <v>2101</v>
      </c>
      <c r="B225" s="18" t="s">
        <v>26</v>
      </c>
      <c r="C225" s="18" t="s">
        <v>794</v>
      </c>
      <c r="D225" s="18" t="s">
        <v>27</v>
      </c>
      <c r="E225" s="18" t="s">
        <v>325</v>
      </c>
      <c r="F225" s="22" t="str">
        <f>IF(ISBLANK(Table2[[#This Row],[unique_id]]), "", PROPER(SUBSTITUTE(Table2[[#This Row],[unique_id]], "_", " ")))</f>
        <v>Home Base Power</v>
      </c>
      <c r="G225" s="18" t="s">
        <v>326</v>
      </c>
      <c r="H225" s="18" t="s">
        <v>242</v>
      </c>
      <c r="I225" s="18" t="s">
        <v>141</v>
      </c>
      <c r="M225" s="18" t="s">
        <v>90</v>
      </c>
      <c r="O225" s="19"/>
      <c r="P225" s="18"/>
      <c r="T225" s="23"/>
      <c r="U225" s="18" t="s">
        <v>446</v>
      </c>
      <c r="V225" s="19"/>
      <c r="W225" s="19"/>
      <c r="X225" s="19"/>
      <c r="Y225" s="19"/>
      <c r="Z225" s="19"/>
      <c r="AB225" s="18"/>
      <c r="AC225" s="18" t="s">
        <v>331</v>
      </c>
      <c r="AE225" s="18" t="s">
        <v>243</v>
      </c>
      <c r="AG225" s="19"/>
      <c r="AH225" s="19"/>
      <c r="AT225" s="20"/>
      <c r="AU225" s="19"/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18" t="str">
        <f>IF(ISBLANK(Table2[[#This Row],[device_model]]), "", Table2[[#This Row],[device_suggested_area]])</f>
        <v/>
      </c>
      <c r="BE225" s="19"/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 x14ac:dyDescent="0.2">
      <c r="A226" s="18">
        <v>2102</v>
      </c>
      <c r="B226" s="18" t="s">
        <v>26</v>
      </c>
      <c r="C226" s="18" t="s">
        <v>794</v>
      </c>
      <c r="D226" s="18" t="s">
        <v>27</v>
      </c>
      <c r="E226" s="18" t="s">
        <v>324</v>
      </c>
      <c r="F226" s="22" t="str">
        <f>IF(ISBLANK(Table2[[#This Row],[unique_id]]), "", PROPER(SUBSTITUTE(Table2[[#This Row],[unique_id]], "_", " ")))</f>
        <v>Home Peak Power</v>
      </c>
      <c r="G226" s="18" t="s">
        <v>327</v>
      </c>
      <c r="H226" s="18" t="s">
        <v>242</v>
      </c>
      <c r="I226" s="18" t="s">
        <v>141</v>
      </c>
      <c r="M226" s="18" t="s">
        <v>90</v>
      </c>
      <c r="O226" s="19"/>
      <c r="P226" s="18"/>
      <c r="T226" s="23"/>
      <c r="U226" s="18" t="s">
        <v>446</v>
      </c>
      <c r="V226" s="19"/>
      <c r="W226" s="19"/>
      <c r="X226" s="19"/>
      <c r="Y226" s="19"/>
      <c r="Z226" s="19"/>
      <c r="AB226" s="18"/>
      <c r="AC226" s="18" t="s">
        <v>331</v>
      </c>
      <c r="AE226" s="18" t="s">
        <v>243</v>
      </c>
      <c r="AG226" s="19"/>
      <c r="AH226" s="19"/>
      <c r="AT226" s="20"/>
      <c r="AU226" s="19"/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18" t="str">
        <f>IF(ISBLANK(Table2[[#This Row],[device_model]]), "", Table2[[#This Row],[device_suggested_area]])</f>
        <v/>
      </c>
      <c r="BE226" s="19"/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 x14ac:dyDescent="0.2">
      <c r="A227" s="18">
        <v>2103</v>
      </c>
      <c r="B227" s="18" t="s">
        <v>26</v>
      </c>
      <c r="C227" s="18" t="s">
        <v>449</v>
      </c>
      <c r="D227" s="18" t="s">
        <v>337</v>
      </c>
      <c r="E227" s="18" t="s">
        <v>447</v>
      </c>
      <c r="F227" s="22" t="str">
        <f>IF(ISBLANK(Table2[[#This Row],[unique_id]]), "", PROPER(SUBSTITUTE(Table2[[#This Row],[unique_id]], "_", " ")))</f>
        <v>Graph Break</v>
      </c>
      <c r="G227" s="18" t="s">
        <v>448</v>
      </c>
      <c r="H227" s="18" t="s">
        <v>242</v>
      </c>
      <c r="I227" s="18" t="s">
        <v>141</v>
      </c>
      <c r="O227" s="19"/>
      <c r="P227" s="18"/>
      <c r="T227" s="23"/>
      <c r="U227" s="18" t="s">
        <v>446</v>
      </c>
      <c r="V227" s="19"/>
      <c r="W227" s="19"/>
      <c r="X227" s="19"/>
      <c r="Y227" s="19"/>
      <c r="Z227" s="19"/>
      <c r="AB227" s="18"/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 x14ac:dyDescent="0.2">
      <c r="A228" s="18">
        <v>2104</v>
      </c>
      <c r="B228" s="18" t="s">
        <v>26</v>
      </c>
      <c r="C228" s="18" t="s">
        <v>794</v>
      </c>
      <c r="D228" s="18" t="s">
        <v>27</v>
      </c>
      <c r="E228" s="18" t="s">
        <v>780</v>
      </c>
      <c r="F228" s="22" t="str">
        <f>IF(ISBLANK(Table2[[#This Row],[unique_id]]), "", PROPER(SUBSTITUTE(Table2[[#This Row],[unique_id]], "_", " ")))</f>
        <v>Lights Power</v>
      </c>
      <c r="G228" s="18" t="s">
        <v>807</v>
      </c>
      <c r="H228" s="18" t="s">
        <v>242</v>
      </c>
      <c r="I228" s="18" t="s">
        <v>141</v>
      </c>
      <c r="M228" s="18" t="s">
        <v>136</v>
      </c>
      <c r="O228" s="19"/>
      <c r="P228" s="18"/>
      <c r="T228" s="23"/>
      <c r="U228" s="18" t="s">
        <v>446</v>
      </c>
      <c r="V228" s="19"/>
      <c r="W228" s="19"/>
      <c r="X228" s="19"/>
      <c r="Y228" s="19"/>
      <c r="Z228" s="19"/>
      <c r="AB228" s="18"/>
      <c r="AC228" s="18" t="s">
        <v>331</v>
      </c>
      <c r="AE228" s="18" t="s">
        <v>243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 x14ac:dyDescent="0.2">
      <c r="A229" s="18">
        <v>2105</v>
      </c>
      <c r="B229" s="18" t="s">
        <v>26</v>
      </c>
      <c r="C229" s="18" t="s">
        <v>794</v>
      </c>
      <c r="D229" s="18" t="s">
        <v>27</v>
      </c>
      <c r="E229" s="18" t="s">
        <v>781</v>
      </c>
      <c r="F229" s="22" t="str">
        <f>IF(ISBLANK(Table2[[#This Row],[unique_id]]), "", PROPER(SUBSTITUTE(Table2[[#This Row],[unique_id]], "_", " ")))</f>
        <v>Fans Power</v>
      </c>
      <c r="G229" s="18" t="s">
        <v>806</v>
      </c>
      <c r="H229" s="18" t="s">
        <v>242</v>
      </c>
      <c r="I229" s="18" t="s">
        <v>141</v>
      </c>
      <c r="M229" s="18" t="s">
        <v>136</v>
      </c>
      <c r="O229" s="19"/>
      <c r="P229" s="18"/>
      <c r="T229" s="23"/>
      <c r="U229" s="18" t="s">
        <v>446</v>
      </c>
      <c r="V229" s="19"/>
      <c r="W229" s="19"/>
      <c r="X229" s="19"/>
      <c r="Y229" s="19"/>
      <c r="Z229" s="19"/>
      <c r="AB229" s="18"/>
      <c r="AC229" s="18" t="s">
        <v>331</v>
      </c>
      <c r="AE229" s="18" t="s">
        <v>243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 x14ac:dyDescent="0.2">
      <c r="A230" s="18">
        <v>2106</v>
      </c>
      <c r="B230" s="18" t="s">
        <v>26</v>
      </c>
      <c r="C230" s="18" t="s">
        <v>794</v>
      </c>
      <c r="D230" s="18" t="s">
        <v>27</v>
      </c>
      <c r="E230" s="18" t="s">
        <v>843</v>
      </c>
      <c r="F230" s="22" t="str">
        <f>IF(ISBLANK(Table2[[#This Row],[unique_id]]), "", PROPER(SUBSTITUTE(Table2[[#This Row],[unique_id]], "_", " ")))</f>
        <v>All Standby Power</v>
      </c>
      <c r="G230" s="18" t="s">
        <v>865</v>
      </c>
      <c r="H230" s="18" t="s">
        <v>242</v>
      </c>
      <c r="I230" s="18" t="s">
        <v>141</v>
      </c>
      <c r="M230" s="18" t="s">
        <v>136</v>
      </c>
      <c r="O230" s="19"/>
      <c r="P230" s="18"/>
      <c r="T230" s="23"/>
      <c r="U230" s="18" t="s">
        <v>446</v>
      </c>
      <c r="V230" s="19"/>
      <c r="W230" s="19"/>
      <c r="X230" s="19"/>
      <c r="Y230" s="19"/>
      <c r="Z230" s="19"/>
      <c r="AB230" s="18"/>
      <c r="AC230" s="18" t="s">
        <v>331</v>
      </c>
      <c r="AE230" s="18" t="s">
        <v>243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 x14ac:dyDescent="0.2">
      <c r="A231" s="18">
        <v>2107</v>
      </c>
      <c r="B231" s="18" t="s">
        <v>26</v>
      </c>
      <c r="C231" s="18" t="s">
        <v>794</v>
      </c>
      <c r="D231" s="18" t="s">
        <v>27</v>
      </c>
      <c r="E231" s="18" t="s">
        <v>1140</v>
      </c>
      <c r="F231" s="22" t="str">
        <f>IF(ISBLANK(Table2[[#This Row],[unique_id]]), "", PROPER(SUBSTITUTE(Table2[[#This Row],[unique_id]], "_", " ")))</f>
        <v>Coffee Machine Power</v>
      </c>
      <c r="G231" s="18" t="s">
        <v>135</v>
      </c>
      <c r="H231" s="18" t="s">
        <v>242</v>
      </c>
      <c r="I231" s="18" t="s">
        <v>141</v>
      </c>
      <c r="M231" s="18" t="s">
        <v>136</v>
      </c>
      <c r="O231" s="19"/>
      <c r="P231" s="18"/>
      <c r="T231" s="23"/>
      <c r="U231" s="18" t="s">
        <v>446</v>
      </c>
      <c r="V231" s="19"/>
      <c r="W231" s="19"/>
      <c r="X231" s="19"/>
      <c r="Y231" s="19"/>
      <c r="Z231" s="19"/>
      <c r="AB231" s="18"/>
      <c r="AC231" s="18" t="s">
        <v>331</v>
      </c>
      <c r="AE231" s="18" t="s">
        <v>243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 x14ac:dyDescent="0.2">
      <c r="A232" s="18">
        <v>2108</v>
      </c>
      <c r="B232" s="18" t="s">
        <v>26</v>
      </c>
      <c r="C232" s="18" t="s">
        <v>794</v>
      </c>
      <c r="D232" s="18" t="s">
        <v>27</v>
      </c>
      <c r="E232" s="18" t="s">
        <v>1141</v>
      </c>
      <c r="F232" s="22" t="str">
        <f>IF(ISBLANK(Table2[[#This Row],[unique_id]]), "", PROPER(SUBSTITUTE(Table2[[#This Row],[unique_id]], "_", " ")))</f>
        <v>Battery Charger Power</v>
      </c>
      <c r="G232" s="18" t="s">
        <v>233</v>
      </c>
      <c r="H232" s="18" t="s">
        <v>242</v>
      </c>
      <c r="I232" s="18" t="s">
        <v>141</v>
      </c>
      <c r="M232" s="18" t="s">
        <v>136</v>
      </c>
      <c r="O232" s="19"/>
      <c r="P232" s="18"/>
      <c r="T232" s="23"/>
      <c r="U232" s="18" t="s">
        <v>446</v>
      </c>
      <c r="V232" s="19"/>
      <c r="W232" s="19"/>
      <c r="X232" s="19"/>
      <c r="Y232" s="19"/>
      <c r="Z232" s="19"/>
      <c r="AB232" s="18"/>
      <c r="AC232" s="18" t="s">
        <v>331</v>
      </c>
      <c r="AE232" s="18" t="s">
        <v>243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 x14ac:dyDescent="0.2">
      <c r="A233" s="18">
        <v>2109</v>
      </c>
      <c r="B233" s="18" t="s">
        <v>26</v>
      </c>
      <c r="C233" s="18" t="s">
        <v>794</v>
      </c>
      <c r="D233" s="18" t="s">
        <v>27</v>
      </c>
      <c r="E233" s="18" t="s">
        <v>1142</v>
      </c>
      <c r="F233" s="22" t="str">
        <f>IF(ISBLANK(Table2[[#This Row],[unique_id]]), "", PROPER(SUBSTITUTE(Table2[[#This Row],[unique_id]], "_", " ")))</f>
        <v>Vacuum Charger Power</v>
      </c>
      <c r="G233" s="18" t="s">
        <v>232</v>
      </c>
      <c r="H233" s="18" t="s">
        <v>242</v>
      </c>
      <c r="I233" s="18" t="s">
        <v>141</v>
      </c>
      <c r="M233" s="18" t="s">
        <v>136</v>
      </c>
      <c r="O233" s="19"/>
      <c r="P233" s="18"/>
      <c r="T233" s="23"/>
      <c r="U233" s="18" t="s">
        <v>446</v>
      </c>
      <c r="V233" s="19"/>
      <c r="W233" s="19"/>
      <c r="X233" s="19"/>
      <c r="Y233" s="19"/>
      <c r="Z233" s="19"/>
      <c r="AB233" s="18"/>
      <c r="AC233" s="18" t="s">
        <v>331</v>
      </c>
      <c r="AE233" s="18" t="s">
        <v>243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 x14ac:dyDescent="0.2">
      <c r="A234" s="18">
        <v>2110</v>
      </c>
      <c r="B234" s="18" t="s">
        <v>26</v>
      </c>
      <c r="C234" s="18" t="s">
        <v>794</v>
      </c>
      <c r="D234" s="18" t="s">
        <v>27</v>
      </c>
      <c r="E234" s="18" t="s">
        <v>1143</v>
      </c>
      <c r="F234" s="22" t="str">
        <f>IF(ISBLANK(Table2[[#This Row],[unique_id]]), "", PROPER(SUBSTITUTE(Table2[[#This Row],[unique_id]], "_", " ")))</f>
        <v>Pool Filter Power</v>
      </c>
      <c r="G234" s="18" t="s">
        <v>323</v>
      </c>
      <c r="H234" s="18" t="s">
        <v>242</v>
      </c>
      <c r="I234" s="18" t="s">
        <v>141</v>
      </c>
      <c r="M234" s="18" t="s">
        <v>136</v>
      </c>
      <c r="O234" s="19"/>
      <c r="P234" s="18"/>
      <c r="T234" s="23"/>
      <c r="U234" s="18" t="s">
        <v>446</v>
      </c>
      <c r="V234" s="19"/>
      <c r="W234" s="19"/>
      <c r="X234" s="19"/>
      <c r="Y234" s="19"/>
      <c r="Z234" s="19"/>
      <c r="AB234" s="18"/>
      <c r="AC234" s="18" t="s">
        <v>331</v>
      </c>
      <c r="AE234" s="18" t="s">
        <v>243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 x14ac:dyDescent="0.2">
      <c r="A235" s="18">
        <v>2111</v>
      </c>
      <c r="B235" s="18" t="s">
        <v>26</v>
      </c>
      <c r="C235" s="18" t="s">
        <v>794</v>
      </c>
      <c r="D235" s="18" t="s">
        <v>27</v>
      </c>
      <c r="E235" s="18" t="s">
        <v>1144</v>
      </c>
      <c r="F235" s="22" t="str">
        <f>IF(ISBLANK(Table2[[#This Row],[unique_id]]), "", PROPER(SUBSTITUTE(Table2[[#This Row],[unique_id]], "_", " ")))</f>
        <v>Water Booster Power</v>
      </c>
      <c r="G235" s="18" t="s">
        <v>1241</v>
      </c>
      <c r="H235" s="18" t="s">
        <v>242</v>
      </c>
      <c r="I235" s="18" t="s">
        <v>141</v>
      </c>
      <c r="M235" s="18" t="s">
        <v>136</v>
      </c>
      <c r="O235" s="19"/>
      <c r="P235" s="18"/>
      <c r="T235" s="23"/>
      <c r="U235" s="18" t="s">
        <v>446</v>
      </c>
      <c r="V235" s="19"/>
      <c r="W235" s="19"/>
      <c r="X235" s="19"/>
      <c r="Y235" s="19"/>
      <c r="Z235" s="19"/>
      <c r="AB235" s="18"/>
      <c r="AC235" s="18" t="s">
        <v>331</v>
      </c>
      <c r="AE235" s="18" t="s">
        <v>243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 x14ac:dyDescent="0.2">
      <c r="A236" s="18">
        <v>2112</v>
      </c>
      <c r="B236" s="18" t="s">
        <v>26</v>
      </c>
      <c r="C236" s="18" t="s">
        <v>794</v>
      </c>
      <c r="D236" s="18" t="s">
        <v>27</v>
      </c>
      <c r="E236" s="18" t="s">
        <v>1145</v>
      </c>
      <c r="F236" s="22" t="str">
        <f>IF(ISBLANK(Table2[[#This Row],[unique_id]]), "", PROPER(SUBSTITUTE(Table2[[#This Row],[unique_id]], "_", " ")))</f>
        <v>Dish Washer Power</v>
      </c>
      <c r="G236" s="18" t="s">
        <v>230</v>
      </c>
      <c r="H236" s="18" t="s">
        <v>242</v>
      </c>
      <c r="I236" s="18" t="s">
        <v>141</v>
      </c>
      <c r="M236" s="18" t="s">
        <v>136</v>
      </c>
      <c r="O236" s="19"/>
      <c r="P236" s="18"/>
      <c r="T236" s="23"/>
      <c r="U236" s="18" t="s">
        <v>446</v>
      </c>
      <c r="V236" s="19"/>
      <c r="W236" s="19"/>
      <c r="X236" s="19"/>
      <c r="Y236" s="19"/>
      <c r="Z236" s="19"/>
      <c r="AB236" s="18"/>
      <c r="AC236" s="18" t="s">
        <v>331</v>
      </c>
      <c r="AE236" s="18" t="s">
        <v>243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 x14ac:dyDescent="0.2">
      <c r="A237" s="18">
        <v>2113</v>
      </c>
      <c r="B237" s="18" t="s">
        <v>26</v>
      </c>
      <c r="C237" s="18" t="s">
        <v>794</v>
      </c>
      <c r="D237" s="18" t="s">
        <v>27</v>
      </c>
      <c r="E237" s="18" t="s">
        <v>1146</v>
      </c>
      <c r="F237" s="22" t="str">
        <f>IF(ISBLANK(Table2[[#This Row],[unique_id]]), "", PROPER(SUBSTITUTE(Table2[[#This Row],[unique_id]], "_", " ")))</f>
        <v>Clothes Dryer Power</v>
      </c>
      <c r="G237" s="18" t="s">
        <v>231</v>
      </c>
      <c r="H237" s="18" t="s">
        <v>242</v>
      </c>
      <c r="I237" s="18" t="s">
        <v>141</v>
      </c>
      <c r="M237" s="18" t="s">
        <v>136</v>
      </c>
      <c r="O237" s="19"/>
      <c r="P237" s="18"/>
      <c r="T237" s="23"/>
      <c r="U237" s="18" t="s">
        <v>446</v>
      </c>
      <c r="V237" s="19"/>
      <c r="W237" s="19"/>
      <c r="X237" s="19"/>
      <c r="Y237" s="19"/>
      <c r="Z237" s="19"/>
      <c r="AB237" s="18"/>
      <c r="AC237" s="18" t="s">
        <v>331</v>
      </c>
      <c r="AE237" s="18" t="s">
        <v>243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 x14ac:dyDescent="0.2">
      <c r="A238" s="18">
        <v>2114</v>
      </c>
      <c r="B238" s="18" t="s">
        <v>26</v>
      </c>
      <c r="C238" s="18" t="s">
        <v>794</v>
      </c>
      <c r="D238" s="18" t="s">
        <v>27</v>
      </c>
      <c r="E238" s="18" t="s">
        <v>1147</v>
      </c>
      <c r="F238" s="22" t="str">
        <f>IF(ISBLANK(Table2[[#This Row],[unique_id]]), "", PROPER(SUBSTITUTE(Table2[[#This Row],[unique_id]], "_", " ")))</f>
        <v>Washing Machine Power</v>
      </c>
      <c r="G238" s="18" t="s">
        <v>229</v>
      </c>
      <c r="H238" s="18" t="s">
        <v>242</v>
      </c>
      <c r="I238" s="18" t="s">
        <v>141</v>
      </c>
      <c r="M238" s="18" t="s">
        <v>136</v>
      </c>
      <c r="O238" s="19"/>
      <c r="P238" s="18"/>
      <c r="T238" s="23"/>
      <c r="U238" s="18" t="s">
        <v>446</v>
      </c>
      <c r="V238" s="19"/>
      <c r="W238" s="19"/>
      <c r="X238" s="19"/>
      <c r="Y238" s="19"/>
      <c r="Z238" s="19"/>
      <c r="AB238" s="18"/>
      <c r="AC238" s="18" t="s">
        <v>331</v>
      </c>
      <c r="AE238" s="18" t="s">
        <v>243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 x14ac:dyDescent="0.2">
      <c r="A239" s="18">
        <v>2115</v>
      </c>
      <c r="B239" s="18" t="s">
        <v>26</v>
      </c>
      <c r="C239" s="18" t="s">
        <v>794</v>
      </c>
      <c r="D239" s="18" t="s">
        <v>27</v>
      </c>
      <c r="E239" s="18" t="s">
        <v>795</v>
      </c>
      <c r="F239" s="22" t="str">
        <f>IF(ISBLANK(Table2[[#This Row],[unique_id]]), "", PROPER(SUBSTITUTE(Table2[[#This Row],[unique_id]], "_", " ")))</f>
        <v>Kitchen Fridge Power</v>
      </c>
      <c r="G239" s="18" t="s">
        <v>225</v>
      </c>
      <c r="H239" s="18" t="s">
        <v>242</v>
      </c>
      <c r="I239" s="18" t="s">
        <v>141</v>
      </c>
      <c r="M239" s="18" t="s">
        <v>136</v>
      </c>
      <c r="O239" s="19"/>
      <c r="P239" s="18"/>
      <c r="T239" s="23"/>
      <c r="U239" s="18" t="s">
        <v>446</v>
      </c>
      <c r="V239" s="19"/>
      <c r="W239" s="19"/>
      <c r="X239" s="19"/>
      <c r="Y239" s="19"/>
      <c r="Z239" s="19"/>
      <c r="AB239" s="18"/>
      <c r="AC239" s="18" t="s">
        <v>331</v>
      </c>
      <c r="AE239" s="18" t="s">
        <v>243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 x14ac:dyDescent="0.2">
      <c r="A240" s="18">
        <v>2116</v>
      </c>
      <c r="B240" s="18" t="s">
        <v>26</v>
      </c>
      <c r="C240" s="18" t="s">
        <v>794</v>
      </c>
      <c r="D240" s="18" t="s">
        <v>27</v>
      </c>
      <c r="E240" s="18" t="s">
        <v>796</v>
      </c>
      <c r="F240" s="22" t="str">
        <f>IF(ISBLANK(Table2[[#This Row],[unique_id]]), "", PROPER(SUBSTITUTE(Table2[[#This Row],[unique_id]], "_", " ")))</f>
        <v>Deck Freezer Power</v>
      </c>
      <c r="G240" s="18" t="s">
        <v>226</v>
      </c>
      <c r="H240" s="18" t="s">
        <v>242</v>
      </c>
      <c r="I240" s="18" t="s">
        <v>141</v>
      </c>
      <c r="M240" s="18" t="s">
        <v>136</v>
      </c>
      <c r="O240" s="19"/>
      <c r="P240" s="18"/>
      <c r="T240" s="23"/>
      <c r="U240" s="18" t="s">
        <v>446</v>
      </c>
      <c r="V240" s="19"/>
      <c r="W240" s="19"/>
      <c r="X240" s="19"/>
      <c r="Y240" s="19"/>
      <c r="Z240" s="19"/>
      <c r="AB240" s="18"/>
      <c r="AC240" s="18" t="s">
        <v>331</v>
      </c>
      <c r="AE240" s="18" t="s">
        <v>243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 x14ac:dyDescent="0.2">
      <c r="A241" s="18">
        <v>2117</v>
      </c>
      <c r="B241" s="18" t="s">
        <v>26</v>
      </c>
      <c r="C241" s="18" t="s">
        <v>794</v>
      </c>
      <c r="D241" s="18" t="s">
        <v>27</v>
      </c>
      <c r="E241" s="18" t="s">
        <v>1148</v>
      </c>
      <c r="F241" s="22" t="str">
        <f>IF(ISBLANK(Table2[[#This Row],[unique_id]]), "", PROPER(SUBSTITUTE(Table2[[#This Row],[unique_id]], "_", " ")))</f>
        <v>Towel Rails Power</v>
      </c>
      <c r="G241" s="18" t="s">
        <v>457</v>
      </c>
      <c r="H241" s="18" t="s">
        <v>242</v>
      </c>
      <c r="I241" s="18" t="s">
        <v>141</v>
      </c>
      <c r="M241" s="18" t="s">
        <v>136</v>
      </c>
      <c r="O241" s="19"/>
      <c r="P241" s="18"/>
      <c r="T241" s="23"/>
      <c r="U241" s="18" t="s">
        <v>446</v>
      </c>
      <c r="V241" s="19"/>
      <c r="W241" s="19"/>
      <c r="X241" s="19"/>
      <c r="Y241" s="19"/>
      <c r="Z241" s="19"/>
      <c r="AB241" s="18"/>
      <c r="AC241" s="18" t="s">
        <v>331</v>
      </c>
      <c r="AE241" s="18" t="s">
        <v>243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 x14ac:dyDescent="0.2">
      <c r="A242" s="18">
        <v>2118</v>
      </c>
      <c r="B242" s="18" t="s">
        <v>26</v>
      </c>
      <c r="C242" s="18" t="s">
        <v>794</v>
      </c>
      <c r="D242" s="18" t="s">
        <v>27</v>
      </c>
      <c r="E242" s="18" t="s">
        <v>797</v>
      </c>
      <c r="F242" s="22" t="str">
        <f>IF(ISBLANK(Table2[[#This Row],[unique_id]]), "", PROPER(SUBSTITUTE(Table2[[#This Row],[unique_id]], "_", " ")))</f>
        <v>Study Outlet Power</v>
      </c>
      <c r="G242" s="18" t="s">
        <v>228</v>
      </c>
      <c r="H242" s="18" t="s">
        <v>242</v>
      </c>
      <c r="I242" s="18" t="s">
        <v>141</v>
      </c>
      <c r="M242" s="18" t="s">
        <v>136</v>
      </c>
      <c r="O242" s="19"/>
      <c r="P242" s="18"/>
      <c r="T242" s="23"/>
      <c r="U242" s="18" t="s">
        <v>446</v>
      </c>
      <c r="V242" s="19"/>
      <c r="W242" s="19"/>
      <c r="X242" s="19"/>
      <c r="Y242" s="19"/>
      <c r="Z242" s="19"/>
      <c r="AB242" s="18"/>
      <c r="AC242" s="18" t="s">
        <v>331</v>
      </c>
      <c r="AE242" s="18" t="s">
        <v>243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 x14ac:dyDescent="0.2">
      <c r="A243" s="18">
        <v>2119</v>
      </c>
      <c r="B243" s="18" t="s">
        <v>588</v>
      </c>
      <c r="C243" s="18" t="s">
        <v>794</v>
      </c>
      <c r="D243" s="18" t="s">
        <v>27</v>
      </c>
      <c r="E243" s="18" t="s">
        <v>798</v>
      </c>
      <c r="F243" s="22" t="str">
        <f>IF(ISBLANK(Table2[[#This Row],[unique_id]]), "", PROPER(SUBSTITUTE(Table2[[#This Row],[unique_id]], "_", " ")))</f>
        <v>Office Outlet Power</v>
      </c>
      <c r="G243" s="18" t="s">
        <v>227</v>
      </c>
      <c r="H243" s="18" t="s">
        <v>242</v>
      </c>
      <c r="I243" s="18" t="s">
        <v>141</v>
      </c>
      <c r="M243" s="18" t="s">
        <v>136</v>
      </c>
      <c r="O243" s="19"/>
      <c r="P243" s="18"/>
      <c r="T243" s="23"/>
      <c r="U243" s="18" t="s">
        <v>446</v>
      </c>
      <c r="V243" s="19"/>
      <c r="W243" s="19"/>
      <c r="X243" s="19"/>
      <c r="Y243" s="19"/>
      <c r="Z243" s="19"/>
      <c r="AB243" s="18"/>
      <c r="AC243" s="18" t="s">
        <v>331</v>
      </c>
      <c r="AE243" s="18" t="s">
        <v>243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 x14ac:dyDescent="0.2">
      <c r="A244" s="18">
        <v>2120</v>
      </c>
      <c r="B244" s="18" t="s">
        <v>26</v>
      </c>
      <c r="C244" s="18" t="s">
        <v>794</v>
      </c>
      <c r="D244" s="18" t="s">
        <v>27</v>
      </c>
      <c r="E244" s="18" t="s">
        <v>811</v>
      </c>
      <c r="F244" s="22" t="str">
        <f>IF(ISBLANK(Table2[[#This Row],[unique_id]]), "", PROPER(SUBSTITUTE(Table2[[#This Row],[unique_id]], "_", " ")))</f>
        <v>Audio Visual Devices Power</v>
      </c>
      <c r="G244" s="18" t="s">
        <v>812</v>
      </c>
      <c r="H244" s="18" t="s">
        <v>242</v>
      </c>
      <c r="I244" s="18" t="s">
        <v>141</v>
      </c>
      <c r="M244" s="18" t="s">
        <v>136</v>
      </c>
      <c r="O244" s="19"/>
      <c r="P244" s="18"/>
      <c r="T244" s="23"/>
      <c r="U244" s="18" t="s">
        <v>446</v>
      </c>
      <c r="V244" s="19"/>
      <c r="W244" s="19"/>
      <c r="X244" s="19"/>
      <c r="Y244" s="19"/>
      <c r="Z244" s="19"/>
      <c r="AB244" s="18"/>
      <c r="AC244" s="18" t="s">
        <v>331</v>
      </c>
      <c r="AE244" s="18" t="s">
        <v>243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 x14ac:dyDescent="0.2">
      <c r="A245" s="18">
        <v>2121</v>
      </c>
      <c r="B245" s="18" t="s">
        <v>26</v>
      </c>
      <c r="C245" s="18" t="s">
        <v>794</v>
      </c>
      <c r="D245" s="18" t="s">
        <v>27</v>
      </c>
      <c r="E245" s="18" t="s">
        <v>785</v>
      </c>
      <c r="F245" s="22" t="str">
        <f>IF(ISBLANK(Table2[[#This Row],[unique_id]]), "", PROPER(SUBSTITUTE(Table2[[#This Row],[unique_id]], "_", " ")))</f>
        <v>Servers Network Power</v>
      </c>
      <c r="G245" s="18" t="s">
        <v>779</v>
      </c>
      <c r="H245" s="18" t="s">
        <v>242</v>
      </c>
      <c r="I245" s="18" t="s">
        <v>141</v>
      </c>
      <c r="M245" s="18" t="s">
        <v>136</v>
      </c>
      <c r="O245" s="19"/>
      <c r="P245" s="18"/>
      <c r="T245" s="23"/>
      <c r="U245" s="18" t="s">
        <v>446</v>
      </c>
      <c r="V245" s="19"/>
      <c r="W245" s="19"/>
      <c r="X245" s="19"/>
      <c r="Y245" s="19"/>
      <c r="Z245" s="19"/>
      <c r="AB245" s="18"/>
      <c r="AC245" s="18" t="s">
        <v>331</v>
      </c>
      <c r="AE245" s="18" t="s">
        <v>243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 x14ac:dyDescent="0.2">
      <c r="A246" s="18">
        <v>2122</v>
      </c>
      <c r="B246" s="18" t="s">
        <v>26</v>
      </c>
      <c r="C246" s="18" t="s">
        <v>449</v>
      </c>
      <c r="D246" s="18" t="s">
        <v>337</v>
      </c>
      <c r="E246" s="18" t="s">
        <v>336</v>
      </c>
      <c r="F246" s="22" t="str">
        <f>IF(ISBLANK(Table2[[#This Row],[unique_id]]), "", PROPER(SUBSTITUTE(Table2[[#This Row],[unique_id]], "_", " ")))</f>
        <v>Column Break</v>
      </c>
      <c r="G246" s="18" t="s">
        <v>333</v>
      </c>
      <c r="H246" s="18" t="s">
        <v>242</v>
      </c>
      <c r="I246" s="18" t="s">
        <v>141</v>
      </c>
      <c r="M246" s="18" t="s">
        <v>334</v>
      </c>
      <c r="N246" s="18" t="s">
        <v>335</v>
      </c>
      <c r="O246" s="19"/>
      <c r="P246" s="18"/>
      <c r="T246" s="23"/>
      <c r="U246" s="18"/>
      <c r="V246" s="19"/>
      <c r="W246" s="19"/>
      <c r="X246" s="19"/>
      <c r="Y246" s="19"/>
      <c r="Z246" s="19"/>
      <c r="AB246" s="18"/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 x14ac:dyDescent="0.2">
      <c r="A247" s="18">
        <v>2123</v>
      </c>
      <c r="B247" s="18" t="s">
        <v>26</v>
      </c>
      <c r="C247" s="18" t="s">
        <v>794</v>
      </c>
      <c r="D247" s="18" t="s">
        <v>27</v>
      </c>
      <c r="E247" s="18" t="s">
        <v>241</v>
      </c>
      <c r="F247" s="22" t="str">
        <f>IF(ISBLANK(Table2[[#This Row],[unique_id]]), "", PROPER(SUBSTITUTE(Table2[[#This Row],[unique_id]], "_", " ")))</f>
        <v>Home Energy Daily</v>
      </c>
      <c r="G247" s="18" t="s">
        <v>328</v>
      </c>
      <c r="H247" s="18" t="s">
        <v>221</v>
      </c>
      <c r="I247" s="18" t="s">
        <v>141</v>
      </c>
      <c r="M247" s="18" t="s">
        <v>90</v>
      </c>
      <c r="O247" s="19"/>
      <c r="P247" s="18"/>
      <c r="T247" s="23"/>
      <c r="U247" s="18" t="s">
        <v>445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 x14ac:dyDescent="0.2">
      <c r="A248" s="18">
        <v>2124</v>
      </c>
      <c r="B248" s="18" t="s">
        <v>26</v>
      </c>
      <c r="C248" s="18" t="s">
        <v>794</v>
      </c>
      <c r="D248" s="18" t="s">
        <v>27</v>
      </c>
      <c r="E248" s="18" t="s">
        <v>330</v>
      </c>
      <c r="F248" s="22" t="str">
        <f>IF(ISBLANK(Table2[[#This Row],[unique_id]]), "", PROPER(SUBSTITUTE(Table2[[#This Row],[unique_id]], "_", " ")))</f>
        <v>Home Base Energy Daily</v>
      </c>
      <c r="G248" s="18" t="s">
        <v>326</v>
      </c>
      <c r="H248" s="18" t="s">
        <v>221</v>
      </c>
      <c r="I248" s="18" t="s">
        <v>141</v>
      </c>
      <c r="M248" s="18" t="s">
        <v>90</v>
      </c>
      <c r="O248" s="19"/>
      <c r="P248" s="18"/>
      <c r="T248" s="23"/>
      <c r="U248" s="18" t="s">
        <v>445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 x14ac:dyDescent="0.2">
      <c r="A249" s="18">
        <v>2125</v>
      </c>
      <c r="B249" s="18" t="s">
        <v>26</v>
      </c>
      <c r="C249" s="18" t="s">
        <v>794</v>
      </c>
      <c r="D249" s="18" t="s">
        <v>27</v>
      </c>
      <c r="E249" s="18" t="s">
        <v>329</v>
      </c>
      <c r="F249" s="22" t="str">
        <f>IF(ISBLANK(Table2[[#This Row],[unique_id]]), "", PROPER(SUBSTITUTE(Table2[[#This Row],[unique_id]], "_", " ")))</f>
        <v>Home Peak Energy Daily</v>
      </c>
      <c r="G249" s="18" t="s">
        <v>327</v>
      </c>
      <c r="H249" s="18" t="s">
        <v>221</v>
      </c>
      <c r="I249" s="18" t="s">
        <v>141</v>
      </c>
      <c r="M249" s="18" t="s">
        <v>90</v>
      </c>
      <c r="O249" s="19"/>
      <c r="P249" s="18"/>
      <c r="T249" s="23"/>
      <c r="U249" s="18" t="s">
        <v>445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 x14ac:dyDescent="0.2">
      <c r="A250" s="18">
        <v>2126</v>
      </c>
      <c r="B250" s="18" t="s">
        <v>26</v>
      </c>
      <c r="C250" s="18" t="s">
        <v>449</v>
      </c>
      <c r="D250" s="18" t="s">
        <v>337</v>
      </c>
      <c r="E250" s="18" t="s">
        <v>447</v>
      </c>
      <c r="F250" s="22" t="str">
        <f>IF(ISBLANK(Table2[[#This Row],[unique_id]]), "", PROPER(SUBSTITUTE(Table2[[#This Row],[unique_id]], "_", " ")))</f>
        <v>Graph Break</v>
      </c>
      <c r="G250" s="18" t="s">
        <v>448</v>
      </c>
      <c r="H250" s="18" t="s">
        <v>221</v>
      </c>
      <c r="I250" s="18" t="s">
        <v>141</v>
      </c>
      <c r="O250" s="19"/>
      <c r="P250" s="18"/>
      <c r="T250" s="23"/>
      <c r="U250" s="18" t="s">
        <v>445</v>
      </c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 x14ac:dyDescent="0.2">
      <c r="A251" s="18">
        <v>2127</v>
      </c>
      <c r="B251" s="18" t="s">
        <v>26</v>
      </c>
      <c r="C251" s="18" t="s">
        <v>794</v>
      </c>
      <c r="D251" s="18" t="s">
        <v>27</v>
      </c>
      <c r="E251" s="18" t="s">
        <v>782</v>
      </c>
      <c r="F251" s="22" t="str">
        <f>IF(ISBLANK(Table2[[#This Row],[unique_id]]), "", PROPER(SUBSTITUTE(Table2[[#This Row],[unique_id]], "_", " ")))</f>
        <v>Lights Energy Daily</v>
      </c>
      <c r="G251" s="18" t="s">
        <v>807</v>
      </c>
      <c r="H251" s="18" t="s">
        <v>221</v>
      </c>
      <c r="I251" s="18" t="s">
        <v>141</v>
      </c>
      <c r="M251" s="18" t="s">
        <v>136</v>
      </c>
      <c r="O251" s="19"/>
      <c r="P251" s="18"/>
      <c r="T251" s="23"/>
      <c r="U251" s="18" t="s">
        <v>445</v>
      </c>
      <c r="V251" s="19"/>
      <c r="W251" s="19"/>
      <c r="X251" s="19"/>
      <c r="Y251" s="19"/>
      <c r="Z251" s="19"/>
      <c r="AB251" s="18"/>
      <c r="AC251" s="18" t="s">
        <v>332</v>
      </c>
      <c r="AE251" s="18" t="s">
        <v>244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 x14ac:dyDescent="0.2">
      <c r="A252" s="18">
        <v>2128</v>
      </c>
      <c r="B252" s="18" t="s">
        <v>26</v>
      </c>
      <c r="C252" s="18" t="s">
        <v>794</v>
      </c>
      <c r="D252" s="18" t="s">
        <v>27</v>
      </c>
      <c r="E252" s="18" t="s">
        <v>783</v>
      </c>
      <c r="F252" s="22" t="str">
        <f>IF(ISBLANK(Table2[[#This Row],[unique_id]]), "", PROPER(SUBSTITUTE(Table2[[#This Row],[unique_id]], "_", " ")))</f>
        <v>Fans Energy Daily</v>
      </c>
      <c r="G252" s="18" t="s">
        <v>806</v>
      </c>
      <c r="H252" s="18" t="s">
        <v>221</v>
      </c>
      <c r="I252" s="18" t="s">
        <v>141</v>
      </c>
      <c r="M252" s="18" t="s">
        <v>136</v>
      </c>
      <c r="O252" s="19"/>
      <c r="P252" s="18"/>
      <c r="T252" s="23"/>
      <c r="U252" s="18" t="s">
        <v>445</v>
      </c>
      <c r="V252" s="19"/>
      <c r="W252" s="19"/>
      <c r="X252" s="19"/>
      <c r="Y252" s="19"/>
      <c r="Z252" s="19"/>
      <c r="AB252" s="18"/>
      <c r="AC252" s="18" t="s">
        <v>332</v>
      </c>
      <c r="AE252" s="18" t="s">
        <v>244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 x14ac:dyDescent="0.2">
      <c r="A253" s="18">
        <v>2129</v>
      </c>
      <c r="B253" s="18" t="s">
        <v>26</v>
      </c>
      <c r="C253" s="18" t="s">
        <v>794</v>
      </c>
      <c r="D253" s="18" t="s">
        <v>27</v>
      </c>
      <c r="E253" s="18" t="s">
        <v>847</v>
      </c>
      <c r="F253" s="22" t="str">
        <f>IF(ISBLANK(Table2[[#This Row],[unique_id]]), "", PROPER(SUBSTITUTE(Table2[[#This Row],[unique_id]], "_", " ")))</f>
        <v>All Standby Energy Daily</v>
      </c>
      <c r="G253" s="18" t="s">
        <v>865</v>
      </c>
      <c r="H253" s="18" t="s">
        <v>221</v>
      </c>
      <c r="I253" s="18" t="s">
        <v>141</v>
      </c>
      <c r="M253" s="18" t="s">
        <v>136</v>
      </c>
      <c r="O253" s="19"/>
      <c r="P253" s="18"/>
      <c r="T253" s="23"/>
      <c r="U253" s="18" t="s">
        <v>445</v>
      </c>
      <c r="V253" s="19"/>
      <c r="W253" s="19"/>
      <c r="X253" s="19"/>
      <c r="Y253" s="19"/>
      <c r="Z253" s="19"/>
      <c r="AB253" s="18"/>
      <c r="AC253" s="18" t="s">
        <v>332</v>
      </c>
      <c r="AE253" s="18" t="s">
        <v>244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 x14ac:dyDescent="0.2">
      <c r="A254" s="18">
        <v>2130</v>
      </c>
      <c r="B254" s="18" t="s">
        <v>26</v>
      </c>
      <c r="C254" s="18" t="s">
        <v>794</v>
      </c>
      <c r="D254" s="18" t="s">
        <v>27</v>
      </c>
      <c r="E254" s="18" t="s">
        <v>1149</v>
      </c>
      <c r="F254" s="22" t="str">
        <f>IF(ISBLANK(Table2[[#This Row],[unique_id]]), "", PROPER(SUBSTITUTE(Table2[[#This Row],[unique_id]], "_", " ")))</f>
        <v>Coffee Machine Energy Daily</v>
      </c>
      <c r="G254" s="18" t="s">
        <v>135</v>
      </c>
      <c r="H254" s="18" t="s">
        <v>221</v>
      </c>
      <c r="I254" s="18" t="s">
        <v>141</v>
      </c>
      <c r="M254" s="18" t="s">
        <v>136</v>
      </c>
      <c r="O254" s="19"/>
      <c r="P254" s="18"/>
      <c r="T254" s="23"/>
      <c r="U254" s="18" t="s">
        <v>445</v>
      </c>
      <c r="V254" s="19"/>
      <c r="W254" s="19"/>
      <c r="X254" s="19"/>
      <c r="Y254" s="19"/>
      <c r="Z254" s="19"/>
      <c r="AB254" s="18"/>
      <c r="AC254" s="18" t="s">
        <v>332</v>
      </c>
      <c r="AE254" s="18" t="s">
        <v>244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 x14ac:dyDescent="0.2">
      <c r="A255" s="18">
        <v>2131</v>
      </c>
      <c r="B255" s="18" t="s">
        <v>26</v>
      </c>
      <c r="C255" s="18" t="s">
        <v>794</v>
      </c>
      <c r="D255" s="18" t="s">
        <v>27</v>
      </c>
      <c r="E255" s="18" t="s">
        <v>1150</v>
      </c>
      <c r="F255" s="22" t="str">
        <f>IF(ISBLANK(Table2[[#This Row],[unique_id]]), "", PROPER(SUBSTITUTE(Table2[[#This Row],[unique_id]], "_", " ")))</f>
        <v>Battery Charger Energy Daily</v>
      </c>
      <c r="G255" s="18" t="s">
        <v>233</v>
      </c>
      <c r="H255" s="18" t="s">
        <v>221</v>
      </c>
      <c r="I255" s="18" t="s">
        <v>141</v>
      </c>
      <c r="M255" s="18" t="s">
        <v>136</v>
      </c>
      <c r="O255" s="19"/>
      <c r="P255" s="18"/>
      <c r="T255" s="23"/>
      <c r="U255" s="18" t="s">
        <v>445</v>
      </c>
      <c r="V255" s="19"/>
      <c r="W255" s="19"/>
      <c r="X255" s="19"/>
      <c r="Y255" s="19"/>
      <c r="Z255" s="19"/>
      <c r="AB255" s="18"/>
      <c r="AC255" s="18" t="s">
        <v>332</v>
      </c>
      <c r="AE255" s="18" t="s">
        <v>244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 x14ac:dyDescent="0.2">
      <c r="A256" s="18">
        <v>2132</v>
      </c>
      <c r="B256" s="18" t="s">
        <v>26</v>
      </c>
      <c r="C256" s="18" t="s">
        <v>794</v>
      </c>
      <c r="D256" s="18" t="s">
        <v>27</v>
      </c>
      <c r="E256" s="18" t="s">
        <v>1151</v>
      </c>
      <c r="F256" s="22" t="str">
        <f>IF(ISBLANK(Table2[[#This Row],[unique_id]]), "", PROPER(SUBSTITUTE(Table2[[#This Row],[unique_id]], "_", " ")))</f>
        <v>Vacuum Charger Energy Daily</v>
      </c>
      <c r="G256" s="18" t="s">
        <v>232</v>
      </c>
      <c r="H256" s="18" t="s">
        <v>221</v>
      </c>
      <c r="I256" s="18" t="s">
        <v>141</v>
      </c>
      <c r="M256" s="18" t="s">
        <v>136</v>
      </c>
      <c r="O256" s="19"/>
      <c r="P256" s="18"/>
      <c r="T256" s="23"/>
      <c r="U256" s="18" t="s">
        <v>445</v>
      </c>
      <c r="V256" s="19"/>
      <c r="W256" s="19"/>
      <c r="X256" s="19"/>
      <c r="Y256" s="19"/>
      <c r="Z256" s="19"/>
      <c r="AB256" s="18"/>
      <c r="AC256" s="18" t="s">
        <v>332</v>
      </c>
      <c r="AE256" s="18" t="s">
        <v>244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 x14ac:dyDescent="0.2">
      <c r="A257" s="18">
        <v>2133</v>
      </c>
      <c r="B257" s="18" t="s">
        <v>26</v>
      </c>
      <c r="C257" s="18" t="s">
        <v>794</v>
      </c>
      <c r="D257" s="18" t="s">
        <v>27</v>
      </c>
      <c r="E257" s="18" t="s">
        <v>1152</v>
      </c>
      <c r="F257" s="22" t="str">
        <f>IF(ISBLANK(Table2[[#This Row],[unique_id]]), "", PROPER(SUBSTITUTE(Table2[[#This Row],[unique_id]], "_", " ")))</f>
        <v>Pool Filter Energy Daily</v>
      </c>
      <c r="G257" s="18" t="s">
        <v>323</v>
      </c>
      <c r="H257" s="18" t="s">
        <v>221</v>
      </c>
      <c r="I257" s="18" t="s">
        <v>141</v>
      </c>
      <c r="M257" s="18" t="s">
        <v>136</v>
      </c>
      <c r="O257" s="19"/>
      <c r="P257" s="18"/>
      <c r="T257" s="23"/>
      <c r="U257" s="18" t="s">
        <v>445</v>
      </c>
      <c r="V257" s="19"/>
      <c r="W257" s="19"/>
      <c r="X257" s="19"/>
      <c r="Y257" s="19"/>
      <c r="Z257" s="19"/>
      <c r="AB257" s="18"/>
      <c r="AC257" s="18" t="s">
        <v>332</v>
      </c>
      <c r="AE257" s="18" t="s">
        <v>244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 x14ac:dyDescent="0.2">
      <c r="A258" s="18">
        <v>2134</v>
      </c>
      <c r="B258" s="18" t="s">
        <v>26</v>
      </c>
      <c r="C258" s="18" t="s">
        <v>794</v>
      </c>
      <c r="D258" s="18" t="s">
        <v>27</v>
      </c>
      <c r="E258" s="18" t="s">
        <v>1153</v>
      </c>
      <c r="F258" s="22" t="str">
        <f>IF(ISBLANK(Table2[[#This Row],[unique_id]]), "", PROPER(SUBSTITUTE(Table2[[#This Row],[unique_id]], "_", " ")))</f>
        <v>Water Booster Energy Daily</v>
      </c>
      <c r="G258" s="18" t="s">
        <v>1241</v>
      </c>
      <c r="H258" s="18" t="s">
        <v>221</v>
      </c>
      <c r="I258" s="18" t="s">
        <v>141</v>
      </c>
      <c r="M258" s="18" t="s">
        <v>136</v>
      </c>
      <c r="O258" s="19"/>
      <c r="P258" s="18"/>
      <c r="T258" s="23"/>
      <c r="U258" s="18" t="s">
        <v>445</v>
      </c>
      <c r="V258" s="19"/>
      <c r="W258" s="19"/>
      <c r="X258" s="19"/>
      <c r="Y258" s="19"/>
      <c r="Z258" s="19"/>
      <c r="AB258" s="18"/>
      <c r="AC258" s="18" t="s">
        <v>332</v>
      </c>
      <c r="AE258" s="18" t="s">
        <v>244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 x14ac:dyDescent="0.2">
      <c r="A259" s="18">
        <v>2135</v>
      </c>
      <c r="B259" s="18" t="s">
        <v>26</v>
      </c>
      <c r="C259" s="18" t="s">
        <v>794</v>
      </c>
      <c r="D259" s="18" t="s">
        <v>27</v>
      </c>
      <c r="E259" s="18" t="s">
        <v>1154</v>
      </c>
      <c r="F259" s="22" t="str">
        <f>IF(ISBLANK(Table2[[#This Row],[unique_id]]), "", PROPER(SUBSTITUTE(Table2[[#This Row],[unique_id]], "_", " ")))</f>
        <v>Dish Washer Energy Daily</v>
      </c>
      <c r="G259" s="18" t="s">
        <v>230</v>
      </c>
      <c r="H259" s="18" t="s">
        <v>221</v>
      </c>
      <c r="I259" s="18" t="s">
        <v>141</v>
      </c>
      <c r="M259" s="18" t="s">
        <v>136</v>
      </c>
      <c r="O259" s="19"/>
      <c r="P259" s="18"/>
      <c r="T259" s="23"/>
      <c r="U259" s="18" t="s">
        <v>445</v>
      </c>
      <c r="V259" s="19"/>
      <c r="W259" s="19"/>
      <c r="X259" s="19"/>
      <c r="Y259" s="19"/>
      <c r="Z259" s="19"/>
      <c r="AB259" s="18"/>
      <c r="AC259" s="18" t="s">
        <v>332</v>
      </c>
      <c r="AE259" s="18" t="s">
        <v>244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 x14ac:dyDescent="0.2">
      <c r="A260" s="18">
        <v>2136</v>
      </c>
      <c r="B260" s="18" t="s">
        <v>26</v>
      </c>
      <c r="C260" s="18" t="s">
        <v>794</v>
      </c>
      <c r="D260" s="18" t="s">
        <v>27</v>
      </c>
      <c r="E260" s="18" t="s">
        <v>1155</v>
      </c>
      <c r="F260" s="22" t="str">
        <f>IF(ISBLANK(Table2[[#This Row],[unique_id]]), "", PROPER(SUBSTITUTE(Table2[[#This Row],[unique_id]], "_", " ")))</f>
        <v>Clothes Dryer Energy Daily</v>
      </c>
      <c r="G260" s="18" t="s">
        <v>231</v>
      </c>
      <c r="H260" s="18" t="s">
        <v>221</v>
      </c>
      <c r="I260" s="18" t="s">
        <v>141</v>
      </c>
      <c r="M260" s="18" t="s">
        <v>136</v>
      </c>
      <c r="O260" s="19"/>
      <c r="P260" s="18"/>
      <c r="T260" s="23"/>
      <c r="U260" s="18" t="s">
        <v>445</v>
      </c>
      <c r="V260" s="19"/>
      <c r="W260" s="19"/>
      <c r="X260" s="19"/>
      <c r="Y260" s="19"/>
      <c r="Z260" s="19"/>
      <c r="AB260" s="18"/>
      <c r="AC260" s="18" t="s">
        <v>332</v>
      </c>
      <c r="AE260" s="18" t="s">
        <v>244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 x14ac:dyDescent="0.2">
      <c r="A261" s="18">
        <v>2137</v>
      </c>
      <c r="B261" s="18" t="s">
        <v>26</v>
      </c>
      <c r="C261" s="18" t="s">
        <v>794</v>
      </c>
      <c r="D261" s="18" t="s">
        <v>27</v>
      </c>
      <c r="E261" s="18" t="s">
        <v>1156</v>
      </c>
      <c r="F261" s="22" t="str">
        <f>IF(ISBLANK(Table2[[#This Row],[unique_id]]), "", PROPER(SUBSTITUTE(Table2[[#This Row],[unique_id]], "_", " ")))</f>
        <v>Washing Machine Energy Daily</v>
      </c>
      <c r="G261" s="18" t="s">
        <v>229</v>
      </c>
      <c r="H261" s="18" t="s">
        <v>221</v>
      </c>
      <c r="I261" s="18" t="s">
        <v>141</v>
      </c>
      <c r="M261" s="18" t="s">
        <v>136</v>
      </c>
      <c r="O261" s="19"/>
      <c r="P261" s="18"/>
      <c r="T261" s="23"/>
      <c r="U261" s="18" t="s">
        <v>445</v>
      </c>
      <c r="V261" s="19"/>
      <c r="W261" s="19"/>
      <c r="X261" s="19"/>
      <c r="Y261" s="19"/>
      <c r="Z261" s="19"/>
      <c r="AB261" s="18"/>
      <c r="AC261" s="18" t="s">
        <v>332</v>
      </c>
      <c r="AE261" s="18" t="s">
        <v>244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 x14ac:dyDescent="0.2">
      <c r="A262" s="18">
        <v>2138</v>
      </c>
      <c r="B262" s="18" t="s">
        <v>26</v>
      </c>
      <c r="C262" s="18" t="s">
        <v>794</v>
      </c>
      <c r="D262" s="18" t="s">
        <v>27</v>
      </c>
      <c r="E262" s="18" t="s">
        <v>799</v>
      </c>
      <c r="F262" s="22" t="str">
        <f>IF(ISBLANK(Table2[[#This Row],[unique_id]]), "", PROPER(SUBSTITUTE(Table2[[#This Row],[unique_id]], "_", " ")))</f>
        <v>Kitchen Fridge Energy Daily</v>
      </c>
      <c r="G262" s="18" t="s">
        <v>225</v>
      </c>
      <c r="H262" s="18" t="s">
        <v>221</v>
      </c>
      <c r="I262" s="18" t="s">
        <v>141</v>
      </c>
      <c r="M262" s="18" t="s">
        <v>136</v>
      </c>
      <c r="O262" s="19"/>
      <c r="P262" s="18"/>
      <c r="T262" s="23"/>
      <c r="U262" s="18" t="s">
        <v>445</v>
      </c>
      <c r="V262" s="19"/>
      <c r="W262" s="19"/>
      <c r="X262" s="19"/>
      <c r="Y262" s="19"/>
      <c r="Z262" s="19"/>
      <c r="AB262" s="18"/>
      <c r="AC262" s="18" t="s">
        <v>332</v>
      </c>
      <c r="AE262" s="18" t="s">
        <v>244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 x14ac:dyDescent="0.2">
      <c r="A263" s="18">
        <v>2139</v>
      </c>
      <c r="B263" s="18" t="s">
        <v>26</v>
      </c>
      <c r="C263" s="18" t="s">
        <v>794</v>
      </c>
      <c r="D263" s="18" t="s">
        <v>27</v>
      </c>
      <c r="E263" s="18" t="s">
        <v>800</v>
      </c>
      <c r="F263" s="22" t="str">
        <f>IF(ISBLANK(Table2[[#This Row],[unique_id]]), "", PROPER(SUBSTITUTE(Table2[[#This Row],[unique_id]], "_", " ")))</f>
        <v>Deck Freezer Energy Daily</v>
      </c>
      <c r="G263" s="18" t="s">
        <v>226</v>
      </c>
      <c r="H263" s="18" t="s">
        <v>221</v>
      </c>
      <c r="I263" s="18" t="s">
        <v>141</v>
      </c>
      <c r="M263" s="18" t="s">
        <v>136</v>
      </c>
      <c r="O263" s="19"/>
      <c r="P263" s="18"/>
      <c r="T263" s="23"/>
      <c r="U263" s="18" t="s">
        <v>445</v>
      </c>
      <c r="V263" s="19"/>
      <c r="W263" s="19"/>
      <c r="X263" s="19"/>
      <c r="Y263" s="19"/>
      <c r="Z263" s="19"/>
      <c r="AB263" s="18"/>
      <c r="AC263" s="18" t="s">
        <v>332</v>
      </c>
      <c r="AE263" s="18" t="s">
        <v>244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 x14ac:dyDescent="0.2">
      <c r="A264" s="18">
        <v>2140</v>
      </c>
      <c r="B264" s="18" t="s">
        <v>26</v>
      </c>
      <c r="C264" s="18" t="s">
        <v>794</v>
      </c>
      <c r="D264" s="18" t="s">
        <v>27</v>
      </c>
      <c r="E264" s="18" t="s">
        <v>1157</v>
      </c>
      <c r="F264" s="22" t="str">
        <f>IF(ISBLANK(Table2[[#This Row],[unique_id]]), "", PROPER(SUBSTITUTE(Table2[[#This Row],[unique_id]], "_", " ")))</f>
        <v>Towel Rails Energy Daily</v>
      </c>
      <c r="G264" s="18" t="s">
        <v>457</v>
      </c>
      <c r="H264" s="18" t="s">
        <v>221</v>
      </c>
      <c r="I264" s="18" t="s">
        <v>141</v>
      </c>
      <c r="M264" s="18" t="s">
        <v>136</v>
      </c>
      <c r="O264" s="19"/>
      <c r="P264" s="18"/>
      <c r="T264" s="23"/>
      <c r="U264" s="18" t="s">
        <v>445</v>
      </c>
      <c r="V264" s="19"/>
      <c r="W264" s="19"/>
      <c r="X264" s="19"/>
      <c r="Y264" s="19"/>
      <c r="Z264" s="19"/>
      <c r="AB264" s="18"/>
      <c r="AC264" s="18" t="s">
        <v>332</v>
      </c>
      <c r="AE264" s="18" t="s">
        <v>244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 x14ac:dyDescent="0.2">
      <c r="A265" s="18">
        <v>2141</v>
      </c>
      <c r="B265" s="18" t="s">
        <v>26</v>
      </c>
      <c r="C265" s="18" t="s">
        <v>794</v>
      </c>
      <c r="D265" s="18" t="s">
        <v>27</v>
      </c>
      <c r="E265" s="18" t="s">
        <v>801</v>
      </c>
      <c r="F265" s="22" t="str">
        <f>IF(ISBLANK(Table2[[#This Row],[unique_id]]), "", PROPER(SUBSTITUTE(Table2[[#This Row],[unique_id]], "_", " ")))</f>
        <v>Study Outlet Energy Daily</v>
      </c>
      <c r="G265" s="18" t="s">
        <v>228</v>
      </c>
      <c r="H265" s="18" t="s">
        <v>221</v>
      </c>
      <c r="I265" s="18" t="s">
        <v>141</v>
      </c>
      <c r="M265" s="18" t="s">
        <v>136</v>
      </c>
      <c r="O265" s="19"/>
      <c r="P265" s="18"/>
      <c r="T265" s="23"/>
      <c r="U265" s="18" t="s">
        <v>445</v>
      </c>
      <c r="V265" s="19"/>
      <c r="W265" s="19"/>
      <c r="X265" s="19"/>
      <c r="Y265" s="19"/>
      <c r="Z265" s="19"/>
      <c r="AB265" s="18"/>
      <c r="AC265" s="18" t="s">
        <v>332</v>
      </c>
      <c r="AE265" s="18" t="s">
        <v>244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 x14ac:dyDescent="0.2">
      <c r="A266" s="18">
        <v>2142</v>
      </c>
      <c r="B266" s="18" t="s">
        <v>588</v>
      </c>
      <c r="C266" s="18" t="s">
        <v>794</v>
      </c>
      <c r="D266" s="18" t="s">
        <v>27</v>
      </c>
      <c r="E266" s="18" t="s">
        <v>802</v>
      </c>
      <c r="F266" s="22" t="str">
        <f>IF(ISBLANK(Table2[[#This Row],[unique_id]]), "", PROPER(SUBSTITUTE(Table2[[#This Row],[unique_id]], "_", " ")))</f>
        <v>Office Outlet Energy Daily</v>
      </c>
      <c r="G266" s="18" t="s">
        <v>227</v>
      </c>
      <c r="H266" s="18" t="s">
        <v>221</v>
      </c>
      <c r="I266" s="18" t="s">
        <v>141</v>
      </c>
      <c r="M266" s="18" t="s">
        <v>136</v>
      </c>
      <c r="O266" s="19"/>
      <c r="P266" s="18"/>
      <c r="T266" s="23"/>
      <c r="U266" s="18" t="s">
        <v>445</v>
      </c>
      <c r="V266" s="19"/>
      <c r="W266" s="19"/>
      <c r="X266" s="19"/>
      <c r="Y266" s="19"/>
      <c r="Z266" s="19"/>
      <c r="AB266" s="18"/>
      <c r="AC266" s="18" t="s">
        <v>332</v>
      </c>
      <c r="AE266" s="18" t="s">
        <v>244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 x14ac:dyDescent="0.2">
      <c r="A267" s="18">
        <v>2143</v>
      </c>
      <c r="B267" s="18" t="s">
        <v>26</v>
      </c>
      <c r="C267" s="18" t="s">
        <v>794</v>
      </c>
      <c r="D267" s="18" t="s">
        <v>27</v>
      </c>
      <c r="E267" s="18" t="s">
        <v>813</v>
      </c>
      <c r="F267" s="22" t="str">
        <f>IF(ISBLANK(Table2[[#This Row],[unique_id]]), "", PROPER(SUBSTITUTE(Table2[[#This Row],[unique_id]], "_", " ")))</f>
        <v>Audio Visual Devices Energy Daily</v>
      </c>
      <c r="G267" s="18" t="s">
        <v>812</v>
      </c>
      <c r="H267" s="18" t="s">
        <v>221</v>
      </c>
      <c r="I267" s="18" t="s">
        <v>141</v>
      </c>
      <c r="M267" s="18" t="s">
        <v>136</v>
      </c>
      <c r="O267" s="19"/>
      <c r="P267" s="18"/>
      <c r="T267" s="23"/>
      <c r="U267" s="18" t="s">
        <v>445</v>
      </c>
      <c r="V267" s="19"/>
      <c r="W267" s="19"/>
      <c r="X267" s="19"/>
      <c r="Y267" s="19"/>
      <c r="Z267" s="19"/>
      <c r="AB267" s="18"/>
      <c r="AC267" s="18" t="s">
        <v>332</v>
      </c>
      <c r="AE267" s="18" t="s">
        <v>244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 x14ac:dyDescent="0.2">
      <c r="A268" s="18">
        <v>2144</v>
      </c>
      <c r="B268" s="18" t="s">
        <v>26</v>
      </c>
      <c r="C268" s="18" t="s">
        <v>794</v>
      </c>
      <c r="D268" s="18" t="s">
        <v>27</v>
      </c>
      <c r="E268" s="18" t="s">
        <v>786</v>
      </c>
      <c r="F268" s="22" t="str">
        <f>IF(ISBLANK(Table2[[#This Row],[unique_id]]), "", PROPER(SUBSTITUTE(Table2[[#This Row],[unique_id]], "_", " ")))</f>
        <v>Servers Network Energy Daily</v>
      </c>
      <c r="G268" s="18" t="s">
        <v>779</v>
      </c>
      <c r="H268" s="18" t="s">
        <v>221</v>
      </c>
      <c r="I268" s="18" t="s">
        <v>141</v>
      </c>
      <c r="M268" s="18" t="s">
        <v>136</v>
      </c>
      <c r="O268" s="19"/>
      <c r="P268" s="18"/>
      <c r="T268" s="23"/>
      <c r="U268" s="18" t="s">
        <v>445</v>
      </c>
      <c r="V268" s="19"/>
      <c r="W268" s="19"/>
      <c r="X268" s="19"/>
      <c r="Y268" s="19"/>
      <c r="Z268" s="19"/>
      <c r="AB268" s="18"/>
      <c r="AC268" s="18" t="s">
        <v>332</v>
      </c>
      <c r="AE268" s="18" t="s">
        <v>244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 x14ac:dyDescent="0.2">
      <c r="A269" s="18">
        <v>2145</v>
      </c>
      <c r="B269" s="18" t="s">
        <v>26</v>
      </c>
      <c r="C269" s="18" t="s">
        <v>449</v>
      </c>
      <c r="D269" s="18" t="s">
        <v>337</v>
      </c>
      <c r="E269" s="18" t="s">
        <v>336</v>
      </c>
      <c r="F269" s="22" t="str">
        <f>IF(ISBLANK(Table2[[#This Row],[unique_id]]), "", PROPER(SUBSTITUTE(Table2[[#This Row],[unique_id]], "_", " ")))</f>
        <v>Column Break</v>
      </c>
      <c r="G269" s="18" t="s">
        <v>333</v>
      </c>
      <c r="H269" s="18" t="s">
        <v>221</v>
      </c>
      <c r="I269" s="18" t="s">
        <v>141</v>
      </c>
      <c r="M269" s="18" t="s">
        <v>334</v>
      </c>
      <c r="N269" s="18" t="s">
        <v>335</v>
      </c>
      <c r="O269" s="19"/>
      <c r="P269" s="18"/>
      <c r="T269" s="23"/>
      <c r="U269" s="18"/>
      <c r="V269" s="19"/>
      <c r="W269" s="19"/>
      <c r="X269" s="19"/>
      <c r="Y269" s="19"/>
      <c r="Z269" s="19"/>
      <c r="AB269" s="18"/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 x14ac:dyDescent="0.2">
      <c r="A270" s="18">
        <v>2400</v>
      </c>
      <c r="B270" s="18" t="s">
        <v>26</v>
      </c>
      <c r="C270" s="18" t="s">
        <v>182</v>
      </c>
      <c r="D270" s="18" t="s">
        <v>27</v>
      </c>
      <c r="E270" s="18" t="s">
        <v>142</v>
      </c>
      <c r="F270" s="22" t="str">
        <f>IF(ISBLANK(Table2[[#This Row],[unique_id]]), "", PROPER(SUBSTITUTE(Table2[[#This Row],[unique_id]], "_", " ")))</f>
        <v>Withings Weight Kg Graham</v>
      </c>
      <c r="G270" s="18" t="s">
        <v>296</v>
      </c>
      <c r="H270" s="18" t="s">
        <v>297</v>
      </c>
      <c r="I270" s="18" t="s">
        <v>143</v>
      </c>
      <c r="O270" s="19"/>
      <c r="P270" s="18"/>
      <c r="T270" s="23"/>
      <c r="U270" s="18"/>
      <c r="V270" s="19"/>
      <c r="W270" s="19"/>
      <c r="X270" s="19"/>
      <c r="Y270" s="19"/>
      <c r="Z270" s="19"/>
      <c r="AB270" s="18"/>
      <c r="AG270" s="19"/>
      <c r="AH270" s="19"/>
      <c r="AT270" s="20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>Ensuite</v>
      </c>
      <c r="BB270" s="18" t="s">
        <v>1076</v>
      </c>
      <c r="BC270" s="18" t="s">
        <v>402</v>
      </c>
      <c r="BD270" s="18" t="s">
        <v>182</v>
      </c>
      <c r="BE270" s="18" t="s">
        <v>403</v>
      </c>
      <c r="BF270" s="18" t="s">
        <v>401</v>
      </c>
      <c r="BJ270" s="18" t="s">
        <v>1421</v>
      </c>
      <c r="BK270" s="24" t="s">
        <v>439</v>
      </c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1" spans="1:65" ht="16" customHeight="1" x14ac:dyDescent="0.2">
      <c r="A271" s="18">
        <v>2500</v>
      </c>
      <c r="B271" s="18" t="s">
        <v>588</v>
      </c>
      <c r="C271" s="18" t="s">
        <v>286</v>
      </c>
      <c r="D271" s="18" t="s">
        <v>27</v>
      </c>
      <c r="E271" s="18" t="s">
        <v>282</v>
      </c>
      <c r="F271" s="22" t="str">
        <f>IF(ISBLANK(Table2[[#This Row],[unique_id]]), "", PROPER(SUBSTITUTE(Table2[[#This Row],[unique_id]], "_", " ")))</f>
        <v>Network Internet Uptime</v>
      </c>
      <c r="G271" s="18" t="s">
        <v>289</v>
      </c>
      <c r="H271" s="18" t="s">
        <v>736</v>
      </c>
      <c r="I271" s="18" t="s">
        <v>294</v>
      </c>
      <c r="M271" s="18" t="s">
        <v>136</v>
      </c>
      <c r="O271" s="19"/>
      <c r="P271" s="18"/>
      <c r="T271" s="23"/>
      <c r="U271" s="18"/>
      <c r="V271" s="19"/>
      <c r="W271" s="19"/>
      <c r="X271" s="19"/>
      <c r="Y271" s="19"/>
      <c r="Z271" s="19"/>
      <c r="AB271" s="18" t="s">
        <v>31</v>
      </c>
      <c r="AC271" s="18" t="s">
        <v>283</v>
      </c>
      <c r="AE271" s="18" t="s">
        <v>291</v>
      </c>
      <c r="AF271" s="18">
        <v>200</v>
      </c>
      <c r="AG271" s="19" t="s">
        <v>34</v>
      </c>
      <c r="AH271" s="19"/>
      <c r="AI271" s="18" t="s">
        <v>1210</v>
      </c>
      <c r="AJ27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1" s="18" t="str">
        <f>IF(ISBLANK(Table2[[#This Row],[index]]),  "", _xlfn.CONCAT("telegraf/macmini-meg/", LOWER(Table2[[#This Row],[device_via_device]])))</f>
        <v>telegraf/macmini-meg/internet</v>
      </c>
      <c r="AS271" s="18">
        <v>1</v>
      </c>
      <c r="AT271" s="14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>Rack</v>
      </c>
      <c r="BB271" s="18" t="s">
        <v>1189</v>
      </c>
      <c r="BC271" s="18" t="s">
        <v>1191</v>
      </c>
      <c r="BD271" s="18" t="s">
        <v>1190</v>
      </c>
      <c r="BE271" s="18" t="s">
        <v>1032</v>
      </c>
      <c r="BF271" s="18" t="s">
        <v>28</v>
      </c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 x14ac:dyDescent="0.2">
      <c r="A272" s="18">
        <v>2501</v>
      </c>
      <c r="B272" s="18" t="s">
        <v>26</v>
      </c>
      <c r="C272" s="18" t="s">
        <v>286</v>
      </c>
      <c r="D272" s="18" t="s">
        <v>27</v>
      </c>
      <c r="E272" s="18" t="s">
        <v>278</v>
      </c>
      <c r="F272" s="22" t="str">
        <f>IF(ISBLANK(Table2[[#This Row],[unique_id]]), "", PROPER(SUBSTITUTE(Table2[[#This Row],[unique_id]], "_", " ")))</f>
        <v>Network Internet Ping</v>
      </c>
      <c r="G272" s="18" t="s">
        <v>279</v>
      </c>
      <c r="H272" s="18" t="s">
        <v>736</v>
      </c>
      <c r="I272" s="18" t="s">
        <v>294</v>
      </c>
      <c r="M272" s="18" t="s">
        <v>136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 t="s">
        <v>31</v>
      </c>
      <c r="AC272" s="18" t="s">
        <v>284</v>
      </c>
      <c r="AE272" s="18" t="s">
        <v>290</v>
      </c>
      <c r="AF272" s="18">
        <v>200</v>
      </c>
      <c r="AG272" s="19" t="s">
        <v>34</v>
      </c>
      <c r="AH272" s="19"/>
      <c r="AI272" s="18" t="s">
        <v>1210</v>
      </c>
      <c r="AJ272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2" s="18" t="str">
        <f>IF(ISBLANK(Table2[[#This Row],[index]]),  "", _xlfn.CONCAT("telegraf/macmini-meg/", LOWER(Table2[[#This Row],[device_via_device]])))</f>
        <v>telegraf/macmini-meg/internet</v>
      </c>
      <c r="AR272" s="41" t="s">
        <v>1344</v>
      </c>
      <c r="AS272" s="18">
        <v>1</v>
      </c>
      <c r="AT272" s="14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>Rack</v>
      </c>
      <c r="BB272" s="18" t="s">
        <v>1189</v>
      </c>
      <c r="BC272" s="18" t="s">
        <v>1191</v>
      </c>
      <c r="BD272" s="18" t="s">
        <v>1190</v>
      </c>
      <c r="BE272" s="18" t="s">
        <v>1032</v>
      </c>
      <c r="BF272" s="18" t="s">
        <v>28</v>
      </c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 x14ac:dyDescent="0.2">
      <c r="A273" s="18">
        <v>2502</v>
      </c>
      <c r="B273" s="18" t="s">
        <v>26</v>
      </c>
      <c r="C273" s="18" t="s">
        <v>286</v>
      </c>
      <c r="D273" s="18" t="s">
        <v>27</v>
      </c>
      <c r="E273" s="18" t="s">
        <v>276</v>
      </c>
      <c r="F273" s="22" t="str">
        <f>IF(ISBLANK(Table2[[#This Row],[unique_id]]), "", PROPER(SUBSTITUTE(Table2[[#This Row],[unique_id]], "_", " ")))</f>
        <v>Network Internet Upload</v>
      </c>
      <c r="G273" s="18" t="s">
        <v>280</v>
      </c>
      <c r="H273" s="18" t="s">
        <v>736</v>
      </c>
      <c r="I273" s="18" t="s">
        <v>294</v>
      </c>
      <c r="M273" s="18" t="s">
        <v>136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 t="s">
        <v>31</v>
      </c>
      <c r="AC273" s="18" t="s">
        <v>285</v>
      </c>
      <c r="AD273" s="18" t="s">
        <v>735</v>
      </c>
      <c r="AE273" s="18" t="s">
        <v>292</v>
      </c>
      <c r="AF273" s="18">
        <v>200</v>
      </c>
      <c r="AG273" s="19" t="s">
        <v>34</v>
      </c>
      <c r="AH273" s="19"/>
      <c r="AI273" s="18" t="s">
        <v>1210</v>
      </c>
      <c r="AJ273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3" s="18" t="str">
        <f>IF(ISBLANK(Table2[[#This Row],[index]]),  "", _xlfn.CONCAT("telegraf/macmini-meg/", LOWER(Table2[[#This Row],[device_via_device]])))</f>
        <v>telegraf/macmini-meg/internet</v>
      </c>
      <c r="AR273" s="41" t="s">
        <v>1345</v>
      </c>
      <c r="AS273" s="18">
        <v>1</v>
      </c>
      <c r="AT273" s="14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Rack</v>
      </c>
      <c r="BB273" s="18" t="s">
        <v>1189</v>
      </c>
      <c r="BC273" s="18" t="s">
        <v>1191</v>
      </c>
      <c r="BD273" s="18" t="s">
        <v>1190</v>
      </c>
      <c r="BE273" s="18" t="s">
        <v>1032</v>
      </c>
      <c r="BF273" s="18" t="s">
        <v>28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 x14ac:dyDescent="0.2">
      <c r="A274" s="18">
        <v>2503</v>
      </c>
      <c r="B274" s="18" t="s">
        <v>26</v>
      </c>
      <c r="C274" s="18" t="s">
        <v>286</v>
      </c>
      <c r="D274" s="18" t="s">
        <v>27</v>
      </c>
      <c r="E274" s="18" t="s">
        <v>277</v>
      </c>
      <c r="F274" s="22" t="str">
        <f>IF(ISBLANK(Table2[[#This Row],[unique_id]]), "", PROPER(SUBSTITUTE(Table2[[#This Row],[unique_id]], "_", " ")))</f>
        <v>Network Internet Download</v>
      </c>
      <c r="G274" s="18" t="s">
        <v>281</v>
      </c>
      <c r="H274" s="18" t="s">
        <v>736</v>
      </c>
      <c r="I274" s="18" t="s">
        <v>294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285</v>
      </c>
      <c r="AD274" s="18" t="s">
        <v>735</v>
      </c>
      <c r="AE274" s="18" t="s">
        <v>293</v>
      </c>
      <c r="AF274" s="18">
        <v>200</v>
      </c>
      <c r="AG274" s="19" t="s">
        <v>34</v>
      </c>
      <c r="AH274" s="19"/>
      <c r="AI274" s="18" t="s">
        <v>1210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4" s="18" t="str">
        <f>IF(ISBLANK(Table2[[#This Row],[index]]),  "", _xlfn.CONCAT("telegraf/macmini-meg/", LOWER(Table2[[#This Row],[device_via_device]])))</f>
        <v>telegraf/macmini-meg/internet</v>
      </c>
      <c r="AR274" s="41" t="s">
        <v>1346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1189</v>
      </c>
      <c r="BC274" s="18" t="s">
        <v>1191</v>
      </c>
      <c r="BD274" s="18" t="s">
        <v>1190</v>
      </c>
      <c r="BE274" s="18" t="s">
        <v>1032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 x14ac:dyDescent="0.2">
      <c r="A275" s="18">
        <v>2504</v>
      </c>
      <c r="B275" s="18" t="s">
        <v>26</v>
      </c>
      <c r="C275" s="18" t="s">
        <v>286</v>
      </c>
      <c r="D275" s="18" t="s">
        <v>27</v>
      </c>
      <c r="E275" s="18" t="s">
        <v>1342</v>
      </c>
      <c r="F275" s="22" t="str">
        <f>IF(ISBLANK(Table2[[#This Row],[unique_id]]), "", PROPER(SUBSTITUTE(Table2[[#This Row],[unique_id]], "_", " ")))</f>
        <v>Network Certificate Expiry</v>
      </c>
      <c r="G275" s="18" t="s">
        <v>733</v>
      </c>
      <c r="H275" s="18" t="s">
        <v>736</v>
      </c>
      <c r="I275" s="18" t="s">
        <v>294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283</v>
      </c>
      <c r="AE275" s="18" t="s">
        <v>734</v>
      </c>
      <c r="AF275" s="18">
        <v>200</v>
      </c>
      <c r="AG275" s="19" t="s">
        <v>34</v>
      </c>
      <c r="AH275" s="19"/>
      <c r="AI275" s="18" t="s">
        <v>1210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1347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1189</v>
      </c>
      <c r="BC275" s="18" t="s">
        <v>1191</v>
      </c>
      <c r="BD275" s="18" t="s">
        <v>1190</v>
      </c>
      <c r="BE275" s="18" t="s">
        <v>1032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 x14ac:dyDescent="0.2">
      <c r="A276" s="18">
        <v>2505</v>
      </c>
      <c r="B276" s="18" t="s">
        <v>26</v>
      </c>
      <c r="C276" s="18" t="s">
        <v>286</v>
      </c>
      <c r="D276" s="18" t="s">
        <v>27</v>
      </c>
      <c r="E276" s="18" t="s">
        <v>1304</v>
      </c>
      <c r="F276" s="18" t="str">
        <f>IF(ISBLANK(Table2[[#This Row],[unique_id]]), "", PROPER(SUBSTITUTE(Table2[[#This Row],[unique_id]], "_", " ")))</f>
        <v>Deck Wifi Access Point Experience</v>
      </c>
      <c r="G276" s="18" t="s">
        <v>1307</v>
      </c>
      <c r="H276" s="18" t="s">
        <v>1303</v>
      </c>
      <c r="I276" s="18" t="s">
        <v>294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32</v>
      </c>
      <c r="AD276" s="18" t="s">
        <v>1306</v>
      </c>
      <c r="AF276" s="18">
        <v>200</v>
      </c>
      <c r="AG276" s="19" t="s">
        <v>34</v>
      </c>
      <c r="AH276" s="19"/>
      <c r="AI276" s="18" t="s">
        <v>1210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1260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1189</v>
      </c>
      <c r="BC276" s="18" t="s">
        <v>1191</v>
      </c>
      <c r="BD276" s="18" t="s">
        <v>1190</v>
      </c>
      <c r="BE276" s="18" t="s">
        <v>1032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 x14ac:dyDescent="0.2">
      <c r="A277" s="18">
        <v>2506</v>
      </c>
      <c r="B277" s="18" t="s">
        <v>26</v>
      </c>
      <c r="C277" s="18" t="s">
        <v>286</v>
      </c>
      <c r="D277" s="18" t="s">
        <v>27</v>
      </c>
      <c r="E277" s="18" t="s">
        <v>1305</v>
      </c>
      <c r="F277" s="18" t="str">
        <f>IF(ISBLANK(Table2[[#This Row],[unique_id]]), "", PROPER(SUBSTITUTE(Table2[[#This Row],[unique_id]], "_", " ")))</f>
        <v>Hallway Wifi Access Point Experience</v>
      </c>
      <c r="G277" s="18" t="s">
        <v>1308</v>
      </c>
      <c r="H277" s="18" t="s">
        <v>1303</v>
      </c>
      <c r="I277" s="18" t="s">
        <v>294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32</v>
      </c>
      <c r="AD277" s="18" t="s">
        <v>1306</v>
      </c>
      <c r="AF277" s="18">
        <v>200</v>
      </c>
      <c r="AG277" s="19" t="s">
        <v>34</v>
      </c>
      <c r="AH277" s="19"/>
      <c r="AI277" s="18" t="s">
        <v>1210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1260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1189</v>
      </c>
      <c r="BC277" s="18" t="s">
        <v>1191</v>
      </c>
      <c r="BD277" s="18" t="s">
        <v>1190</v>
      </c>
      <c r="BE277" s="18" t="s">
        <v>1032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 x14ac:dyDescent="0.2">
      <c r="A278" s="18">
        <v>2507</v>
      </c>
      <c r="B278" s="18" t="s">
        <v>588</v>
      </c>
      <c r="C278" s="18" t="s">
        <v>151</v>
      </c>
      <c r="D278" s="18" t="s">
        <v>313</v>
      </c>
      <c r="E278" s="18" t="s">
        <v>730</v>
      </c>
      <c r="F278" s="22" t="str">
        <f>IF(ISBLANK(Table2[[#This Row],[unique_id]]), "", PROPER(SUBSTITUTE(Table2[[#This Row],[unique_id]], "_", " ")))</f>
        <v>Network Refresh Zigbee Router Lqi</v>
      </c>
      <c r="G278" s="18" t="s">
        <v>731</v>
      </c>
      <c r="H278" s="18" t="s">
        <v>728</v>
      </c>
      <c r="I278" s="18" t="s">
        <v>294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/>
      <c r="AE278" s="18" t="s">
        <v>732</v>
      </c>
      <c r="AG278" s="19"/>
      <c r="AH278" s="19"/>
      <c r="AR278" s="21"/>
      <c r="AT278" s="15"/>
      <c r="AU278" s="19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/>
      </c>
      <c r="BE278" s="19"/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 x14ac:dyDescent="0.2">
      <c r="A279" s="18">
        <v>2508</v>
      </c>
      <c r="B279" s="18" t="s">
        <v>26</v>
      </c>
      <c r="C279" s="18" t="s">
        <v>459</v>
      </c>
      <c r="D279" s="18" t="s">
        <v>27</v>
      </c>
      <c r="E279" s="18" t="s">
        <v>722</v>
      </c>
      <c r="F279" s="22" t="str">
        <f>IF(ISBLANK(Table2[[#This Row],[unique_id]]), "", PROPER(SUBSTITUTE(Table2[[#This Row],[unique_id]], "_", " ")))</f>
        <v>Template Driveway Repeater Linkquality Percentage</v>
      </c>
      <c r="G279" s="18" t="s">
        <v>715</v>
      </c>
      <c r="H279" s="18" t="s">
        <v>728</v>
      </c>
      <c r="I279" s="18" t="s">
        <v>294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/>
      <c r="AG279" s="19"/>
      <c r="AH279" s="19"/>
      <c r="AR279" s="21"/>
      <c r="AT279" s="15"/>
      <c r="AU279" s="19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/>
      </c>
      <c r="BE279" s="19"/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 x14ac:dyDescent="0.2">
      <c r="A280" s="18">
        <v>2509</v>
      </c>
      <c r="B280" s="18" t="s">
        <v>26</v>
      </c>
      <c r="C280" s="18" t="s">
        <v>459</v>
      </c>
      <c r="D280" s="18" t="s">
        <v>27</v>
      </c>
      <c r="E280" s="18" t="s">
        <v>723</v>
      </c>
      <c r="F280" s="22" t="str">
        <f>IF(ISBLANK(Table2[[#This Row],[unique_id]]), "", PROPER(SUBSTITUTE(Table2[[#This Row],[unique_id]], "_", " ")))</f>
        <v>Template Landing Repeater Linkquality Percentage</v>
      </c>
      <c r="G280" s="18" t="s">
        <v>716</v>
      </c>
      <c r="H280" s="18" t="s">
        <v>728</v>
      </c>
      <c r="I280" s="18" t="s">
        <v>294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/>
      <c r="AG280" s="19"/>
      <c r="AH280" s="19"/>
      <c r="AR280" s="21"/>
      <c r="AT280" s="15"/>
      <c r="AU280" s="19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/>
      </c>
      <c r="BE280" s="19"/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 x14ac:dyDescent="0.2">
      <c r="A281" s="18">
        <v>2510</v>
      </c>
      <c r="B281" s="18" t="s">
        <v>26</v>
      </c>
      <c r="C281" s="18" t="s">
        <v>459</v>
      </c>
      <c r="D281" s="18" t="s">
        <v>27</v>
      </c>
      <c r="E281" s="18" t="s">
        <v>724</v>
      </c>
      <c r="F281" s="22" t="str">
        <f>IF(ISBLANK(Table2[[#This Row],[unique_id]]), "", PROPER(SUBSTITUTE(Table2[[#This Row],[unique_id]], "_", " ")))</f>
        <v>Template Garden Repeater Linkquality Percentage</v>
      </c>
      <c r="G281" s="18" t="s">
        <v>714</v>
      </c>
      <c r="H281" s="18" t="s">
        <v>728</v>
      </c>
      <c r="I281" s="18" t="s">
        <v>294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 x14ac:dyDescent="0.2">
      <c r="A282" s="18">
        <v>2511</v>
      </c>
      <c r="B282" s="18" t="s">
        <v>26</v>
      </c>
      <c r="C282" s="18" t="s">
        <v>382</v>
      </c>
      <c r="D282" s="18" t="s">
        <v>27</v>
      </c>
      <c r="E282" s="18" t="s">
        <v>726</v>
      </c>
      <c r="F282" s="22" t="str">
        <f>IF(ISBLANK(Table2[[#This Row],[unique_id]]), "", PROPER(SUBSTITUTE(Table2[[#This Row],[unique_id]], "_", " ")))</f>
        <v>Template Kitchen Fan Outlet Linkquality Percentage</v>
      </c>
      <c r="G282" s="18" t="s">
        <v>626</v>
      </c>
      <c r="H282" s="18" t="s">
        <v>728</v>
      </c>
      <c r="I282" s="18" t="s">
        <v>294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 x14ac:dyDescent="0.2">
      <c r="A283" s="18">
        <v>2512</v>
      </c>
      <c r="B283" s="18" t="s">
        <v>26</v>
      </c>
      <c r="C283" s="18" t="s">
        <v>382</v>
      </c>
      <c r="D283" s="18" t="s">
        <v>27</v>
      </c>
      <c r="E283" s="18" t="s">
        <v>725</v>
      </c>
      <c r="F283" s="22" t="str">
        <f>IF(ISBLANK(Table2[[#This Row],[unique_id]]), "", PROPER(SUBSTITUTE(Table2[[#This Row],[unique_id]], "_", " ")))</f>
        <v>Template Deck Fans Outlet Linkquality Percentage</v>
      </c>
      <c r="G283" s="18" t="s">
        <v>627</v>
      </c>
      <c r="H283" s="18" t="s">
        <v>728</v>
      </c>
      <c r="I283" s="18" t="s">
        <v>294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18">
        <v>2513</v>
      </c>
      <c r="B284" s="18" t="s">
        <v>26</v>
      </c>
      <c r="C284" s="18" t="s">
        <v>382</v>
      </c>
      <c r="D284" s="18" t="s">
        <v>27</v>
      </c>
      <c r="E284" s="18" t="s">
        <v>727</v>
      </c>
      <c r="F284" s="22" t="str">
        <f>IF(ISBLANK(Table2[[#This Row],[unique_id]]), "", PROPER(SUBSTITUTE(Table2[[#This Row],[unique_id]], "_", " ")))</f>
        <v>Template Edwin Wardrobe Outlet Linkquality Percentage</v>
      </c>
      <c r="G284" s="18" t="s">
        <v>720</v>
      </c>
      <c r="H284" s="18" t="s">
        <v>728</v>
      </c>
      <c r="I284" s="18" t="s">
        <v>294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18">
        <v>2514</v>
      </c>
      <c r="B285" s="18" t="s">
        <v>26</v>
      </c>
      <c r="C285" s="18" t="s">
        <v>39</v>
      </c>
      <c r="D285" s="18" t="s">
        <v>27</v>
      </c>
      <c r="E285" s="18" t="s">
        <v>172</v>
      </c>
      <c r="F285" s="22" t="str">
        <f>IF(ISBLANK(Table2[[#This Row],[unique_id]]), "", PROPER(SUBSTITUTE(Table2[[#This Row],[unique_id]], "_", " ")))</f>
        <v>Weatherstation Coms Signal Quality</v>
      </c>
      <c r="G285" s="18" t="s">
        <v>668</v>
      </c>
      <c r="H285" s="18" t="s">
        <v>729</v>
      </c>
      <c r="I285" s="18" t="s">
        <v>294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F285" s="18">
        <v>300</v>
      </c>
      <c r="AG285" s="19" t="s">
        <v>34</v>
      </c>
      <c r="AH285" s="19"/>
      <c r="AI285" s="18" t="s">
        <v>86</v>
      </c>
      <c r="AJ285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5" s="18" t="str">
        <f>IF(ISBLANK(Table2[[#This Row],[index]]),  "", _xlfn.CONCAT(LOWER(Table2[[#This Row],[device_via_device]]), "/", Table2[[#This Row],[unique_id]]))</f>
        <v>weewx/weatherstation_coms_signal_quality</v>
      </c>
      <c r="AR285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5" s="18">
        <v>1</v>
      </c>
      <c r="AT285" s="14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>Wardrobe</v>
      </c>
      <c r="BB285" s="18" t="s">
        <v>1341</v>
      </c>
      <c r="BC285" s="18" t="s">
        <v>36</v>
      </c>
      <c r="BD285" s="18" t="s">
        <v>37</v>
      </c>
      <c r="BE285" s="18" t="s">
        <v>1128</v>
      </c>
      <c r="BF285" s="18" t="s">
        <v>504</v>
      </c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18">
        <v>2515</v>
      </c>
      <c r="B286" s="18" t="s">
        <v>26</v>
      </c>
      <c r="C286" s="18" t="s">
        <v>39</v>
      </c>
      <c r="D286" s="18" t="s">
        <v>27</v>
      </c>
      <c r="E286" s="18" t="s">
        <v>721</v>
      </c>
      <c r="F286" s="22" t="str">
        <f>IF(ISBLANK(Table2[[#This Row],[unique_id]]), "", PROPER(SUBSTITUTE(Table2[[#This Row],[unique_id]], "_", " ")))</f>
        <v>Template Weatherstation Coms Signal Quality Percentage</v>
      </c>
      <c r="G286" s="18" t="s">
        <v>668</v>
      </c>
      <c r="H286" s="18" t="s">
        <v>729</v>
      </c>
      <c r="I286" s="18" t="s">
        <v>294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4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 x14ac:dyDescent="0.2">
      <c r="A287" s="18">
        <v>2516</v>
      </c>
      <c r="B287" s="60" t="s">
        <v>26</v>
      </c>
      <c r="C287" s="60" t="s">
        <v>1267</v>
      </c>
      <c r="D287" s="60" t="s">
        <v>149</v>
      </c>
      <c r="E287" s="60" t="s">
        <v>1269</v>
      </c>
      <c r="F287" s="60" t="str">
        <f>IF(ISBLANK(Table2[[#This Row],[unique_id]]), "", PROPER(SUBSTITUTE(Table2[[#This Row],[unique_id]], "_", " ")))</f>
        <v>Service Homeassistant Availability</v>
      </c>
      <c r="G287" s="60" t="s">
        <v>1297</v>
      </c>
      <c r="H287" s="60" t="s">
        <v>1264</v>
      </c>
      <c r="I287" s="60" t="s">
        <v>294</v>
      </c>
      <c r="J287" s="60"/>
      <c r="K287" s="60"/>
      <c r="L287" s="60"/>
      <c r="M287" s="60" t="s">
        <v>136</v>
      </c>
      <c r="N287" s="60"/>
      <c r="O287" s="62"/>
      <c r="P287" s="60"/>
      <c r="Q287" s="60"/>
      <c r="R287" s="60"/>
      <c r="S287" s="60"/>
      <c r="T287" s="63"/>
      <c r="U287" s="60"/>
      <c r="V287" s="62"/>
      <c r="W287" s="62"/>
      <c r="X287" s="62"/>
      <c r="Y287" s="62"/>
      <c r="Z287" s="62"/>
      <c r="AA287" s="62"/>
      <c r="AB287" s="60"/>
      <c r="AC287" s="60"/>
      <c r="AD287" s="60" t="s">
        <v>1265</v>
      </c>
      <c r="AE287" s="60"/>
      <c r="AF287" s="60">
        <v>120</v>
      </c>
      <c r="AG287" s="62" t="s">
        <v>34</v>
      </c>
      <c r="AH287" s="62"/>
      <c r="AI287" s="60"/>
      <c r="AJ287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60" t="str">
        <f>IF(ISBLANK(Table2[[#This Row],[index]]),  "", _xlfn.CONCAT("asystem/supervisor/", SUBSTITUTE(LOWER(Table2[[#This Row],[unique_id]]), "_", "/")))</f>
        <v>asystem/supervisor/service/homeassistant/availability</v>
      </c>
      <c r="AL287" s="60"/>
      <c r="AM287" s="60" t="s">
        <v>1299</v>
      </c>
      <c r="AN287" s="60"/>
      <c r="AO287" s="60"/>
      <c r="AP287" s="60"/>
      <c r="AQ287" s="60"/>
      <c r="AR287" s="60" t="s">
        <v>1009</v>
      </c>
      <c r="AS287" s="60">
        <v>1</v>
      </c>
      <c r="AT287" s="67"/>
      <c r="AU287" s="60"/>
      <c r="AV28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60"/>
      <c r="BA287" s="60" t="str">
        <f>IF(ISBLANK(Table2[[#This Row],[device_model]]), "", Table2[[#This Row],[device_suggested_area]])</f>
        <v>Rack</v>
      </c>
      <c r="BB287" s="60" t="s">
        <v>1268</v>
      </c>
      <c r="BC287" s="60" t="s">
        <v>1191</v>
      </c>
      <c r="BD287" s="60" t="s">
        <v>1190</v>
      </c>
      <c r="BE287" s="60" t="s">
        <v>1032</v>
      </c>
      <c r="BF287" s="60" t="s">
        <v>28</v>
      </c>
      <c r="BG287" s="60"/>
      <c r="BH287" s="60"/>
      <c r="BI287" s="60"/>
      <c r="BJ287" s="60"/>
      <c r="BK287" s="69"/>
      <c r="BL287" s="60"/>
      <c r="BM28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 x14ac:dyDescent="0.2">
      <c r="A288" s="18">
        <v>2517</v>
      </c>
      <c r="B288" s="60" t="s">
        <v>26</v>
      </c>
      <c r="C288" s="60" t="s">
        <v>1267</v>
      </c>
      <c r="D288" s="60" t="s">
        <v>149</v>
      </c>
      <c r="E288" s="60" t="s">
        <v>1270</v>
      </c>
      <c r="F288" s="60" t="str">
        <f>IF(ISBLANK(Table2[[#This Row],[unique_id]]), "", PROPER(SUBSTITUTE(Table2[[#This Row],[unique_id]], "_", " ")))</f>
        <v>Service Plex Availability</v>
      </c>
      <c r="G288" s="60" t="s">
        <v>1284</v>
      </c>
      <c r="H288" s="60" t="s">
        <v>1264</v>
      </c>
      <c r="I288" s="60" t="s">
        <v>294</v>
      </c>
      <c r="J288" s="60"/>
      <c r="K288" s="60"/>
      <c r="L288" s="60"/>
      <c r="M288" s="60" t="s">
        <v>136</v>
      </c>
      <c r="N288" s="60"/>
      <c r="O288" s="62"/>
      <c r="P288" s="60"/>
      <c r="Q288" s="60"/>
      <c r="R288" s="60"/>
      <c r="S288" s="60"/>
      <c r="T288" s="63"/>
      <c r="U288" s="60"/>
      <c r="V288" s="62"/>
      <c r="W288" s="62"/>
      <c r="X288" s="62"/>
      <c r="Y288" s="62"/>
      <c r="Z288" s="62"/>
      <c r="AA288" s="62"/>
      <c r="AB288" s="60"/>
      <c r="AC288" s="60"/>
      <c r="AD288" s="60" t="s">
        <v>1265</v>
      </c>
      <c r="AE288" s="60"/>
      <c r="AF288" s="60">
        <v>120</v>
      </c>
      <c r="AG288" s="62" t="s">
        <v>34</v>
      </c>
      <c r="AH288" s="62"/>
      <c r="AI288" s="60"/>
      <c r="AJ288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60" t="str">
        <f>IF(ISBLANK(Table2[[#This Row],[index]]),  "", _xlfn.CONCAT("asystem/supervisor/", SUBSTITUTE(LOWER(Table2[[#This Row],[unique_id]]), "_", "/")))</f>
        <v>asystem/supervisor/service/plex/availability</v>
      </c>
      <c r="AL288" s="60"/>
      <c r="AM288" s="60" t="s">
        <v>1299</v>
      </c>
      <c r="AN288" s="60"/>
      <c r="AO288" s="60"/>
      <c r="AP288" s="60"/>
      <c r="AQ288" s="60"/>
      <c r="AR288" s="60" t="s">
        <v>1009</v>
      </c>
      <c r="AS288" s="60">
        <v>1</v>
      </c>
      <c r="AT288" s="67"/>
      <c r="AU288" s="60"/>
      <c r="AV28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60"/>
      <c r="BA288" s="60" t="str">
        <f>IF(ISBLANK(Table2[[#This Row],[device_model]]), "", Table2[[#This Row],[device_suggested_area]])</f>
        <v>Rack</v>
      </c>
      <c r="BB288" s="60" t="s">
        <v>1268</v>
      </c>
      <c r="BC288" s="60" t="s">
        <v>1191</v>
      </c>
      <c r="BD288" s="60" t="s">
        <v>1190</v>
      </c>
      <c r="BE288" s="60" t="s">
        <v>1032</v>
      </c>
      <c r="BF288" s="60" t="s">
        <v>28</v>
      </c>
      <c r="BG288" s="60"/>
      <c r="BH288" s="60"/>
      <c r="BI288" s="60"/>
      <c r="BJ288" s="60"/>
      <c r="BK288" s="69"/>
      <c r="BL288" s="60"/>
      <c r="BM28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 x14ac:dyDescent="0.2">
      <c r="A289" s="18">
        <v>2518</v>
      </c>
      <c r="B289" s="60" t="s">
        <v>26</v>
      </c>
      <c r="C289" s="60" t="s">
        <v>1267</v>
      </c>
      <c r="D289" s="60" t="s">
        <v>149</v>
      </c>
      <c r="E289" s="60" t="s">
        <v>1271</v>
      </c>
      <c r="F289" s="60" t="str">
        <f>IF(ISBLANK(Table2[[#This Row],[unique_id]]), "", PROPER(SUBSTITUTE(Table2[[#This Row],[unique_id]], "_", " ")))</f>
        <v>Service Grafana Availability</v>
      </c>
      <c r="G289" s="60" t="s">
        <v>1285</v>
      </c>
      <c r="H289" s="60" t="s">
        <v>1264</v>
      </c>
      <c r="I289" s="60" t="s">
        <v>294</v>
      </c>
      <c r="J289" s="60"/>
      <c r="K289" s="60"/>
      <c r="L289" s="60"/>
      <c r="M289" s="60" t="s">
        <v>136</v>
      </c>
      <c r="N289" s="60"/>
      <c r="O289" s="62"/>
      <c r="P289" s="60"/>
      <c r="Q289" s="60"/>
      <c r="R289" s="60"/>
      <c r="S289" s="60"/>
      <c r="T289" s="63"/>
      <c r="U289" s="60"/>
      <c r="V289" s="62"/>
      <c r="W289" s="62"/>
      <c r="X289" s="62"/>
      <c r="Y289" s="62"/>
      <c r="Z289" s="62"/>
      <c r="AA289" s="62"/>
      <c r="AB289" s="60"/>
      <c r="AC289" s="60"/>
      <c r="AD289" s="60" t="s">
        <v>1265</v>
      </c>
      <c r="AE289" s="60"/>
      <c r="AF289" s="60">
        <v>120</v>
      </c>
      <c r="AG289" s="62" t="s">
        <v>34</v>
      </c>
      <c r="AH289" s="62"/>
      <c r="AI289" s="60"/>
      <c r="AJ289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60" t="str">
        <f>IF(ISBLANK(Table2[[#This Row],[index]]),  "", _xlfn.CONCAT("asystem/supervisor/", SUBSTITUTE(LOWER(Table2[[#This Row],[unique_id]]), "_", "/")))</f>
        <v>asystem/supervisor/service/grafana/availability</v>
      </c>
      <c r="AL289" s="60"/>
      <c r="AM289" s="60" t="s">
        <v>1299</v>
      </c>
      <c r="AN289" s="60"/>
      <c r="AO289" s="60"/>
      <c r="AP289" s="60"/>
      <c r="AQ289" s="60"/>
      <c r="AR289" s="60" t="s">
        <v>1009</v>
      </c>
      <c r="AS289" s="60">
        <v>1</v>
      </c>
      <c r="AT289" s="67"/>
      <c r="AU289" s="60"/>
      <c r="AV28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60"/>
      <c r="BA289" s="60" t="str">
        <f>IF(ISBLANK(Table2[[#This Row],[device_model]]), "", Table2[[#This Row],[device_suggested_area]])</f>
        <v>Rack</v>
      </c>
      <c r="BB289" s="60" t="s">
        <v>1268</v>
      </c>
      <c r="BC289" s="60" t="s">
        <v>1191</v>
      </c>
      <c r="BD289" s="60" t="s">
        <v>1190</v>
      </c>
      <c r="BE289" s="60" t="s">
        <v>1032</v>
      </c>
      <c r="BF289" s="60" t="s">
        <v>28</v>
      </c>
      <c r="BG289" s="60"/>
      <c r="BH289" s="60"/>
      <c r="BI289" s="60"/>
      <c r="BJ289" s="60"/>
      <c r="BK289" s="69"/>
      <c r="BL289" s="60"/>
      <c r="BM28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 x14ac:dyDescent="0.2">
      <c r="A290" s="18">
        <v>2519</v>
      </c>
      <c r="B290" s="60" t="s">
        <v>26</v>
      </c>
      <c r="C290" s="60" t="s">
        <v>1267</v>
      </c>
      <c r="D290" s="60" t="s">
        <v>149</v>
      </c>
      <c r="E290" s="60" t="s">
        <v>1272</v>
      </c>
      <c r="F290" s="60" t="str">
        <f>IF(ISBLANK(Table2[[#This Row],[unique_id]]), "", PROPER(SUBSTITUTE(Table2[[#This Row],[unique_id]], "_", " ")))</f>
        <v>Service Wrangle Availability</v>
      </c>
      <c r="G290" s="60" t="s">
        <v>1286</v>
      </c>
      <c r="H290" s="60" t="s">
        <v>1264</v>
      </c>
      <c r="I290" s="60" t="s">
        <v>294</v>
      </c>
      <c r="J290" s="60"/>
      <c r="K290" s="60"/>
      <c r="L290" s="60"/>
      <c r="M290" s="60" t="s">
        <v>136</v>
      </c>
      <c r="N290" s="60"/>
      <c r="O290" s="62"/>
      <c r="P290" s="60"/>
      <c r="Q290" s="60"/>
      <c r="R290" s="60"/>
      <c r="S290" s="60"/>
      <c r="T290" s="63"/>
      <c r="U290" s="60"/>
      <c r="V290" s="62"/>
      <c r="W290" s="62"/>
      <c r="X290" s="62"/>
      <c r="Y290" s="62"/>
      <c r="Z290" s="62"/>
      <c r="AA290" s="62"/>
      <c r="AB290" s="60"/>
      <c r="AC290" s="60"/>
      <c r="AD290" s="60" t="s">
        <v>1265</v>
      </c>
      <c r="AE290" s="60"/>
      <c r="AF290" s="60">
        <v>120</v>
      </c>
      <c r="AG290" s="62" t="s">
        <v>34</v>
      </c>
      <c r="AH290" s="62"/>
      <c r="AI290" s="60"/>
      <c r="AJ290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60" t="str">
        <f>IF(ISBLANK(Table2[[#This Row],[index]]),  "", _xlfn.CONCAT("asystem/supervisor/", SUBSTITUTE(LOWER(Table2[[#This Row],[unique_id]]), "_", "/")))</f>
        <v>asystem/supervisor/service/wrangle/availability</v>
      </c>
      <c r="AL290" s="60"/>
      <c r="AM290" s="60" t="s">
        <v>1299</v>
      </c>
      <c r="AN290" s="60"/>
      <c r="AO290" s="60"/>
      <c r="AP290" s="60"/>
      <c r="AQ290" s="60"/>
      <c r="AR290" s="60" t="s">
        <v>1009</v>
      </c>
      <c r="AS290" s="60">
        <v>1</v>
      </c>
      <c r="AT290" s="67"/>
      <c r="AU290" s="60"/>
      <c r="AV29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60"/>
      <c r="BA290" s="60" t="str">
        <f>IF(ISBLANK(Table2[[#This Row],[device_model]]), "", Table2[[#This Row],[device_suggested_area]])</f>
        <v>Rack</v>
      </c>
      <c r="BB290" s="60" t="s">
        <v>1268</v>
      </c>
      <c r="BC290" s="60" t="s">
        <v>1191</v>
      </c>
      <c r="BD290" s="60" t="s">
        <v>1190</v>
      </c>
      <c r="BE290" s="60" t="s">
        <v>1032</v>
      </c>
      <c r="BF290" s="60" t="s">
        <v>28</v>
      </c>
      <c r="BG290" s="60"/>
      <c r="BH290" s="60"/>
      <c r="BI290" s="60"/>
      <c r="BJ290" s="60"/>
      <c r="BK290" s="69"/>
      <c r="BL290" s="60"/>
      <c r="BM29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 x14ac:dyDescent="0.2">
      <c r="A291" s="18">
        <v>2520</v>
      </c>
      <c r="B291" s="60" t="s">
        <v>26</v>
      </c>
      <c r="C291" s="60" t="s">
        <v>1267</v>
      </c>
      <c r="D291" s="60" t="s">
        <v>149</v>
      </c>
      <c r="E291" s="60" t="s">
        <v>1273</v>
      </c>
      <c r="F291" s="60" t="str">
        <f>IF(ISBLANK(Table2[[#This Row],[unique_id]]), "", PROPER(SUBSTITUTE(Table2[[#This Row],[unique_id]], "_", " ")))</f>
        <v>Service Internet Availability</v>
      </c>
      <c r="G291" s="60" t="s">
        <v>286</v>
      </c>
      <c r="H291" s="60" t="s">
        <v>1264</v>
      </c>
      <c r="I291" s="60" t="s">
        <v>294</v>
      </c>
      <c r="J291" s="60"/>
      <c r="K291" s="60"/>
      <c r="L291" s="60"/>
      <c r="M291" s="60" t="s">
        <v>136</v>
      </c>
      <c r="N291" s="60"/>
      <c r="O291" s="62"/>
      <c r="P291" s="60"/>
      <c r="Q291" s="60"/>
      <c r="R291" s="60"/>
      <c r="S291" s="60"/>
      <c r="T291" s="63"/>
      <c r="U291" s="60"/>
      <c r="V291" s="62"/>
      <c r="W291" s="62"/>
      <c r="X291" s="62"/>
      <c r="Y291" s="62"/>
      <c r="Z291" s="62"/>
      <c r="AA291" s="62"/>
      <c r="AB291" s="60"/>
      <c r="AC291" s="60"/>
      <c r="AD291" s="60" t="s">
        <v>1265</v>
      </c>
      <c r="AE291" s="60"/>
      <c r="AF291" s="60">
        <v>120</v>
      </c>
      <c r="AG291" s="62" t="s">
        <v>34</v>
      </c>
      <c r="AH291" s="62"/>
      <c r="AI291" s="60"/>
      <c r="AJ291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60" t="str">
        <f>IF(ISBLANK(Table2[[#This Row],[index]]),  "", _xlfn.CONCAT("asystem/supervisor/", SUBSTITUTE(LOWER(Table2[[#This Row],[unique_id]]), "_", "/")))</f>
        <v>asystem/supervisor/service/internet/availability</v>
      </c>
      <c r="AL291" s="60"/>
      <c r="AM291" s="60" t="s">
        <v>1299</v>
      </c>
      <c r="AN291" s="60"/>
      <c r="AO291" s="60"/>
      <c r="AP291" s="60"/>
      <c r="AQ291" s="60"/>
      <c r="AR291" s="60" t="s">
        <v>1009</v>
      </c>
      <c r="AS291" s="60">
        <v>1</v>
      </c>
      <c r="AT291" s="67"/>
      <c r="AU291" s="60"/>
      <c r="AV29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0"/>
      <c r="BA291" s="60" t="str">
        <f>IF(ISBLANK(Table2[[#This Row],[device_model]]), "", Table2[[#This Row],[device_suggested_area]])</f>
        <v>Rack</v>
      </c>
      <c r="BB291" s="60" t="s">
        <v>1268</v>
      </c>
      <c r="BC291" s="60" t="s">
        <v>1191</v>
      </c>
      <c r="BD291" s="60" t="s">
        <v>1190</v>
      </c>
      <c r="BE291" s="60" t="s">
        <v>1032</v>
      </c>
      <c r="BF291" s="60" t="s">
        <v>28</v>
      </c>
      <c r="BG291" s="60"/>
      <c r="BH291" s="60"/>
      <c r="BI291" s="60"/>
      <c r="BJ291" s="60"/>
      <c r="BK291" s="69"/>
      <c r="BL291" s="60"/>
      <c r="BM29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 x14ac:dyDescent="0.2">
      <c r="A292" s="18">
        <v>2521</v>
      </c>
      <c r="B292" s="60" t="s">
        <v>26</v>
      </c>
      <c r="C292" s="60" t="s">
        <v>1267</v>
      </c>
      <c r="D292" s="60" t="s">
        <v>149</v>
      </c>
      <c r="E292" s="60" t="s">
        <v>1274</v>
      </c>
      <c r="F292" s="60" t="str">
        <f>IF(ISBLANK(Table2[[#This Row],[unique_id]]), "", PROPER(SUBSTITUTE(Table2[[#This Row],[unique_id]], "_", " ")))</f>
        <v>Service Unifi Availability</v>
      </c>
      <c r="G292" s="60" t="s">
        <v>236</v>
      </c>
      <c r="H292" s="60" t="s">
        <v>1264</v>
      </c>
      <c r="I292" s="60" t="s">
        <v>294</v>
      </c>
      <c r="J292" s="60"/>
      <c r="K292" s="60"/>
      <c r="L292" s="60"/>
      <c r="M292" s="60" t="s">
        <v>136</v>
      </c>
      <c r="N292" s="60"/>
      <c r="O292" s="62"/>
      <c r="P292" s="60"/>
      <c r="Q292" s="60"/>
      <c r="R292" s="60"/>
      <c r="S292" s="60"/>
      <c r="T292" s="63"/>
      <c r="U292" s="60"/>
      <c r="V292" s="62"/>
      <c r="W292" s="62"/>
      <c r="X292" s="62"/>
      <c r="Y292" s="62"/>
      <c r="Z292" s="62"/>
      <c r="AA292" s="62"/>
      <c r="AB292" s="60"/>
      <c r="AC292" s="60"/>
      <c r="AD292" s="60" t="s">
        <v>1265</v>
      </c>
      <c r="AE292" s="60"/>
      <c r="AF292" s="60">
        <v>120</v>
      </c>
      <c r="AG292" s="62" t="s">
        <v>34</v>
      </c>
      <c r="AH292" s="62"/>
      <c r="AI292" s="60"/>
      <c r="AJ292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60" t="str">
        <f>IF(ISBLANK(Table2[[#This Row],[index]]),  "", _xlfn.CONCAT("asystem/supervisor/", SUBSTITUTE(LOWER(Table2[[#This Row],[unique_id]]), "_", "/")))</f>
        <v>asystem/supervisor/service/unifi/availability</v>
      </c>
      <c r="AL292" s="60"/>
      <c r="AM292" s="60" t="s">
        <v>1299</v>
      </c>
      <c r="AN292" s="60"/>
      <c r="AO292" s="60"/>
      <c r="AP292" s="60"/>
      <c r="AQ292" s="60"/>
      <c r="AR292" s="60" t="s">
        <v>1009</v>
      </c>
      <c r="AS292" s="60">
        <v>1</v>
      </c>
      <c r="AT292" s="67"/>
      <c r="AU292" s="60"/>
      <c r="AV29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0"/>
      <c r="BA292" s="60" t="str">
        <f>IF(ISBLANK(Table2[[#This Row],[device_model]]), "", Table2[[#This Row],[device_suggested_area]])</f>
        <v>Rack</v>
      </c>
      <c r="BB292" s="60" t="s">
        <v>1268</v>
      </c>
      <c r="BC292" s="60" t="s">
        <v>1191</v>
      </c>
      <c r="BD292" s="60" t="s">
        <v>1190</v>
      </c>
      <c r="BE292" s="60" t="s">
        <v>1032</v>
      </c>
      <c r="BF292" s="60" t="s">
        <v>28</v>
      </c>
      <c r="BG292" s="60"/>
      <c r="BH292" s="60"/>
      <c r="BI292" s="60"/>
      <c r="BJ292" s="60"/>
      <c r="BK292" s="69"/>
      <c r="BL292" s="60"/>
      <c r="BM29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 x14ac:dyDescent="0.2">
      <c r="A293" s="18">
        <v>2522</v>
      </c>
      <c r="B293" s="60" t="s">
        <v>26</v>
      </c>
      <c r="C293" s="60" t="s">
        <v>1267</v>
      </c>
      <c r="D293" s="60" t="s">
        <v>149</v>
      </c>
      <c r="E293" s="60" t="s">
        <v>1266</v>
      </c>
      <c r="F293" s="60" t="str">
        <f>IF(ISBLANK(Table2[[#This Row],[unique_id]]), "", PROPER(SUBSTITUTE(Table2[[#This Row],[unique_id]], "_", " ")))</f>
        <v>Service Zigbee2Mqtt Availability</v>
      </c>
      <c r="G293" s="60" t="s">
        <v>1287</v>
      </c>
      <c r="H293" s="60" t="s">
        <v>1264</v>
      </c>
      <c r="I293" s="60" t="s">
        <v>294</v>
      </c>
      <c r="J293" s="60"/>
      <c r="K293" s="60"/>
      <c r="L293" s="60"/>
      <c r="M293" s="60" t="s">
        <v>136</v>
      </c>
      <c r="N293" s="60"/>
      <c r="O293" s="62"/>
      <c r="P293" s="60"/>
      <c r="Q293" s="60"/>
      <c r="R293" s="60"/>
      <c r="S293" s="60"/>
      <c r="T293" s="63"/>
      <c r="U293" s="60"/>
      <c r="V293" s="62"/>
      <c r="W293" s="62"/>
      <c r="X293" s="62"/>
      <c r="Y293" s="62"/>
      <c r="Z293" s="62"/>
      <c r="AA293" s="62"/>
      <c r="AB293" s="60"/>
      <c r="AC293" s="60"/>
      <c r="AD293" s="60" t="s">
        <v>1265</v>
      </c>
      <c r="AE293" s="60"/>
      <c r="AF293" s="60">
        <v>120</v>
      </c>
      <c r="AG293" s="62" t="s">
        <v>34</v>
      </c>
      <c r="AH293" s="62"/>
      <c r="AI293" s="60"/>
      <c r="AJ293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60" t="str">
        <f>IF(ISBLANK(Table2[[#This Row],[index]]),  "", _xlfn.CONCAT("asystem/supervisor/", SUBSTITUTE(LOWER(Table2[[#This Row],[unique_id]]), "_", "/")))</f>
        <v>asystem/supervisor/service/zigbee2mqtt/availability</v>
      </c>
      <c r="AL293" s="60"/>
      <c r="AM293" s="60" t="s">
        <v>1299</v>
      </c>
      <c r="AN293" s="60"/>
      <c r="AO293" s="60"/>
      <c r="AP293" s="60"/>
      <c r="AQ293" s="60"/>
      <c r="AR293" s="60" t="s">
        <v>1009</v>
      </c>
      <c r="AS293" s="60">
        <v>1</v>
      </c>
      <c r="AT293" s="67"/>
      <c r="AU293" s="60"/>
      <c r="AV29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0"/>
      <c r="BA293" s="60" t="str">
        <f>IF(ISBLANK(Table2[[#This Row],[device_model]]), "", Table2[[#This Row],[device_suggested_area]])</f>
        <v>Rack</v>
      </c>
      <c r="BB293" s="60" t="s">
        <v>1268</v>
      </c>
      <c r="BC293" s="60" t="s">
        <v>1191</v>
      </c>
      <c r="BD293" s="60" t="s">
        <v>1190</v>
      </c>
      <c r="BE293" s="60" t="s">
        <v>1032</v>
      </c>
      <c r="BF293" s="60" t="s">
        <v>28</v>
      </c>
      <c r="BG293" s="60"/>
      <c r="BH293" s="60"/>
      <c r="BI293" s="60"/>
      <c r="BJ293" s="60"/>
      <c r="BK293" s="69"/>
      <c r="BL293" s="60"/>
      <c r="BM29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 x14ac:dyDescent="0.2">
      <c r="A294" s="18">
        <v>2523</v>
      </c>
      <c r="B294" s="60" t="s">
        <v>26</v>
      </c>
      <c r="C294" s="60" t="s">
        <v>1267</v>
      </c>
      <c r="D294" s="60" t="s">
        <v>149</v>
      </c>
      <c r="E294" s="60" t="s">
        <v>1275</v>
      </c>
      <c r="F294" s="60" t="str">
        <f>IF(ISBLANK(Table2[[#This Row],[unique_id]]), "", PROPER(SUBSTITUTE(Table2[[#This Row],[unique_id]], "_", " ")))</f>
        <v>Service Weewx Availability</v>
      </c>
      <c r="G294" s="60" t="s">
        <v>1288</v>
      </c>
      <c r="H294" s="60" t="s">
        <v>1264</v>
      </c>
      <c r="I294" s="60" t="s">
        <v>294</v>
      </c>
      <c r="J294" s="60"/>
      <c r="K294" s="60"/>
      <c r="L294" s="60"/>
      <c r="M294" s="60" t="s">
        <v>136</v>
      </c>
      <c r="N294" s="60"/>
      <c r="O294" s="62"/>
      <c r="P294" s="60"/>
      <c r="Q294" s="60"/>
      <c r="R294" s="60"/>
      <c r="S294" s="60"/>
      <c r="T294" s="63"/>
      <c r="U294" s="60"/>
      <c r="V294" s="62"/>
      <c r="W294" s="62"/>
      <c r="X294" s="62"/>
      <c r="Y294" s="62"/>
      <c r="Z294" s="62"/>
      <c r="AA294" s="62"/>
      <c r="AB294" s="60"/>
      <c r="AC294" s="60"/>
      <c r="AD294" s="60" t="s">
        <v>1265</v>
      </c>
      <c r="AE294" s="60"/>
      <c r="AF294" s="60">
        <v>120</v>
      </c>
      <c r="AG294" s="62" t="s">
        <v>34</v>
      </c>
      <c r="AH294" s="62"/>
      <c r="AI294" s="60"/>
      <c r="AJ294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60" t="str">
        <f>IF(ISBLANK(Table2[[#This Row],[index]]),  "", _xlfn.CONCAT("asystem/supervisor/", SUBSTITUTE(LOWER(Table2[[#This Row],[unique_id]]), "_", "/")))</f>
        <v>asystem/supervisor/service/weewx/availability</v>
      </c>
      <c r="AL294" s="60"/>
      <c r="AM294" s="60" t="s">
        <v>1299</v>
      </c>
      <c r="AN294" s="60"/>
      <c r="AO294" s="60"/>
      <c r="AP294" s="60"/>
      <c r="AQ294" s="60"/>
      <c r="AR294" s="60" t="s">
        <v>1009</v>
      </c>
      <c r="AS294" s="60">
        <v>1</v>
      </c>
      <c r="AT294" s="67"/>
      <c r="AU294" s="60"/>
      <c r="AV29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0"/>
      <c r="BA294" s="60" t="str">
        <f>IF(ISBLANK(Table2[[#This Row],[device_model]]), "", Table2[[#This Row],[device_suggested_area]])</f>
        <v>Rack</v>
      </c>
      <c r="BB294" s="60" t="s">
        <v>1268</v>
      </c>
      <c r="BC294" s="60" t="s">
        <v>1191</v>
      </c>
      <c r="BD294" s="60" t="s">
        <v>1190</v>
      </c>
      <c r="BE294" s="60" t="s">
        <v>1032</v>
      </c>
      <c r="BF294" s="60" t="s">
        <v>28</v>
      </c>
      <c r="BG294" s="60"/>
      <c r="BH294" s="60"/>
      <c r="BI294" s="60"/>
      <c r="BJ294" s="60"/>
      <c r="BK294" s="69"/>
      <c r="BL294" s="60"/>
      <c r="BM29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 x14ac:dyDescent="0.2">
      <c r="A295" s="18">
        <v>2524</v>
      </c>
      <c r="B295" s="60" t="s">
        <v>26</v>
      </c>
      <c r="C295" s="60" t="s">
        <v>1267</v>
      </c>
      <c r="D295" s="60" t="s">
        <v>149</v>
      </c>
      <c r="E295" s="60" t="s">
        <v>1276</v>
      </c>
      <c r="F295" s="60" t="str">
        <f>IF(ISBLANK(Table2[[#This Row],[unique_id]]), "", PROPER(SUBSTITUTE(Table2[[#This Row],[unique_id]], "_", " ")))</f>
        <v>Service Digitemp Availability</v>
      </c>
      <c r="G295" s="60" t="s">
        <v>1289</v>
      </c>
      <c r="H295" s="60" t="s">
        <v>1264</v>
      </c>
      <c r="I295" s="60" t="s">
        <v>294</v>
      </c>
      <c r="J295" s="60"/>
      <c r="K295" s="60"/>
      <c r="L295" s="60"/>
      <c r="M295" s="60" t="s">
        <v>136</v>
      </c>
      <c r="N295" s="60"/>
      <c r="O295" s="62"/>
      <c r="P295" s="60"/>
      <c r="Q295" s="60"/>
      <c r="R295" s="60"/>
      <c r="S295" s="60"/>
      <c r="T295" s="63"/>
      <c r="U295" s="60"/>
      <c r="V295" s="62"/>
      <c r="W295" s="62"/>
      <c r="X295" s="62"/>
      <c r="Y295" s="62"/>
      <c r="Z295" s="62"/>
      <c r="AA295" s="62"/>
      <c r="AB295" s="60"/>
      <c r="AC295" s="60"/>
      <c r="AD295" s="60" t="s">
        <v>1265</v>
      </c>
      <c r="AE295" s="60"/>
      <c r="AF295" s="60">
        <v>120</v>
      </c>
      <c r="AG295" s="62" t="s">
        <v>34</v>
      </c>
      <c r="AH295" s="62"/>
      <c r="AI295" s="60"/>
      <c r="AJ295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60" t="str">
        <f>IF(ISBLANK(Table2[[#This Row],[index]]),  "", _xlfn.CONCAT("asystem/supervisor/", SUBSTITUTE(LOWER(Table2[[#This Row],[unique_id]]), "_", "/")))</f>
        <v>asystem/supervisor/service/digitemp/availability</v>
      </c>
      <c r="AL295" s="60"/>
      <c r="AM295" s="60" t="s">
        <v>1299</v>
      </c>
      <c r="AN295" s="60"/>
      <c r="AO295" s="60"/>
      <c r="AP295" s="60"/>
      <c r="AQ295" s="60"/>
      <c r="AR295" s="60" t="s">
        <v>1009</v>
      </c>
      <c r="AS295" s="60">
        <v>1</v>
      </c>
      <c r="AT295" s="67"/>
      <c r="AU295" s="60"/>
      <c r="AV29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0"/>
      <c r="BA295" s="60" t="str">
        <f>IF(ISBLANK(Table2[[#This Row],[device_model]]), "", Table2[[#This Row],[device_suggested_area]])</f>
        <v>Rack</v>
      </c>
      <c r="BB295" s="60" t="s">
        <v>1268</v>
      </c>
      <c r="BC295" s="60" t="s">
        <v>1191</v>
      </c>
      <c r="BD295" s="60" t="s">
        <v>1190</v>
      </c>
      <c r="BE295" s="60" t="s">
        <v>1032</v>
      </c>
      <c r="BF295" s="60" t="s">
        <v>28</v>
      </c>
      <c r="BG295" s="60"/>
      <c r="BH295" s="60"/>
      <c r="BI295" s="60"/>
      <c r="BJ295" s="60"/>
      <c r="BK295" s="69"/>
      <c r="BL295" s="60"/>
      <c r="BM29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 x14ac:dyDescent="0.2">
      <c r="A296" s="18">
        <v>2525</v>
      </c>
      <c r="B296" s="60" t="s">
        <v>26</v>
      </c>
      <c r="C296" s="60" t="s">
        <v>1267</v>
      </c>
      <c r="D296" s="60" t="s">
        <v>149</v>
      </c>
      <c r="E296" s="60" t="s">
        <v>1277</v>
      </c>
      <c r="F296" s="60" t="str">
        <f>IF(ISBLANK(Table2[[#This Row],[unique_id]]), "", PROPER(SUBSTITUTE(Table2[[#This Row],[unique_id]], "_", " ")))</f>
        <v>Service Nginx Availability</v>
      </c>
      <c r="G296" s="60" t="s">
        <v>1290</v>
      </c>
      <c r="H296" s="60" t="s">
        <v>1264</v>
      </c>
      <c r="I296" s="60" t="s">
        <v>294</v>
      </c>
      <c r="J296" s="60"/>
      <c r="K296" s="60"/>
      <c r="L296" s="60"/>
      <c r="M296" s="60" t="s">
        <v>136</v>
      </c>
      <c r="N296" s="60"/>
      <c r="O296" s="62"/>
      <c r="P296" s="60"/>
      <c r="Q296" s="60"/>
      <c r="R296" s="60"/>
      <c r="S296" s="60"/>
      <c r="T296" s="63"/>
      <c r="U296" s="60"/>
      <c r="V296" s="62"/>
      <c r="W296" s="62"/>
      <c r="X296" s="62"/>
      <c r="Y296" s="62"/>
      <c r="Z296" s="62"/>
      <c r="AA296" s="62"/>
      <c r="AB296" s="60"/>
      <c r="AC296" s="60"/>
      <c r="AD296" s="60" t="s">
        <v>1265</v>
      </c>
      <c r="AE296" s="60"/>
      <c r="AF296" s="60">
        <v>120</v>
      </c>
      <c r="AG296" s="62" t="s">
        <v>34</v>
      </c>
      <c r="AH296" s="62"/>
      <c r="AI296" s="60"/>
      <c r="AJ296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60" t="str">
        <f>IF(ISBLANK(Table2[[#This Row],[index]]),  "", _xlfn.CONCAT("asystem/supervisor/", SUBSTITUTE(LOWER(Table2[[#This Row],[unique_id]]), "_", "/")))</f>
        <v>asystem/supervisor/service/nginx/availability</v>
      </c>
      <c r="AL296" s="60"/>
      <c r="AM296" s="60" t="s">
        <v>1299</v>
      </c>
      <c r="AN296" s="60"/>
      <c r="AO296" s="60"/>
      <c r="AP296" s="60"/>
      <c r="AQ296" s="60"/>
      <c r="AR296" s="60" t="s">
        <v>1009</v>
      </c>
      <c r="AS296" s="60">
        <v>1</v>
      </c>
      <c r="AT296" s="67"/>
      <c r="AU296" s="60"/>
      <c r="AV29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0"/>
      <c r="BA296" s="60" t="str">
        <f>IF(ISBLANK(Table2[[#This Row],[device_model]]), "", Table2[[#This Row],[device_suggested_area]])</f>
        <v>Rack</v>
      </c>
      <c r="BB296" s="60" t="s">
        <v>1268</v>
      </c>
      <c r="BC296" s="60" t="s">
        <v>1191</v>
      </c>
      <c r="BD296" s="60" t="s">
        <v>1190</v>
      </c>
      <c r="BE296" s="60" t="s">
        <v>1032</v>
      </c>
      <c r="BF296" s="60" t="s">
        <v>28</v>
      </c>
      <c r="BG296" s="60"/>
      <c r="BH296" s="60"/>
      <c r="BI296" s="60"/>
      <c r="BJ296" s="60"/>
      <c r="BK296" s="69"/>
      <c r="BL296" s="60"/>
      <c r="BM29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 x14ac:dyDescent="0.2">
      <c r="A297" s="18">
        <v>2526</v>
      </c>
      <c r="B297" s="60" t="s">
        <v>26</v>
      </c>
      <c r="C297" s="60" t="s">
        <v>1267</v>
      </c>
      <c r="D297" s="60" t="s">
        <v>149</v>
      </c>
      <c r="E297" s="60" t="s">
        <v>1278</v>
      </c>
      <c r="F297" s="60" t="str">
        <f>IF(ISBLANK(Table2[[#This Row],[unique_id]]), "", PROPER(SUBSTITUTE(Table2[[#This Row],[unique_id]], "_", " ")))</f>
        <v>Service Influxdb Availability</v>
      </c>
      <c r="G297" s="60" t="s">
        <v>1291</v>
      </c>
      <c r="H297" s="60" t="s">
        <v>1264</v>
      </c>
      <c r="I297" s="60" t="s">
        <v>294</v>
      </c>
      <c r="J297" s="60"/>
      <c r="K297" s="60"/>
      <c r="L297" s="60"/>
      <c r="M297" s="60" t="s">
        <v>136</v>
      </c>
      <c r="N297" s="60"/>
      <c r="O297" s="62"/>
      <c r="P297" s="60"/>
      <c r="Q297" s="60"/>
      <c r="R297" s="60"/>
      <c r="S297" s="60"/>
      <c r="T297" s="63"/>
      <c r="U297" s="60"/>
      <c r="V297" s="62"/>
      <c r="W297" s="62"/>
      <c r="X297" s="62"/>
      <c r="Y297" s="62"/>
      <c r="Z297" s="62"/>
      <c r="AA297" s="62"/>
      <c r="AB297" s="60"/>
      <c r="AC297" s="60"/>
      <c r="AD297" s="60" t="s">
        <v>1265</v>
      </c>
      <c r="AE297" s="60"/>
      <c r="AF297" s="60">
        <v>120</v>
      </c>
      <c r="AG297" s="62" t="s">
        <v>34</v>
      </c>
      <c r="AH297" s="62"/>
      <c r="AI297" s="60"/>
      <c r="AJ297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60" t="str">
        <f>IF(ISBLANK(Table2[[#This Row],[index]]),  "", _xlfn.CONCAT("asystem/supervisor/", SUBSTITUTE(LOWER(Table2[[#This Row],[unique_id]]), "_", "/")))</f>
        <v>asystem/supervisor/service/influxdb/availability</v>
      </c>
      <c r="AL297" s="60"/>
      <c r="AM297" s="60" t="s">
        <v>1299</v>
      </c>
      <c r="AN297" s="60"/>
      <c r="AO297" s="60"/>
      <c r="AP297" s="60"/>
      <c r="AQ297" s="60"/>
      <c r="AR297" s="60" t="s">
        <v>1009</v>
      </c>
      <c r="AS297" s="60">
        <v>1</v>
      </c>
      <c r="AT297" s="67"/>
      <c r="AU297" s="60"/>
      <c r="AV29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0"/>
      <c r="BA297" s="60" t="str">
        <f>IF(ISBLANK(Table2[[#This Row],[device_model]]), "", Table2[[#This Row],[device_suggested_area]])</f>
        <v>Rack</v>
      </c>
      <c r="BB297" s="60" t="s">
        <v>1268</v>
      </c>
      <c r="BC297" s="60" t="s">
        <v>1191</v>
      </c>
      <c r="BD297" s="60" t="s">
        <v>1190</v>
      </c>
      <c r="BE297" s="60" t="s">
        <v>1032</v>
      </c>
      <c r="BF297" s="60" t="s">
        <v>28</v>
      </c>
      <c r="BG297" s="60"/>
      <c r="BH297" s="60"/>
      <c r="BI297" s="60"/>
      <c r="BJ297" s="60"/>
      <c r="BK297" s="69"/>
      <c r="BL297" s="60"/>
      <c r="BM29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 x14ac:dyDescent="0.2">
      <c r="A298" s="18">
        <v>2527</v>
      </c>
      <c r="B298" s="60" t="s">
        <v>26</v>
      </c>
      <c r="C298" s="60" t="s">
        <v>1267</v>
      </c>
      <c r="D298" s="60" t="s">
        <v>149</v>
      </c>
      <c r="E298" s="60" t="s">
        <v>1279</v>
      </c>
      <c r="F298" s="60" t="str">
        <f>IF(ISBLANK(Table2[[#This Row],[unique_id]]), "", PROPER(SUBSTITUTE(Table2[[#This Row],[unique_id]], "_", " ")))</f>
        <v>Service Mariadb Availability</v>
      </c>
      <c r="G298" s="60" t="s">
        <v>1292</v>
      </c>
      <c r="H298" s="60" t="s">
        <v>1264</v>
      </c>
      <c r="I298" s="60" t="s">
        <v>294</v>
      </c>
      <c r="J298" s="60"/>
      <c r="K298" s="60"/>
      <c r="L298" s="60"/>
      <c r="M298" s="60" t="s">
        <v>136</v>
      </c>
      <c r="N298" s="60"/>
      <c r="O298" s="62"/>
      <c r="P298" s="60"/>
      <c r="Q298" s="60"/>
      <c r="R298" s="60"/>
      <c r="S298" s="60"/>
      <c r="T298" s="63"/>
      <c r="U298" s="60"/>
      <c r="V298" s="62"/>
      <c r="W298" s="62"/>
      <c r="X298" s="62"/>
      <c r="Y298" s="62"/>
      <c r="Z298" s="62"/>
      <c r="AA298" s="62"/>
      <c r="AB298" s="60"/>
      <c r="AC298" s="60"/>
      <c r="AD298" s="60" t="s">
        <v>1265</v>
      </c>
      <c r="AE298" s="60"/>
      <c r="AF298" s="60">
        <v>120</v>
      </c>
      <c r="AG298" s="62" t="s">
        <v>34</v>
      </c>
      <c r="AH298" s="62"/>
      <c r="AI298" s="60"/>
      <c r="AJ298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60" t="str">
        <f>IF(ISBLANK(Table2[[#This Row],[index]]),  "", _xlfn.CONCAT("asystem/supervisor/", SUBSTITUTE(LOWER(Table2[[#This Row],[unique_id]]), "_", "/")))</f>
        <v>asystem/supervisor/service/mariadb/availability</v>
      </c>
      <c r="AL298" s="60"/>
      <c r="AM298" s="60" t="s">
        <v>1299</v>
      </c>
      <c r="AN298" s="60"/>
      <c r="AO298" s="60"/>
      <c r="AP298" s="60"/>
      <c r="AQ298" s="60"/>
      <c r="AR298" s="60" t="s">
        <v>1009</v>
      </c>
      <c r="AS298" s="60">
        <v>1</v>
      </c>
      <c r="AT298" s="67"/>
      <c r="AU298" s="60"/>
      <c r="AV29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0"/>
      <c r="BA298" s="60" t="str">
        <f>IF(ISBLANK(Table2[[#This Row],[device_model]]), "", Table2[[#This Row],[device_suggested_area]])</f>
        <v>Rack</v>
      </c>
      <c r="BB298" s="60" t="s">
        <v>1268</v>
      </c>
      <c r="BC298" s="60" t="s">
        <v>1191</v>
      </c>
      <c r="BD298" s="60" t="s">
        <v>1190</v>
      </c>
      <c r="BE298" s="60" t="s">
        <v>1032</v>
      </c>
      <c r="BF298" s="60" t="s">
        <v>28</v>
      </c>
      <c r="BG298" s="60"/>
      <c r="BH298" s="60"/>
      <c r="BI298" s="60"/>
      <c r="BJ298" s="60"/>
      <c r="BK298" s="69"/>
      <c r="BL298" s="60"/>
      <c r="BM29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 x14ac:dyDescent="0.2">
      <c r="A299" s="18">
        <v>2528</v>
      </c>
      <c r="B299" s="60" t="s">
        <v>26</v>
      </c>
      <c r="C299" s="60" t="s">
        <v>1267</v>
      </c>
      <c r="D299" s="60" t="s">
        <v>149</v>
      </c>
      <c r="E299" s="60" t="s">
        <v>1280</v>
      </c>
      <c r="F299" s="60" t="str">
        <f>IF(ISBLANK(Table2[[#This Row],[unique_id]]), "", PROPER(SUBSTITUTE(Table2[[#This Row],[unique_id]], "_", " ")))</f>
        <v>Service Postgres Availability</v>
      </c>
      <c r="G299" s="60" t="s">
        <v>1293</v>
      </c>
      <c r="H299" s="60" t="s">
        <v>1264</v>
      </c>
      <c r="I299" s="60" t="s">
        <v>294</v>
      </c>
      <c r="J299" s="60"/>
      <c r="K299" s="60"/>
      <c r="L299" s="60"/>
      <c r="M299" s="60" t="s">
        <v>136</v>
      </c>
      <c r="N299" s="60"/>
      <c r="O299" s="62"/>
      <c r="P299" s="60"/>
      <c r="Q299" s="60"/>
      <c r="R299" s="60"/>
      <c r="S299" s="60"/>
      <c r="T299" s="63"/>
      <c r="U299" s="60"/>
      <c r="V299" s="62"/>
      <c r="W299" s="62"/>
      <c r="X299" s="62"/>
      <c r="Y299" s="62"/>
      <c r="Z299" s="62"/>
      <c r="AA299" s="62"/>
      <c r="AB299" s="60"/>
      <c r="AC299" s="60"/>
      <c r="AD299" s="60" t="s">
        <v>1265</v>
      </c>
      <c r="AE299" s="60"/>
      <c r="AF299" s="60">
        <v>120</v>
      </c>
      <c r="AG299" s="62" t="s">
        <v>34</v>
      </c>
      <c r="AH299" s="62"/>
      <c r="AI299" s="60"/>
      <c r="AJ299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60" t="str">
        <f>IF(ISBLANK(Table2[[#This Row],[index]]),  "", _xlfn.CONCAT("asystem/supervisor/", SUBSTITUTE(LOWER(Table2[[#This Row],[unique_id]]), "_", "/")))</f>
        <v>asystem/supervisor/service/postgres/availability</v>
      </c>
      <c r="AL299" s="60"/>
      <c r="AM299" s="60" t="s">
        <v>1299</v>
      </c>
      <c r="AN299" s="60"/>
      <c r="AO299" s="60"/>
      <c r="AP299" s="60"/>
      <c r="AQ299" s="60"/>
      <c r="AR299" s="60" t="s">
        <v>1009</v>
      </c>
      <c r="AS299" s="60">
        <v>1</v>
      </c>
      <c r="AT299" s="67"/>
      <c r="AU299" s="60"/>
      <c r="AV29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0"/>
      <c r="BA299" s="60" t="str">
        <f>IF(ISBLANK(Table2[[#This Row],[device_model]]), "", Table2[[#This Row],[device_suggested_area]])</f>
        <v>Rack</v>
      </c>
      <c r="BB299" s="60" t="s">
        <v>1268</v>
      </c>
      <c r="BC299" s="60" t="s">
        <v>1191</v>
      </c>
      <c r="BD299" s="60" t="s">
        <v>1190</v>
      </c>
      <c r="BE299" s="60" t="s">
        <v>1032</v>
      </c>
      <c r="BF299" s="60" t="s">
        <v>28</v>
      </c>
      <c r="BG299" s="60"/>
      <c r="BH299" s="60"/>
      <c r="BI299" s="60"/>
      <c r="BJ299" s="60"/>
      <c r="BK299" s="69"/>
      <c r="BL299" s="60"/>
      <c r="BM29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 x14ac:dyDescent="0.2">
      <c r="A300" s="18">
        <v>2529</v>
      </c>
      <c r="B300" s="60" t="s">
        <v>26</v>
      </c>
      <c r="C300" s="60" t="s">
        <v>1267</v>
      </c>
      <c r="D300" s="60" t="s">
        <v>149</v>
      </c>
      <c r="E300" s="60" t="s">
        <v>1281</v>
      </c>
      <c r="F300" s="60" t="str">
        <f>IF(ISBLANK(Table2[[#This Row],[unique_id]]), "", PROPER(SUBSTITUTE(Table2[[#This Row],[unique_id]], "_", " ")))</f>
        <v>Service Letsencrypt Availability</v>
      </c>
      <c r="G300" s="60" t="s">
        <v>1294</v>
      </c>
      <c r="H300" s="60" t="s">
        <v>1264</v>
      </c>
      <c r="I300" s="60" t="s">
        <v>294</v>
      </c>
      <c r="J300" s="60"/>
      <c r="K300" s="60"/>
      <c r="L300" s="60"/>
      <c r="M300" s="60" t="s">
        <v>136</v>
      </c>
      <c r="N300" s="60"/>
      <c r="O300" s="62"/>
      <c r="P300" s="60"/>
      <c r="Q300" s="60"/>
      <c r="R300" s="60"/>
      <c r="S300" s="60"/>
      <c r="T300" s="63"/>
      <c r="U300" s="60"/>
      <c r="V300" s="62"/>
      <c r="W300" s="62"/>
      <c r="X300" s="62"/>
      <c r="Y300" s="62"/>
      <c r="Z300" s="62"/>
      <c r="AA300" s="62"/>
      <c r="AB300" s="60"/>
      <c r="AC300" s="60"/>
      <c r="AD300" s="60" t="s">
        <v>1265</v>
      </c>
      <c r="AE300" s="60"/>
      <c r="AF300" s="60">
        <v>120</v>
      </c>
      <c r="AG300" s="62" t="s">
        <v>34</v>
      </c>
      <c r="AH300" s="62"/>
      <c r="AI300" s="60"/>
      <c r="AJ300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60" t="str">
        <f>IF(ISBLANK(Table2[[#This Row],[index]]),  "", _xlfn.CONCAT("asystem/supervisor/", SUBSTITUTE(LOWER(Table2[[#This Row],[unique_id]]), "_", "/")))</f>
        <v>asystem/supervisor/service/letsencrypt/availability</v>
      </c>
      <c r="AL300" s="60"/>
      <c r="AM300" s="60" t="s">
        <v>1299</v>
      </c>
      <c r="AN300" s="60"/>
      <c r="AO300" s="60"/>
      <c r="AP300" s="60"/>
      <c r="AQ300" s="60"/>
      <c r="AR300" s="60" t="s">
        <v>1009</v>
      </c>
      <c r="AS300" s="60">
        <v>1</v>
      </c>
      <c r="AT300" s="67"/>
      <c r="AU300" s="60"/>
      <c r="AV30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0"/>
      <c r="BA300" s="60" t="str">
        <f>IF(ISBLANK(Table2[[#This Row],[device_model]]), "", Table2[[#This Row],[device_suggested_area]])</f>
        <v>Rack</v>
      </c>
      <c r="BB300" s="60" t="s">
        <v>1268</v>
      </c>
      <c r="BC300" s="60" t="s">
        <v>1191</v>
      </c>
      <c r="BD300" s="60" t="s">
        <v>1190</v>
      </c>
      <c r="BE300" s="60" t="s">
        <v>1032</v>
      </c>
      <c r="BF300" s="60" t="s">
        <v>28</v>
      </c>
      <c r="BG300" s="60"/>
      <c r="BH300" s="60"/>
      <c r="BI300" s="60"/>
      <c r="BJ300" s="60"/>
      <c r="BK300" s="69"/>
      <c r="BL300" s="60"/>
      <c r="BM30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 x14ac:dyDescent="0.2">
      <c r="A301" s="18">
        <v>2530</v>
      </c>
      <c r="B301" s="60" t="s">
        <v>26</v>
      </c>
      <c r="C301" s="60" t="s">
        <v>1267</v>
      </c>
      <c r="D301" s="60" t="s">
        <v>149</v>
      </c>
      <c r="E301" s="60" t="s">
        <v>1282</v>
      </c>
      <c r="F301" s="60" t="str">
        <f>IF(ISBLANK(Table2[[#This Row],[unique_id]]), "", PROPER(SUBSTITUTE(Table2[[#This Row],[unique_id]], "_", " ")))</f>
        <v>Service Unifipoller Availability</v>
      </c>
      <c r="G301" s="60" t="s">
        <v>1295</v>
      </c>
      <c r="H301" s="60" t="s">
        <v>1264</v>
      </c>
      <c r="I301" s="60" t="s">
        <v>294</v>
      </c>
      <c r="J301" s="60"/>
      <c r="K301" s="60"/>
      <c r="L301" s="60"/>
      <c r="M301" s="60" t="s">
        <v>136</v>
      </c>
      <c r="N301" s="60"/>
      <c r="O301" s="62"/>
      <c r="P301" s="60"/>
      <c r="Q301" s="60"/>
      <c r="R301" s="60"/>
      <c r="S301" s="60"/>
      <c r="T301" s="63"/>
      <c r="U301" s="60"/>
      <c r="V301" s="62"/>
      <c r="W301" s="62"/>
      <c r="X301" s="62"/>
      <c r="Y301" s="62"/>
      <c r="Z301" s="62"/>
      <c r="AA301" s="62"/>
      <c r="AB301" s="60"/>
      <c r="AC301" s="60"/>
      <c r="AD301" s="60" t="s">
        <v>1265</v>
      </c>
      <c r="AE301" s="60"/>
      <c r="AF301" s="60">
        <v>120</v>
      </c>
      <c r="AG301" s="62" t="s">
        <v>34</v>
      </c>
      <c r="AH301" s="62"/>
      <c r="AI301" s="60"/>
      <c r="AJ301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60" t="str">
        <f>IF(ISBLANK(Table2[[#This Row],[index]]),  "", _xlfn.CONCAT("asystem/supervisor/", SUBSTITUTE(LOWER(Table2[[#This Row],[unique_id]]), "_", "/")))</f>
        <v>asystem/supervisor/service/unifipoller/availability</v>
      </c>
      <c r="AL301" s="60"/>
      <c r="AM301" s="60" t="s">
        <v>1299</v>
      </c>
      <c r="AN301" s="60"/>
      <c r="AO301" s="60"/>
      <c r="AP301" s="60"/>
      <c r="AQ301" s="60"/>
      <c r="AR301" s="60" t="s">
        <v>1009</v>
      </c>
      <c r="AS301" s="60">
        <v>1</v>
      </c>
      <c r="AT301" s="67"/>
      <c r="AU301" s="60"/>
      <c r="AV301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0"/>
      <c r="BA301" s="60" t="str">
        <f>IF(ISBLANK(Table2[[#This Row],[device_model]]), "", Table2[[#This Row],[device_suggested_area]])</f>
        <v>Rack</v>
      </c>
      <c r="BB301" s="60" t="s">
        <v>1268</v>
      </c>
      <c r="BC301" s="60" t="s">
        <v>1191</v>
      </c>
      <c r="BD301" s="60" t="s">
        <v>1190</v>
      </c>
      <c r="BE301" s="60" t="s">
        <v>1032</v>
      </c>
      <c r="BF301" s="60" t="s">
        <v>28</v>
      </c>
      <c r="BG301" s="60"/>
      <c r="BH301" s="60"/>
      <c r="BI301" s="60"/>
      <c r="BJ301" s="60"/>
      <c r="BK301" s="69"/>
      <c r="BL301" s="60"/>
      <c r="BM30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 x14ac:dyDescent="0.2">
      <c r="A302" s="18">
        <v>2531</v>
      </c>
      <c r="B302" s="60" t="s">
        <v>26</v>
      </c>
      <c r="C302" s="60" t="s">
        <v>1267</v>
      </c>
      <c r="D302" s="60" t="s">
        <v>149</v>
      </c>
      <c r="E302" s="60" t="s">
        <v>1283</v>
      </c>
      <c r="F302" s="60" t="str">
        <f>IF(ISBLANK(Table2[[#This Row],[unique_id]]), "", PROPER(SUBSTITUTE(Table2[[#This Row],[unique_id]], "_", " ")))</f>
        <v>Service Monitor Availability</v>
      </c>
      <c r="G302" s="60" t="s">
        <v>1296</v>
      </c>
      <c r="H302" s="60" t="s">
        <v>1264</v>
      </c>
      <c r="I302" s="60" t="s">
        <v>294</v>
      </c>
      <c r="J302" s="60"/>
      <c r="K302" s="60"/>
      <c r="L302" s="60"/>
      <c r="M302" s="60" t="s">
        <v>136</v>
      </c>
      <c r="N302" s="60"/>
      <c r="O302" s="62"/>
      <c r="P302" s="60"/>
      <c r="Q302" s="60"/>
      <c r="R302" s="60"/>
      <c r="S302" s="60"/>
      <c r="T302" s="63"/>
      <c r="U302" s="60"/>
      <c r="V302" s="62"/>
      <c r="W302" s="62"/>
      <c r="X302" s="62"/>
      <c r="Y302" s="62"/>
      <c r="Z302" s="62"/>
      <c r="AA302" s="62"/>
      <c r="AB302" s="60"/>
      <c r="AC302" s="60"/>
      <c r="AD302" s="60" t="s">
        <v>1265</v>
      </c>
      <c r="AE302" s="60"/>
      <c r="AF302" s="60">
        <v>120</v>
      </c>
      <c r="AG302" s="62" t="s">
        <v>34</v>
      </c>
      <c r="AH302" s="62"/>
      <c r="AI302" s="60"/>
      <c r="AJ302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60" t="str">
        <f>IF(ISBLANK(Table2[[#This Row],[index]]),  "", _xlfn.CONCAT("asystem/supervisor/", SUBSTITUTE(LOWER(Table2[[#This Row],[unique_id]]), "_", "/")))</f>
        <v>asystem/supervisor/service/monitor/availability</v>
      </c>
      <c r="AL302" s="60"/>
      <c r="AM302" s="60" t="s">
        <v>1299</v>
      </c>
      <c r="AN302" s="60"/>
      <c r="AO302" s="60"/>
      <c r="AP302" s="60"/>
      <c r="AQ302" s="60"/>
      <c r="AR302" s="60" t="s">
        <v>1009</v>
      </c>
      <c r="AS302" s="60">
        <v>1</v>
      </c>
      <c r="AT302" s="67"/>
      <c r="AU302" s="60"/>
      <c r="AV30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0"/>
      <c r="BA302" s="60" t="str">
        <f>IF(ISBLANK(Table2[[#This Row],[device_model]]), "", Table2[[#This Row],[device_suggested_area]])</f>
        <v>Rack</v>
      </c>
      <c r="BB302" s="60" t="s">
        <v>1268</v>
      </c>
      <c r="BC302" s="60" t="s">
        <v>1191</v>
      </c>
      <c r="BD302" s="60" t="s">
        <v>1190</v>
      </c>
      <c r="BE302" s="60" t="s">
        <v>1032</v>
      </c>
      <c r="BF302" s="60" t="s">
        <v>28</v>
      </c>
      <c r="BG302" s="60"/>
      <c r="BH302" s="60"/>
      <c r="BI302" s="60"/>
      <c r="BJ302" s="60"/>
      <c r="BK302" s="69"/>
      <c r="BL302" s="60"/>
      <c r="BM30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 x14ac:dyDescent="0.2">
      <c r="A303" s="18">
        <v>2532</v>
      </c>
      <c r="B303" s="60" t="s">
        <v>588</v>
      </c>
      <c r="C303" s="60" t="s">
        <v>1267</v>
      </c>
      <c r="D303" s="60" t="s">
        <v>149</v>
      </c>
      <c r="E303" s="60" t="s">
        <v>1300</v>
      </c>
      <c r="F303" s="60" t="str">
        <f>IF(ISBLANK(Table2[[#This Row],[unique_id]]), "", PROPER(SUBSTITUTE(Table2[[#This Row],[unique_id]], "_", " ")))</f>
        <v>Host Flo Availability</v>
      </c>
      <c r="G303" s="60" t="s">
        <v>1120</v>
      </c>
      <c r="H303" s="60" t="s">
        <v>1298</v>
      </c>
      <c r="I303" s="60" t="s">
        <v>294</v>
      </c>
      <c r="J303" s="60"/>
      <c r="K303" s="60"/>
      <c r="L303" s="60"/>
      <c r="M303" s="60" t="s">
        <v>136</v>
      </c>
      <c r="N303" s="60"/>
      <c r="O303" s="62"/>
      <c r="P303" s="60"/>
      <c r="Q303" s="60"/>
      <c r="R303" s="60"/>
      <c r="S303" s="60"/>
      <c r="T303" s="63"/>
      <c r="U303" s="60"/>
      <c r="V303" s="62"/>
      <c r="W303" s="62"/>
      <c r="X303" s="62"/>
      <c r="Y303" s="62"/>
      <c r="Z303" s="62"/>
      <c r="AA303" s="62"/>
      <c r="AB303" s="60"/>
      <c r="AC303" s="60"/>
      <c r="AD303" s="60" t="s">
        <v>1265</v>
      </c>
      <c r="AE303" s="60"/>
      <c r="AF303" s="60">
        <v>120</v>
      </c>
      <c r="AG303" s="62" t="s">
        <v>34</v>
      </c>
      <c r="AH303" s="62"/>
      <c r="AI303" s="60"/>
      <c r="AJ303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60" t="str">
        <f>IF(ISBLANK(Table2[[#This Row],[index]]),  "", _xlfn.CONCAT("asystem/supervisor/", SUBSTITUTE(LOWER(Table2[[#This Row],[unique_id]]), "_", "/")))</f>
        <v>asystem/supervisor/host/flo/availability</v>
      </c>
      <c r="AL303" s="60"/>
      <c r="AM303" s="60" t="s">
        <v>1299</v>
      </c>
      <c r="AN303" s="60"/>
      <c r="AO303" s="60"/>
      <c r="AP303" s="60"/>
      <c r="AQ303" s="60"/>
      <c r="AR303" s="60" t="s">
        <v>1009</v>
      </c>
      <c r="AS303" s="60">
        <v>1</v>
      </c>
      <c r="AT303" s="67"/>
      <c r="AU303" s="60"/>
      <c r="AV303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0"/>
      <c r="BA303" s="60" t="str">
        <f>IF(ISBLANK(Table2[[#This Row],[device_model]]), "", Table2[[#This Row],[device_suggested_area]])</f>
        <v>Rack</v>
      </c>
      <c r="BB303" s="60" t="s">
        <v>1268</v>
      </c>
      <c r="BC303" s="60" t="s">
        <v>1191</v>
      </c>
      <c r="BD303" s="60" t="s">
        <v>1190</v>
      </c>
      <c r="BE303" s="60" t="s">
        <v>1032</v>
      </c>
      <c r="BF303" s="60" t="s">
        <v>28</v>
      </c>
      <c r="BG303" s="60"/>
      <c r="BH303" s="60"/>
      <c r="BI303" s="60"/>
      <c r="BJ303" s="60"/>
      <c r="BK303" s="69"/>
      <c r="BL303" s="60"/>
      <c r="BM30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 x14ac:dyDescent="0.2">
      <c r="A304" s="18">
        <v>2533</v>
      </c>
      <c r="B304" s="60" t="s">
        <v>26</v>
      </c>
      <c r="C304" s="60" t="s">
        <v>1267</v>
      </c>
      <c r="D304" s="60" t="s">
        <v>149</v>
      </c>
      <c r="E304" s="60" t="s">
        <v>1523</v>
      </c>
      <c r="F304" s="60" t="str">
        <f>IF(ISBLANK(Table2[[#This Row],[unique_id]]), "", PROPER(SUBSTITUTE(Table2[[#This Row],[unique_id]], "_", " ")))</f>
        <v>Host Eva Availability</v>
      </c>
      <c r="G304" s="60" t="s">
        <v>1524</v>
      </c>
      <c r="H304" s="60" t="s">
        <v>1298</v>
      </c>
      <c r="I304" s="60" t="s">
        <v>294</v>
      </c>
      <c r="J304" s="60"/>
      <c r="K304" s="60"/>
      <c r="L304" s="60"/>
      <c r="M304" s="60" t="s">
        <v>136</v>
      </c>
      <c r="N304" s="60"/>
      <c r="O304" s="62"/>
      <c r="P304" s="60"/>
      <c r="Q304" s="60"/>
      <c r="R304" s="60"/>
      <c r="S304" s="60"/>
      <c r="T304" s="63"/>
      <c r="U304" s="60"/>
      <c r="V304" s="62"/>
      <c r="W304" s="62"/>
      <c r="X304" s="62"/>
      <c r="Y304" s="62"/>
      <c r="Z304" s="62"/>
      <c r="AA304" s="62"/>
      <c r="AB304" s="60"/>
      <c r="AC304" s="60"/>
      <c r="AD304" s="60" t="s">
        <v>1265</v>
      </c>
      <c r="AE304" s="60"/>
      <c r="AF304" s="60">
        <v>120</v>
      </c>
      <c r="AG304" s="62" t="s">
        <v>34</v>
      </c>
      <c r="AH304" s="62"/>
      <c r="AI304" s="60"/>
      <c r="AJ304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4" s="60" t="str">
        <f>IF(ISBLANK(Table2[[#This Row],[index]]),  "", _xlfn.CONCAT("asystem/supervisor/", SUBSTITUTE(LOWER(Table2[[#This Row],[unique_id]]), "_", "/")))</f>
        <v>asystem/supervisor/host/eva/availability</v>
      </c>
      <c r="AL304" s="60"/>
      <c r="AM304" s="60" t="s">
        <v>1299</v>
      </c>
      <c r="AN304" s="60"/>
      <c r="AO304" s="60"/>
      <c r="AP304" s="60"/>
      <c r="AQ304" s="60"/>
      <c r="AR304" s="60" t="s">
        <v>1009</v>
      </c>
      <c r="AS304" s="60">
        <v>1</v>
      </c>
      <c r="AT304" s="67"/>
      <c r="AU304" s="60"/>
      <c r="AV30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0"/>
      <c r="BA304" s="60" t="str">
        <f>IF(ISBLANK(Table2[[#This Row],[device_model]]), "", Table2[[#This Row],[device_suggested_area]])</f>
        <v>Rack</v>
      </c>
      <c r="BB304" s="60" t="s">
        <v>1268</v>
      </c>
      <c r="BC304" s="60" t="s">
        <v>1191</v>
      </c>
      <c r="BD304" s="60" t="s">
        <v>1190</v>
      </c>
      <c r="BE304" s="60" t="s">
        <v>1032</v>
      </c>
      <c r="BF304" s="60" t="s">
        <v>28</v>
      </c>
      <c r="BG304" s="60"/>
      <c r="BH304" s="60"/>
      <c r="BI304" s="60"/>
      <c r="BJ304" s="60"/>
      <c r="BK304" s="69"/>
      <c r="BL304" s="60"/>
      <c r="BM30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 x14ac:dyDescent="0.2">
      <c r="A305" s="18">
        <v>2534</v>
      </c>
      <c r="B305" s="60" t="s">
        <v>26</v>
      </c>
      <c r="C305" s="60" t="s">
        <v>1267</v>
      </c>
      <c r="D305" s="60" t="s">
        <v>149</v>
      </c>
      <c r="E305" s="60" t="s">
        <v>1302</v>
      </c>
      <c r="F305" s="60" t="str">
        <f>IF(ISBLANK(Table2[[#This Row],[unique_id]]), "", PROPER(SUBSTITUTE(Table2[[#This Row],[unique_id]], "_", " ")))</f>
        <v>Host Meg Availability</v>
      </c>
      <c r="G305" s="60" t="s">
        <v>1324</v>
      </c>
      <c r="H305" s="60" t="s">
        <v>1298</v>
      </c>
      <c r="I305" s="60" t="s">
        <v>294</v>
      </c>
      <c r="J305" s="60"/>
      <c r="K305" s="60"/>
      <c r="L305" s="60"/>
      <c r="M305" s="60" t="s">
        <v>136</v>
      </c>
      <c r="N305" s="60"/>
      <c r="O305" s="62"/>
      <c r="P305" s="60"/>
      <c r="Q305" s="60"/>
      <c r="R305" s="60"/>
      <c r="S305" s="60"/>
      <c r="T305" s="63"/>
      <c r="U305" s="60"/>
      <c r="V305" s="62"/>
      <c r="W305" s="62"/>
      <c r="X305" s="62"/>
      <c r="Y305" s="62"/>
      <c r="Z305" s="62"/>
      <c r="AA305" s="62"/>
      <c r="AB305" s="60"/>
      <c r="AC305" s="60"/>
      <c r="AD305" s="60" t="s">
        <v>1265</v>
      </c>
      <c r="AE305" s="60"/>
      <c r="AF305" s="60">
        <v>120</v>
      </c>
      <c r="AG305" s="62" t="s">
        <v>34</v>
      </c>
      <c r="AH305" s="62"/>
      <c r="AI305" s="60"/>
      <c r="AJ305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5" s="60" t="str">
        <f>IF(ISBLANK(Table2[[#This Row],[index]]),  "", _xlfn.CONCAT("asystem/supervisor/", SUBSTITUTE(LOWER(Table2[[#This Row],[unique_id]]), "_", "/")))</f>
        <v>asystem/supervisor/host/meg/availability</v>
      </c>
      <c r="AL305" s="60"/>
      <c r="AM305" s="60" t="s">
        <v>1299</v>
      </c>
      <c r="AN305" s="60"/>
      <c r="AO305" s="60"/>
      <c r="AP305" s="60"/>
      <c r="AQ305" s="60"/>
      <c r="AR305" s="60" t="s">
        <v>1009</v>
      </c>
      <c r="AS305" s="60">
        <v>1</v>
      </c>
      <c r="AT305" s="67"/>
      <c r="AU305" s="60"/>
      <c r="AV305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0"/>
      <c r="BA305" s="60" t="str">
        <f>IF(ISBLANK(Table2[[#This Row],[device_model]]), "", Table2[[#This Row],[device_suggested_area]])</f>
        <v>Rack</v>
      </c>
      <c r="BB305" s="60" t="s">
        <v>1268</v>
      </c>
      <c r="BC305" s="60" t="s">
        <v>1191</v>
      </c>
      <c r="BD305" s="60" t="s">
        <v>1190</v>
      </c>
      <c r="BE305" s="60" t="s">
        <v>1032</v>
      </c>
      <c r="BF305" s="60" t="s">
        <v>28</v>
      </c>
      <c r="BG305" s="60"/>
      <c r="BH305" s="60"/>
      <c r="BI305" s="60"/>
      <c r="BJ305" s="60"/>
      <c r="BK305" s="69"/>
      <c r="BL305" s="60"/>
      <c r="BM30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 x14ac:dyDescent="0.2">
      <c r="A306" s="18">
        <v>2535</v>
      </c>
      <c r="B306" s="60" t="s">
        <v>26</v>
      </c>
      <c r="C306" s="60" t="s">
        <v>1267</v>
      </c>
      <c r="D306" s="60" t="s">
        <v>149</v>
      </c>
      <c r="E306" s="60" t="s">
        <v>1301</v>
      </c>
      <c r="F306" s="60" t="str">
        <f>IF(ISBLANK(Table2[[#This Row],[unique_id]]), "", PROPER(SUBSTITUTE(Table2[[#This Row],[unique_id]], "_", " ")))</f>
        <v>Host Lia Availability</v>
      </c>
      <c r="G306" s="60" t="s">
        <v>1323</v>
      </c>
      <c r="H306" s="60" t="s">
        <v>1298</v>
      </c>
      <c r="I306" s="60" t="s">
        <v>294</v>
      </c>
      <c r="J306" s="60"/>
      <c r="K306" s="60"/>
      <c r="L306" s="60"/>
      <c r="M306" s="60" t="s">
        <v>136</v>
      </c>
      <c r="N306" s="60"/>
      <c r="O306" s="62"/>
      <c r="P306" s="60"/>
      <c r="Q306" s="60"/>
      <c r="R306" s="60"/>
      <c r="S306" s="60"/>
      <c r="T306" s="63"/>
      <c r="U306" s="60"/>
      <c r="V306" s="62"/>
      <c r="W306" s="62"/>
      <c r="X306" s="62"/>
      <c r="Y306" s="62"/>
      <c r="Z306" s="62"/>
      <c r="AA306" s="62"/>
      <c r="AB306" s="60"/>
      <c r="AC306" s="60"/>
      <c r="AD306" s="60" t="s">
        <v>1265</v>
      </c>
      <c r="AE306" s="60"/>
      <c r="AF306" s="60">
        <v>120</v>
      </c>
      <c r="AG306" s="62" t="s">
        <v>34</v>
      </c>
      <c r="AH306" s="62"/>
      <c r="AI306" s="60"/>
      <c r="AJ306" s="6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6" s="60" t="str">
        <f>IF(ISBLANK(Table2[[#This Row],[index]]),  "", _xlfn.CONCAT("asystem/supervisor/", SUBSTITUTE(LOWER(Table2[[#This Row],[unique_id]]), "_", "/")))</f>
        <v>asystem/supervisor/host/lia/availability</v>
      </c>
      <c r="AL306" s="60"/>
      <c r="AM306" s="60" t="s">
        <v>1299</v>
      </c>
      <c r="AN306" s="60"/>
      <c r="AO306" s="60"/>
      <c r="AP306" s="60"/>
      <c r="AQ306" s="60"/>
      <c r="AR306" s="60" t="s">
        <v>1009</v>
      </c>
      <c r="AS306" s="60">
        <v>1</v>
      </c>
      <c r="AT306" s="67"/>
      <c r="AU306" s="60"/>
      <c r="AV30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0"/>
      <c r="BA306" s="60" t="str">
        <f>IF(ISBLANK(Table2[[#This Row],[device_model]]), "", Table2[[#This Row],[device_suggested_area]])</f>
        <v>Rack</v>
      </c>
      <c r="BB306" s="60" t="s">
        <v>1268</v>
      </c>
      <c r="BC306" s="60" t="s">
        <v>1191</v>
      </c>
      <c r="BD306" s="60" t="s">
        <v>1190</v>
      </c>
      <c r="BE306" s="60" t="s">
        <v>1032</v>
      </c>
      <c r="BF306" s="60" t="s">
        <v>28</v>
      </c>
      <c r="BG306" s="60"/>
      <c r="BH306" s="60"/>
      <c r="BI306" s="60"/>
      <c r="BJ306" s="60"/>
      <c r="BK306" s="69"/>
      <c r="BL306" s="60"/>
      <c r="BM30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 x14ac:dyDescent="0.2">
      <c r="A307" s="18">
        <v>2536</v>
      </c>
      <c r="B307" s="60" t="s">
        <v>26</v>
      </c>
      <c r="C307" s="60" t="s">
        <v>449</v>
      </c>
      <c r="D307" s="60" t="s">
        <v>337</v>
      </c>
      <c r="E307" s="60" t="s">
        <v>336</v>
      </c>
      <c r="F307" s="61" t="str">
        <f>IF(ISBLANK(Table2[[#This Row],[unique_id]]), "", PROPER(SUBSTITUTE(Table2[[#This Row],[unique_id]], "_", " ")))</f>
        <v>Column Break</v>
      </c>
      <c r="G307" s="60" t="s">
        <v>333</v>
      </c>
      <c r="H307" s="60" t="s">
        <v>1298</v>
      </c>
      <c r="I307" s="60" t="s">
        <v>294</v>
      </c>
      <c r="J307" s="60"/>
      <c r="K307" s="60"/>
      <c r="L307" s="60"/>
      <c r="M307" s="60" t="s">
        <v>334</v>
      </c>
      <c r="N307" s="60" t="s">
        <v>335</v>
      </c>
      <c r="O307" s="62"/>
      <c r="P307" s="60"/>
      <c r="Q307" s="60"/>
      <c r="R307" s="60"/>
      <c r="S307" s="60"/>
      <c r="T307" s="63"/>
      <c r="U307" s="60"/>
      <c r="V307" s="62"/>
      <c r="W307" s="62"/>
      <c r="X307" s="62"/>
      <c r="Y307" s="62"/>
      <c r="Z307" s="62"/>
      <c r="AA307" s="62"/>
      <c r="AB307" s="60"/>
      <c r="AC307" s="60"/>
      <c r="AD307" s="60"/>
      <c r="AE307" s="60"/>
      <c r="AF307" s="60"/>
      <c r="AG307" s="62"/>
      <c r="AH307" s="62"/>
      <c r="AI307" s="60"/>
      <c r="AJ307" s="60"/>
      <c r="AK307" s="60"/>
      <c r="AL307" s="60"/>
      <c r="AM307" s="60"/>
      <c r="AN307" s="60"/>
      <c r="AO307" s="60"/>
      <c r="AP307" s="60"/>
      <c r="AQ307" s="60"/>
      <c r="AR307" s="68"/>
      <c r="AS307" s="60"/>
      <c r="AT307" s="64"/>
      <c r="AU307" s="62"/>
      <c r="AV307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0"/>
      <c r="BA307" s="60" t="str">
        <f>IF(ISBLANK(Table2[[#This Row],[device_model]]), "", Table2[[#This Row],[device_suggested_area]])</f>
        <v/>
      </c>
      <c r="BB307" s="60"/>
      <c r="BC307" s="60"/>
      <c r="BD307" s="60"/>
      <c r="BE307" s="62"/>
      <c r="BF307" s="60"/>
      <c r="BG307" s="60"/>
      <c r="BH307" s="60"/>
      <c r="BI307" s="60"/>
      <c r="BJ307" s="60"/>
      <c r="BK307" s="60"/>
      <c r="BL307" s="60"/>
      <c r="BM30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 x14ac:dyDescent="0.2">
      <c r="A308" s="18">
        <v>2537</v>
      </c>
      <c r="B308" s="18" t="s">
        <v>26</v>
      </c>
      <c r="C308" s="18" t="s">
        <v>151</v>
      </c>
      <c r="D308" s="18" t="s">
        <v>617</v>
      </c>
      <c r="E308" s="18" t="s">
        <v>1514</v>
      </c>
      <c r="F308" s="22" t="str">
        <f>IF(ISBLANK(Table2[[#This Row],[unique_id]]), "", PROPER(SUBSTITUTE(Table2[[#This Row],[unique_id]], "_", " ")))</f>
        <v>Google Assistant Synchronize Devices</v>
      </c>
      <c r="G308" s="18" t="s">
        <v>1263</v>
      </c>
      <c r="H308" s="18" t="s">
        <v>618</v>
      </c>
      <c r="I308" s="18" t="s">
        <v>294</v>
      </c>
      <c r="M308" s="18" t="s">
        <v>260</v>
      </c>
      <c r="O308" s="19"/>
      <c r="P308" s="18"/>
      <c r="T308" s="23"/>
      <c r="U308" s="18"/>
      <c r="V308" s="19"/>
      <c r="W308" s="19"/>
      <c r="X308" s="19"/>
      <c r="Y308" s="19"/>
      <c r="Z308" s="19"/>
      <c r="AB308" s="18"/>
      <c r="AG308" s="19"/>
      <c r="AH308" s="19"/>
      <c r="AR308" s="21"/>
      <c r="AT308" s="15"/>
      <c r="AU308" s="19"/>
      <c r="AV3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18" t="str">
        <f>IF(ISBLANK(Table2[[#This Row],[device_model]]), "", Table2[[#This Row],[device_suggested_area]])</f>
        <v/>
      </c>
      <c r="BE308" s="19"/>
      <c r="BL308" s="18"/>
      <c r="BM3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 x14ac:dyDescent="0.2">
      <c r="A309" s="18">
        <v>2538</v>
      </c>
      <c r="B309" s="60" t="s">
        <v>26</v>
      </c>
      <c r="C309" s="60" t="s">
        <v>1325</v>
      </c>
      <c r="D309" s="60" t="s">
        <v>27</v>
      </c>
      <c r="E309" s="60" t="s">
        <v>1332</v>
      </c>
      <c r="F309" s="60" t="str">
        <f>IF(ISBLANK(Table2[[#This Row],[unique_id]]), "", PROPER(SUBSTITUTE(Table2[[#This Row],[unique_id]], "_", " ")))</f>
        <v>Template Utility Temperature Proxy</v>
      </c>
      <c r="G309" s="60" t="s">
        <v>1326</v>
      </c>
      <c r="H309" s="60" t="s">
        <v>1328</v>
      </c>
      <c r="I309" s="60" t="s">
        <v>294</v>
      </c>
      <c r="J309" s="60"/>
      <c r="K309" s="60" t="s">
        <v>1246</v>
      </c>
      <c r="L309" s="60"/>
      <c r="M309" s="60" t="s">
        <v>136</v>
      </c>
      <c r="N309" s="60"/>
      <c r="O309" s="62"/>
      <c r="P309" s="60"/>
      <c r="Q309" s="60"/>
      <c r="R309" s="60"/>
      <c r="S309" s="60"/>
      <c r="T309" s="63"/>
      <c r="U309" s="60"/>
      <c r="V309" s="62"/>
      <c r="W309" s="62"/>
      <c r="X309" s="62"/>
      <c r="Y309" s="62"/>
      <c r="Z309" s="62"/>
      <c r="AA309" s="62"/>
      <c r="AB309" s="60" t="s">
        <v>31</v>
      </c>
      <c r="AC309" s="60" t="s">
        <v>88</v>
      </c>
      <c r="AD309" s="60" t="s">
        <v>89</v>
      </c>
      <c r="AE309" s="60" t="s">
        <v>320</v>
      </c>
      <c r="AF309" s="60"/>
      <c r="AG309" s="62"/>
      <c r="AH309" s="62"/>
      <c r="AI309" s="60"/>
      <c r="AJ309" s="60" t="str">
        <f>IF(ISBLANK(AI309),  "", _xlfn.CONCAT("haas/entity/sensor/", LOWER(C309), "/", E309, "/config"))</f>
        <v/>
      </c>
      <c r="AK309" s="60" t="str">
        <f>IF(ISBLANK(AI309),  "", _xlfn.CONCAT(LOWER(C309), "/", E309))</f>
        <v/>
      </c>
      <c r="AL309" s="60"/>
      <c r="AM309" s="60"/>
      <c r="AN309" s="60"/>
      <c r="AO309" s="60"/>
      <c r="AP309" s="60"/>
      <c r="AQ309" s="60"/>
      <c r="AR309" s="68"/>
      <c r="AS309" s="60"/>
      <c r="AT309" s="64"/>
      <c r="AU309" s="65"/>
      <c r="AV309" s="60"/>
      <c r="AW309" s="60"/>
      <c r="AX30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0"/>
      <c r="BA309" s="60" t="str">
        <f>IF(ISBLANK(Table2[[#This Row],[device_model]]), "", Table2[[#This Row],[device_suggested_area]])</f>
        <v/>
      </c>
      <c r="BB309" s="60"/>
      <c r="BC309" s="60"/>
      <c r="BD309" s="60"/>
      <c r="BE309" s="62"/>
      <c r="BF309" s="60"/>
      <c r="BG309" s="60"/>
      <c r="BH309" s="60"/>
      <c r="BI309" s="60"/>
      <c r="BJ309" s="60"/>
      <c r="BK309" s="60"/>
      <c r="BL309" s="60"/>
      <c r="BM30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 x14ac:dyDescent="0.2">
      <c r="A310" s="18">
        <v>2539</v>
      </c>
      <c r="B310" s="33" t="s">
        <v>26</v>
      </c>
      <c r="C310" s="33" t="s">
        <v>1183</v>
      </c>
      <c r="D310" s="33" t="s">
        <v>27</v>
      </c>
      <c r="E310" s="33" t="s">
        <v>1184</v>
      </c>
      <c r="F310" s="35" t="str">
        <f>IF(ISBLANK(Table2[[#This Row],[unique_id]]), "", PROPER(SUBSTITUTE(Table2[[#This Row],[unique_id]], "_", " ")))</f>
        <v>Rack Top Temperature</v>
      </c>
      <c r="G310" s="33" t="s">
        <v>1186</v>
      </c>
      <c r="H310" s="33" t="s">
        <v>1328</v>
      </c>
      <c r="I310" s="33" t="s">
        <v>294</v>
      </c>
      <c r="J310" s="33"/>
      <c r="K310" s="33" t="s">
        <v>1238</v>
      </c>
      <c r="L310" s="33"/>
      <c r="M310" s="33"/>
      <c r="N310" s="33"/>
      <c r="O310" s="36"/>
      <c r="P310" s="33"/>
      <c r="Q310" s="33"/>
      <c r="R310" s="33"/>
      <c r="S310" s="33"/>
      <c r="T310" s="34"/>
      <c r="U310" s="33"/>
      <c r="V310" s="36" t="s">
        <v>1258</v>
      </c>
      <c r="W310" s="36"/>
      <c r="X310" s="36"/>
      <c r="Y310" s="36"/>
      <c r="Z310" s="36"/>
      <c r="AA310" s="36"/>
      <c r="AB310" s="33" t="s">
        <v>31</v>
      </c>
      <c r="AC310" s="33" t="s">
        <v>88</v>
      </c>
      <c r="AD310" s="33" t="s">
        <v>89</v>
      </c>
      <c r="AE310" s="33" t="s">
        <v>320</v>
      </c>
      <c r="AF310" s="33">
        <v>300</v>
      </c>
      <c r="AG310" s="36" t="s">
        <v>34</v>
      </c>
      <c r="AH310" s="36"/>
      <c r="AI310" s="33" t="s">
        <v>1210</v>
      </c>
      <c r="AJ310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0" s="33" t="str">
        <f>IF(ISBLANK(Table2[[#This Row],[index]]),  "", _xlfn.CONCAT("telegraf/", Table2[[#This Row],[unique_id_device]], "/", LOWER(Table2[[#This Row],[device_via_device]])))</f>
        <v>telegraf/macmini-meg/digitemp</v>
      </c>
      <c r="AL310" s="33"/>
      <c r="AM310" s="33"/>
      <c r="AN310" s="33"/>
      <c r="AO310" s="33"/>
      <c r="AP310" s="33"/>
      <c r="AQ310" s="33"/>
      <c r="AR310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0" s="33">
        <v>1</v>
      </c>
      <c r="AT310" s="56"/>
      <c r="AU310" s="33"/>
      <c r="AV310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0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0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0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33"/>
      <c r="BA310" s="33" t="str">
        <f>IF(ISBLANK(Table2[[#This Row],[device_model]]), "", Table2[[#This Row],[device_suggested_area]])</f>
        <v>Rack</v>
      </c>
      <c r="BB310" s="33" t="s">
        <v>87</v>
      </c>
      <c r="BC310" s="33" t="s">
        <v>1187</v>
      </c>
      <c r="BD310" s="33" t="s">
        <v>1183</v>
      </c>
      <c r="BE310" s="33" t="s">
        <v>1188</v>
      </c>
      <c r="BF310" s="33" t="s">
        <v>28</v>
      </c>
      <c r="BG310" s="33"/>
      <c r="BH310" s="33"/>
      <c r="BI310" s="33"/>
      <c r="BJ310" s="33"/>
      <c r="BK310" s="33" t="s">
        <v>1209</v>
      </c>
      <c r="BL310" s="33"/>
      <c r="BM310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1" spans="1:65" ht="16" customHeight="1" x14ac:dyDescent="0.2">
      <c r="A311" s="18">
        <v>2540</v>
      </c>
      <c r="B311" s="60" t="s">
        <v>26</v>
      </c>
      <c r="C311" s="60" t="s">
        <v>1183</v>
      </c>
      <c r="D311" s="60" t="s">
        <v>27</v>
      </c>
      <c r="E311" s="60" t="s">
        <v>1238</v>
      </c>
      <c r="F311" s="60" t="str">
        <f>IF(ISBLANK(Table2[[#This Row],[unique_id]]), "", PROPER(SUBSTITUTE(Table2[[#This Row],[unique_id]], "_", " ")))</f>
        <v>Compensation Sensor Rack Top Temperature</v>
      </c>
      <c r="G311" s="60" t="s">
        <v>1186</v>
      </c>
      <c r="H311" s="60" t="s">
        <v>1328</v>
      </c>
      <c r="I311" s="60" t="s">
        <v>294</v>
      </c>
      <c r="J311" s="60" t="s">
        <v>87</v>
      </c>
      <c r="K311" s="60"/>
      <c r="L311" s="60"/>
      <c r="M311" s="60" t="s">
        <v>136</v>
      </c>
      <c r="N311" s="60"/>
      <c r="O311" s="62"/>
      <c r="P311" s="60"/>
      <c r="Q311" s="60"/>
      <c r="R311" s="60"/>
      <c r="S311" s="60"/>
      <c r="T311" s="63"/>
      <c r="U311" s="60" t="s">
        <v>445</v>
      </c>
      <c r="V311" s="62"/>
      <c r="W311" s="62"/>
      <c r="X311" s="62"/>
      <c r="Y311" s="62"/>
      <c r="Z311" s="62"/>
      <c r="AA311" s="62"/>
      <c r="AB311" s="60" t="s">
        <v>31</v>
      </c>
      <c r="AC311" s="60" t="s">
        <v>88</v>
      </c>
      <c r="AD311" s="60" t="s">
        <v>89</v>
      </c>
      <c r="AE311" s="60" t="s">
        <v>320</v>
      </c>
      <c r="AF311" s="60"/>
      <c r="AG311" s="62"/>
      <c r="AH311" s="62"/>
      <c r="AI311" s="60"/>
      <c r="AJ311" s="60" t="str">
        <f>IF(ISBLANK(AI311),  "", _xlfn.CONCAT("haas/entity/sensor/", LOWER(C311), "/", E311, "/config"))</f>
        <v/>
      </c>
      <c r="AK311" s="60" t="str">
        <f>IF(ISBLANK(AI311),  "", _xlfn.CONCAT(LOWER(C311), "/", E311))</f>
        <v/>
      </c>
      <c r="AL311" s="60"/>
      <c r="AM311" s="60"/>
      <c r="AN311" s="60"/>
      <c r="AO311" s="60"/>
      <c r="AP311" s="60"/>
      <c r="AQ311" s="60"/>
      <c r="AR311" s="60"/>
      <c r="AS311" s="60"/>
      <c r="AT311" s="64"/>
      <c r="AU311" s="65"/>
      <c r="AV311" s="60"/>
      <c r="AW311" s="60"/>
      <c r="AX31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0"/>
      <c r="BA311" s="60" t="str">
        <f>IF(ISBLANK(Table2[[#This Row],[device_model]]), "", Table2[[#This Row],[device_suggested_area]])</f>
        <v/>
      </c>
      <c r="BB311" s="60"/>
      <c r="BC311" s="60"/>
      <c r="BD311" s="60"/>
      <c r="BE311" s="62"/>
      <c r="BF311" s="60" t="s">
        <v>28</v>
      </c>
      <c r="BG311" s="60"/>
      <c r="BH311" s="60"/>
      <c r="BI311" s="60"/>
      <c r="BJ311" s="60"/>
      <c r="BK311" s="60"/>
      <c r="BL311" s="60"/>
      <c r="BM31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 x14ac:dyDescent="0.2">
      <c r="A312" s="18">
        <v>2541</v>
      </c>
      <c r="B312" s="33" t="s">
        <v>26</v>
      </c>
      <c r="C312" s="33" t="s">
        <v>1183</v>
      </c>
      <c r="D312" s="33" t="s">
        <v>27</v>
      </c>
      <c r="E312" s="33" t="s">
        <v>1185</v>
      </c>
      <c r="F312" s="35" t="str">
        <f>IF(ISBLANK(Table2[[#This Row],[unique_id]]), "", PROPER(SUBSTITUTE(Table2[[#This Row],[unique_id]], "_", " ")))</f>
        <v>Rack Bottom Temperature</v>
      </c>
      <c r="G312" s="33" t="s">
        <v>1192</v>
      </c>
      <c r="H312" s="33" t="s">
        <v>1328</v>
      </c>
      <c r="I312" s="33" t="s">
        <v>294</v>
      </c>
      <c r="J312" s="33"/>
      <c r="K312" s="33" t="s">
        <v>1239</v>
      </c>
      <c r="L312" s="33"/>
      <c r="M312" s="33"/>
      <c r="N312" s="33"/>
      <c r="O312" s="36"/>
      <c r="P312" s="33"/>
      <c r="Q312" s="33"/>
      <c r="R312" s="33"/>
      <c r="S312" s="33"/>
      <c r="T312" s="34"/>
      <c r="U312" s="33"/>
      <c r="V312" s="36" t="s">
        <v>1258</v>
      </c>
      <c r="W312" s="36"/>
      <c r="X312" s="36"/>
      <c r="Y312" s="36"/>
      <c r="Z312" s="36"/>
      <c r="AA312" s="36"/>
      <c r="AB312" s="33" t="s">
        <v>31</v>
      </c>
      <c r="AC312" s="33" t="s">
        <v>88</v>
      </c>
      <c r="AD312" s="33" t="s">
        <v>89</v>
      </c>
      <c r="AE312" s="33" t="s">
        <v>320</v>
      </c>
      <c r="AF312" s="33">
        <v>300</v>
      </c>
      <c r="AG312" s="36" t="s">
        <v>34</v>
      </c>
      <c r="AH312" s="36"/>
      <c r="AI312" s="33" t="s">
        <v>1210</v>
      </c>
      <c r="AJ312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2" s="33" t="str">
        <f>IF(ISBLANK(Table2[[#This Row],[index]]),  "", _xlfn.CONCAT("telegraf/", Table2[[#This Row],[unique_id_device]], "/", LOWER(Table2[[#This Row],[device_via_device]])))</f>
        <v>telegraf/macmini-meg/digitemp</v>
      </c>
      <c r="AL312" s="33"/>
      <c r="AM312" s="33"/>
      <c r="AN312" s="33"/>
      <c r="AO312" s="33"/>
      <c r="AP312" s="33"/>
      <c r="AQ312" s="33"/>
      <c r="AR312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2" s="33">
        <v>1</v>
      </c>
      <c r="AT312" s="56"/>
      <c r="AU312" s="33"/>
      <c r="AV312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2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33"/>
      <c r="BA312" s="33" t="str">
        <f>IF(ISBLANK(Table2[[#This Row],[device_model]]), "", Table2[[#This Row],[device_suggested_area]])</f>
        <v>Rack</v>
      </c>
      <c r="BB312" s="33" t="s">
        <v>87</v>
      </c>
      <c r="BC312" s="33" t="s">
        <v>1187</v>
      </c>
      <c r="BD312" s="33" t="s">
        <v>1183</v>
      </c>
      <c r="BE312" s="33" t="s">
        <v>1188</v>
      </c>
      <c r="BF312" s="33" t="s">
        <v>28</v>
      </c>
      <c r="BG312" s="33"/>
      <c r="BH312" s="33"/>
      <c r="BI312" s="33"/>
      <c r="BJ312" s="33"/>
      <c r="BK312" s="33" t="s">
        <v>1208</v>
      </c>
      <c r="BL312" s="33"/>
      <c r="BM312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3" spans="1:65" ht="16" customHeight="1" x14ac:dyDescent="0.2">
      <c r="A313" s="18">
        <v>2542</v>
      </c>
      <c r="B313" s="33" t="s">
        <v>26</v>
      </c>
      <c r="C313" s="33" t="s">
        <v>1183</v>
      </c>
      <c r="D313" s="33" t="s">
        <v>27</v>
      </c>
      <c r="E313" s="33" t="s">
        <v>1239</v>
      </c>
      <c r="F313" s="33" t="str">
        <f>IF(ISBLANK(Table2[[#This Row],[unique_id]]), "", PROPER(SUBSTITUTE(Table2[[#This Row],[unique_id]], "_", " ")))</f>
        <v>Compensation Sensor Rack Bottom Temperature</v>
      </c>
      <c r="G313" s="33" t="s">
        <v>1192</v>
      </c>
      <c r="H313" s="33" t="s">
        <v>1328</v>
      </c>
      <c r="I313" s="33" t="s">
        <v>294</v>
      </c>
      <c r="J313" s="33" t="s">
        <v>87</v>
      </c>
      <c r="K313" s="33"/>
      <c r="L313" s="33"/>
      <c r="M313" s="33" t="s">
        <v>136</v>
      </c>
      <c r="N313" s="33"/>
      <c r="O313" s="36"/>
      <c r="P313" s="33"/>
      <c r="Q313" s="33"/>
      <c r="R313" s="33"/>
      <c r="S313" s="33"/>
      <c r="T313" s="34"/>
      <c r="U313" s="33" t="s">
        <v>445</v>
      </c>
      <c r="V313" s="36"/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320</v>
      </c>
      <c r="AF313" s="33"/>
      <c r="AG313" s="36"/>
      <c r="AH313" s="36"/>
      <c r="AI313" s="33"/>
      <c r="AJ313" s="33" t="str">
        <f>IF(ISBLANK(AI313),  "", _xlfn.CONCAT("haas/entity/sensor/", LOWER(C313), "/", E313, "/config"))</f>
        <v/>
      </c>
      <c r="AK313" s="33" t="str">
        <f>IF(ISBLANK(AI313),  "", _xlfn.CONCAT(LOWER(C313), "/", E313))</f>
        <v/>
      </c>
      <c r="AL313" s="33"/>
      <c r="AM313" s="33"/>
      <c r="AN313" s="33"/>
      <c r="AO313" s="33"/>
      <c r="AP313" s="33"/>
      <c r="AQ313" s="33"/>
      <c r="AR313" s="33"/>
      <c r="AS313" s="33"/>
      <c r="AT313" s="59"/>
      <c r="AU313" s="37"/>
      <c r="AV313" s="33"/>
      <c r="AW313" s="33"/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/>
      </c>
      <c r="BB313" s="33"/>
      <c r="BC313" s="33"/>
      <c r="BD313" s="33"/>
      <c r="BE313" s="36"/>
      <c r="BF313" s="33" t="s">
        <v>28</v>
      </c>
      <c r="BG313" s="33"/>
      <c r="BH313" s="33"/>
      <c r="BI313" s="33"/>
      <c r="BJ313" s="33"/>
      <c r="BK313" s="33"/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 x14ac:dyDescent="0.2">
      <c r="A314" s="18">
        <v>2543</v>
      </c>
      <c r="B314" s="60" t="s">
        <v>588</v>
      </c>
      <c r="C314" s="60" t="s">
        <v>1296</v>
      </c>
      <c r="D314" s="60" t="s">
        <v>27</v>
      </c>
      <c r="E314" s="60" t="s">
        <v>1310</v>
      </c>
      <c r="F314" s="60" t="str">
        <f>IF(ISBLANK(Table2[[#This Row],[unique_id]]), "", PROPER(SUBSTITUTE(Table2[[#This Row],[unique_id]], "_", " ")))</f>
        <v>Host Flo Temperature</v>
      </c>
      <c r="G314" s="60" t="s">
        <v>1120</v>
      </c>
      <c r="H314" s="60" t="s">
        <v>1328</v>
      </c>
      <c r="I314" s="60" t="s">
        <v>294</v>
      </c>
      <c r="J314" s="60"/>
      <c r="K314" s="60" t="s">
        <v>1321</v>
      </c>
      <c r="L314" s="60"/>
      <c r="M314" s="60"/>
      <c r="N314" s="60"/>
      <c r="O314" s="62"/>
      <c r="P314" s="60"/>
      <c r="Q314" s="60"/>
      <c r="R314" s="60"/>
      <c r="S314" s="60"/>
      <c r="T314" s="63"/>
      <c r="U314" s="60"/>
      <c r="V314" s="62" t="s">
        <v>319</v>
      </c>
      <c r="W314" s="62"/>
      <c r="X314" s="62"/>
      <c r="Y314" s="62"/>
      <c r="Z314" s="62"/>
      <c r="AA314" s="62"/>
      <c r="AB314" s="60" t="s">
        <v>31</v>
      </c>
      <c r="AC314" s="60" t="s">
        <v>88</v>
      </c>
      <c r="AD314" s="60" t="s">
        <v>89</v>
      </c>
      <c r="AE314" s="60" t="s">
        <v>320</v>
      </c>
      <c r="AF314" s="60">
        <v>5</v>
      </c>
      <c r="AG314" s="62" t="s">
        <v>34</v>
      </c>
      <c r="AH314" s="62"/>
      <c r="AI314" s="60" t="s">
        <v>1316</v>
      </c>
      <c r="AJ314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4" s="6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4" s="60"/>
      <c r="AM314" s="60"/>
      <c r="AN314" s="60"/>
      <c r="AO314" s="60"/>
      <c r="AP314" s="60"/>
      <c r="AQ314" s="60"/>
      <c r="AR314" s="60" t="s">
        <v>1317</v>
      </c>
      <c r="AS314" s="60">
        <v>1</v>
      </c>
      <c r="AT314" s="67"/>
      <c r="AU314" s="60"/>
      <c r="AV314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4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4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4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0"/>
      <c r="BA314" s="60" t="str">
        <f>IF(ISBLANK(Table2[[#This Row],[device_model]]), "", Table2[[#This Row],[device_suggested_area]])</f>
        <v>Rack</v>
      </c>
      <c r="BB314" s="60" t="s">
        <v>1528</v>
      </c>
      <c r="BC314" s="60" t="s">
        <v>1313</v>
      </c>
      <c r="BD314" s="60" t="s">
        <v>1312</v>
      </c>
      <c r="BE314" s="60" t="s">
        <v>1032</v>
      </c>
      <c r="BF314" s="60" t="s">
        <v>28</v>
      </c>
      <c r="BG314" s="60"/>
      <c r="BH314" s="60"/>
      <c r="BI314" s="60"/>
      <c r="BJ314" s="60"/>
      <c r="BK314" s="60"/>
      <c r="BL314" s="60"/>
      <c r="BM314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 x14ac:dyDescent="0.2">
      <c r="A315" s="18">
        <v>2544</v>
      </c>
      <c r="B315" s="60" t="s">
        <v>588</v>
      </c>
      <c r="C315" s="60" t="s">
        <v>1296</v>
      </c>
      <c r="D315" s="60" t="s">
        <v>27</v>
      </c>
      <c r="E315" s="60" t="s">
        <v>1321</v>
      </c>
      <c r="F315" s="60" t="str">
        <f>IF(ISBLANK(Table2[[#This Row],[unique_id]]), "", PROPER(SUBSTITUTE(Table2[[#This Row],[unique_id]], "_", " ")))</f>
        <v>Compensation Sensor Host Flo Temperature</v>
      </c>
      <c r="G315" s="60" t="s">
        <v>1120</v>
      </c>
      <c r="H315" s="60" t="s">
        <v>1328</v>
      </c>
      <c r="I315" s="60" t="s">
        <v>294</v>
      </c>
      <c r="J315" s="60"/>
      <c r="K315" s="60"/>
      <c r="L315" s="60"/>
      <c r="M315" s="60" t="s">
        <v>136</v>
      </c>
      <c r="N315" s="60"/>
      <c r="O315" s="62"/>
      <c r="P315" s="60"/>
      <c r="Q315" s="60"/>
      <c r="R315" s="60"/>
      <c r="S315" s="60"/>
      <c r="T315" s="63"/>
      <c r="U315" s="60" t="s">
        <v>445</v>
      </c>
      <c r="V315" s="62"/>
      <c r="W315" s="62"/>
      <c r="X315" s="62"/>
      <c r="Y315" s="62"/>
      <c r="Z315" s="62"/>
      <c r="AA315" s="62"/>
      <c r="AB315" s="60" t="s">
        <v>31</v>
      </c>
      <c r="AC315" s="60" t="s">
        <v>88</v>
      </c>
      <c r="AD315" s="60" t="s">
        <v>89</v>
      </c>
      <c r="AE315" s="60" t="s">
        <v>320</v>
      </c>
      <c r="AF315" s="60"/>
      <c r="AG315" s="62"/>
      <c r="AH315" s="62"/>
      <c r="AI315" s="60"/>
      <c r="AJ315" s="60" t="str">
        <f>IF(ISBLANK(AI315),  "", _xlfn.CONCAT("haas/entity/sensor/", LOWER(C315), "/", E315, "/config"))</f>
        <v/>
      </c>
      <c r="AK315" s="60" t="str">
        <f>IF(ISBLANK(AI315),  "", _xlfn.CONCAT(LOWER(C315), "/", E315))</f>
        <v/>
      </c>
      <c r="AL315" s="60"/>
      <c r="AM315" s="60"/>
      <c r="AN315" s="60"/>
      <c r="AO315" s="60"/>
      <c r="AP315" s="60"/>
      <c r="AQ315" s="60"/>
      <c r="AR315" s="60"/>
      <c r="AS315" s="60"/>
      <c r="AT315" s="64"/>
      <c r="AU315" s="65"/>
      <c r="AV315" s="60"/>
      <c r="AW315" s="60"/>
      <c r="AX315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0"/>
      <c r="BA315" s="60" t="str">
        <f>IF(ISBLANK(Table2[[#This Row],[device_model]]), "", Table2[[#This Row],[device_suggested_area]])</f>
        <v/>
      </c>
      <c r="BB315" s="60"/>
      <c r="BC315" s="60"/>
      <c r="BD315" s="60"/>
      <c r="BE315" s="62"/>
      <c r="BF315" s="60" t="s">
        <v>28</v>
      </c>
      <c r="BG315" s="60"/>
      <c r="BH315" s="60"/>
      <c r="BI315" s="60"/>
      <c r="BJ315" s="60"/>
      <c r="BK315" s="60"/>
      <c r="BL315" s="60"/>
      <c r="BM315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 x14ac:dyDescent="0.2">
      <c r="A316" s="18">
        <v>2545</v>
      </c>
      <c r="B316" s="60" t="s">
        <v>26</v>
      </c>
      <c r="C316" s="60" t="s">
        <v>1296</v>
      </c>
      <c r="D316" s="60" t="s">
        <v>27</v>
      </c>
      <c r="E316" s="60" t="s">
        <v>1525</v>
      </c>
      <c r="F316" s="60" t="str">
        <f>IF(ISBLANK(Table2[[#This Row],[unique_id]]), "", PROPER(SUBSTITUTE(Table2[[#This Row],[unique_id]], "_", " ")))</f>
        <v>Host Eva Temperature</v>
      </c>
      <c r="G316" s="60" t="s">
        <v>1524</v>
      </c>
      <c r="H316" s="60" t="s">
        <v>1328</v>
      </c>
      <c r="I316" s="60" t="s">
        <v>294</v>
      </c>
      <c r="J316" s="60"/>
      <c r="K316" s="60" t="s">
        <v>1526</v>
      </c>
      <c r="L316" s="60"/>
      <c r="M316" s="60"/>
      <c r="N316" s="60"/>
      <c r="O316" s="62"/>
      <c r="P316" s="60"/>
      <c r="Q316" s="60"/>
      <c r="R316" s="60"/>
      <c r="S316" s="60"/>
      <c r="T316" s="63"/>
      <c r="U316" s="60"/>
      <c r="V316" s="62" t="s">
        <v>319</v>
      </c>
      <c r="W316" s="62"/>
      <c r="X316" s="62"/>
      <c r="Y316" s="62"/>
      <c r="Z316" s="62"/>
      <c r="AA316" s="62"/>
      <c r="AB316" s="60" t="s">
        <v>31</v>
      </c>
      <c r="AC316" s="60" t="s">
        <v>88</v>
      </c>
      <c r="AD316" s="60" t="s">
        <v>89</v>
      </c>
      <c r="AE316" s="60" t="s">
        <v>320</v>
      </c>
      <c r="AF316" s="60">
        <v>5</v>
      </c>
      <c r="AG316" s="62" t="s">
        <v>34</v>
      </c>
      <c r="AH316" s="62"/>
      <c r="AI316" s="60" t="s">
        <v>1527</v>
      </c>
      <c r="AJ316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6" s="6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16" s="60"/>
      <c r="AM316" s="60"/>
      <c r="AN316" s="60"/>
      <c r="AO316" s="60"/>
      <c r="AP316" s="60"/>
      <c r="AQ316" s="60"/>
      <c r="AR316" s="60" t="s">
        <v>1317</v>
      </c>
      <c r="AS316" s="60">
        <v>1</v>
      </c>
      <c r="AT316" s="67"/>
      <c r="AU316" s="60"/>
      <c r="AV316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6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6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6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0"/>
      <c r="BA316" s="60" t="str">
        <f>IF(ISBLANK(Table2[[#This Row],[device_model]]), "", Table2[[#This Row],[device_suggested_area]])</f>
        <v>Rack</v>
      </c>
      <c r="BB316" s="60" t="s">
        <v>1529</v>
      </c>
      <c r="BC316" s="60" t="s">
        <v>1313</v>
      </c>
      <c r="BD316" s="60" t="s">
        <v>1312</v>
      </c>
      <c r="BE316" s="60" t="s">
        <v>1032</v>
      </c>
      <c r="BF316" s="60" t="s">
        <v>28</v>
      </c>
      <c r="BG316" s="60"/>
      <c r="BH316" s="60"/>
      <c r="BI316" s="60"/>
      <c r="BJ316" s="60"/>
      <c r="BK316" s="60"/>
      <c r="BL316" s="60"/>
      <c r="BM316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 x14ac:dyDescent="0.2">
      <c r="A317" s="18">
        <v>2546</v>
      </c>
      <c r="B317" s="60" t="s">
        <v>26</v>
      </c>
      <c r="C317" s="60" t="s">
        <v>1296</v>
      </c>
      <c r="D317" s="60" t="s">
        <v>27</v>
      </c>
      <c r="E317" s="60" t="s">
        <v>1526</v>
      </c>
      <c r="F317" s="60" t="str">
        <f>IF(ISBLANK(Table2[[#This Row],[unique_id]]), "", PROPER(SUBSTITUTE(Table2[[#This Row],[unique_id]], "_", " ")))</f>
        <v>Compensation Sensor Host Eva Temperature</v>
      </c>
      <c r="G317" s="60" t="s">
        <v>1524</v>
      </c>
      <c r="H317" s="60" t="s">
        <v>1328</v>
      </c>
      <c r="I317" s="60" t="s">
        <v>294</v>
      </c>
      <c r="J317" s="60"/>
      <c r="K317" s="60"/>
      <c r="L317" s="60"/>
      <c r="M317" s="60" t="s">
        <v>136</v>
      </c>
      <c r="N317" s="60"/>
      <c r="O317" s="62"/>
      <c r="P317" s="60"/>
      <c r="Q317" s="60"/>
      <c r="R317" s="60"/>
      <c r="S317" s="60"/>
      <c r="T317" s="63"/>
      <c r="U317" s="60" t="s">
        <v>445</v>
      </c>
      <c r="V317" s="62"/>
      <c r="W317" s="62"/>
      <c r="X317" s="62"/>
      <c r="Y317" s="62"/>
      <c r="Z317" s="62"/>
      <c r="AA317" s="62"/>
      <c r="AB317" s="60" t="s">
        <v>31</v>
      </c>
      <c r="AC317" s="60" t="s">
        <v>88</v>
      </c>
      <c r="AD317" s="60" t="s">
        <v>89</v>
      </c>
      <c r="AE317" s="60" t="s">
        <v>320</v>
      </c>
      <c r="AF317" s="60"/>
      <c r="AG317" s="62"/>
      <c r="AH317" s="62"/>
      <c r="AI317" s="60"/>
      <c r="AJ317" s="60" t="str">
        <f>IF(ISBLANK(AI317),  "", _xlfn.CONCAT("haas/entity/sensor/", LOWER(C317), "/", E317, "/config"))</f>
        <v/>
      </c>
      <c r="AK317" s="60" t="str">
        <f>IF(ISBLANK(AI317),  "", _xlfn.CONCAT(LOWER(C317), "/", E317))</f>
        <v/>
      </c>
      <c r="AL317" s="60"/>
      <c r="AM317" s="60"/>
      <c r="AN317" s="60"/>
      <c r="AO317" s="60"/>
      <c r="AP317" s="60"/>
      <c r="AQ317" s="60"/>
      <c r="AR317" s="60"/>
      <c r="AS317" s="60"/>
      <c r="AT317" s="64"/>
      <c r="AU317" s="65"/>
      <c r="AV317" s="60"/>
      <c r="AW317" s="60"/>
      <c r="AX317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0"/>
      <c r="BA317" s="60" t="str">
        <f>IF(ISBLANK(Table2[[#This Row],[device_model]]), "", Table2[[#This Row],[device_suggested_area]])</f>
        <v/>
      </c>
      <c r="BB317" s="60"/>
      <c r="BC317" s="60"/>
      <c r="BD317" s="60"/>
      <c r="BE317" s="62"/>
      <c r="BF317" s="60" t="s">
        <v>28</v>
      </c>
      <c r="BG317" s="60"/>
      <c r="BH317" s="60"/>
      <c r="BI317" s="60"/>
      <c r="BJ317" s="60"/>
      <c r="BK317" s="60"/>
      <c r="BL317" s="60"/>
      <c r="BM317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 x14ac:dyDescent="0.2">
      <c r="A318" s="18">
        <v>2547</v>
      </c>
      <c r="B318" s="60" t="s">
        <v>26</v>
      </c>
      <c r="C318" s="60" t="s">
        <v>1296</v>
      </c>
      <c r="D318" s="60" t="s">
        <v>27</v>
      </c>
      <c r="E318" s="60" t="s">
        <v>1311</v>
      </c>
      <c r="F318" s="60" t="str">
        <f>IF(ISBLANK(Table2[[#This Row],[unique_id]]), "", PROPER(SUBSTITUTE(Table2[[#This Row],[unique_id]], "_", " ")))</f>
        <v>Host Meg Temperature</v>
      </c>
      <c r="G318" s="60" t="s">
        <v>1324</v>
      </c>
      <c r="H318" s="60" t="s">
        <v>1328</v>
      </c>
      <c r="I318" s="60" t="s">
        <v>294</v>
      </c>
      <c r="J318" s="60"/>
      <c r="K318" s="60" t="s">
        <v>1322</v>
      </c>
      <c r="L318" s="60"/>
      <c r="M318" s="60"/>
      <c r="N318" s="60"/>
      <c r="O318" s="62"/>
      <c r="P318" s="60"/>
      <c r="Q318" s="60"/>
      <c r="R318" s="60"/>
      <c r="S318" s="60"/>
      <c r="T318" s="63"/>
      <c r="U318" s="60"/>
      <c r="V318" s="62" t="s">
        <v>319</v>
      </c>
      <c r="W318" s="62"/>
      <c r="X318" s="62"/>
      <c r="Y318" s="62"/>
      <c r="Z318" s="62"/>
      <c r="AA318" s="62"/>
      <c r="AB318" s="60" t="s">
        <v>31</v>
      </c>
      <c r="AC318" s="60" t="s">
        <v>88</v>
      </c>
      <c r="AD318" s="60" t="s">
        <v>89</v>
      </c>
      <c r="AE318" s="60" t="s">
        <v>320</v>
      </c>
      <c r="AF318" s="60">
        <v>5</v>
      </c>
      <c r="AG318" s="62" t="s">
        <v>34</v>
      </c>
      <c r="AH318" s="62"/>
      <c r="AI318" s="60" t="s">
        <v>1210</v>
      </c>
      <c r="AJ318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8" s="6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8" s="60"/>
      <c r="AM318" s="60"/>
      <c r="AN318" s="60"/>
      <c r="AO318" s="60"/>
      <c r="AP318" s="60"/>
      <c r="AQ318" s="60"/>
      <c r="AR318" s="60" t="s">
        <v>1319</v>
      </c>
      <c r="AS318" s="60">
        <v>1</v>
      </c>
      <c r="AT318" s="67"/>
      <c r="AU318" s="60"/>
      <c r="AV318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18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18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18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0"/>
      <c r="BA318" s="60" t="str">
        <f>IF(ISBLANK(Table2[[#This Row],[device_model]]), "", Table2[[#This Row],[device_suggested_area]])</f>
        <v>Rack</v>
      </c>
      <c r="BB318" s="60" t="s">
        <v>1530</v>
      </c>
      <c r="BC318" s="60" t="s">
        <v>1313</v>
      </c>
      <c r="BD318" s="60" t="s">
        <v>1312</v>
      </c>
      <c r="BE318" s="60" t="s">
        <v>1032</v>
      </c>
      <c r="BF318" s="60" t="s">
        <v>28</v>
      </c>
      <c r="BG318" s="60"/>
      <c r="BH318" s="60"/>
      <c r="BI318" s="60"/>
      <c r="BJ318" s="60"/>
      <c r="BK318" s="60"/>
      <c r="BL318" s="60"/>
      <c r="BM318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 x14ac:dyDescent="0.2">
      <c r="A319" s="18">
        <v>2548</v>
      </c>
      <c r="B319" s="60" t="s">
        <v>26</v>
      </c>
      <c r="C319" s="60" t="s">
        <v>1296</v>
      </c>
      <c r="D319" s="60" t="s">
        <v>27</v>
      </c>
      <c r="E319" s="60" t="s">
        <v>1322</v>
      </c>
      <c r="F319" s="60" t="str">
        <f>IF(ISBLANK(Table2[[#This Row],[unique_id]]), "", PROPER(SUBSTITUTE(Table2[[#This Row],[unique_id]], "_", " ")))</f>
        <v>Compensation Sensor Host Meg Temperature</v>
      </c>
      <c r="G319" s="60" t="s">
        <v>1324</v>
      </c>
      <c r="H319" s="60" t="s">
        <v>1328</v>
      </c>
      <c r="I319" s="60" t="s">
        <v>294</v>
      </c>
      <c r="J319" s="60"/>
      <c r="K319" s="60"/>
      <c r="L319" s="60"/>
      <c r="M319" s="60" t="s">
        <v>136</v>
      </c>
      <c r="N319" s="60"/>
      <c r="O319" s="62"/>
      <c r="P319" s="60"/>
      <c r="Q319" s="60"/>
      <c r="R319" s="60"/>
      <c r="S319" s="60"/>
      <c r="T319" s="63"/>
      <c r="U319" s="60" t="s">
        <v>445</v>
      </c>
      <c r="V319" s="62"/>
      <c r="W319" s="62"/>
      <c r="X319" s="62"/>
      <c r="Y319" s="62"/>
      <c r="Z319" s="62"/>
      <c r="AA319" s="62"/>
      <c r="AB319" s="60" t="s">
        <v>31</v>
      </c>
      <c r="AC319" s="60" t="s">
        <v>88</v>
      </c>
      <c r="AD319" s="60" t="s">
        <v>89</v>
      </c>
      <c r="AE319" s="60" t="s">
        <v>320</v>
      </c>
      <c r="AF319" s="60"/>
      <c r="AG319" s="62"/>
      <c r="AH319" s="62"/>
      <c r="AI319" s="60"/>
      <c r="AJ319" s="60" t="str">
        <f>IF(ISBLANK(AI319),  "", _xlfn.CONCAT("haas/entity/sensor/", LOWER(C319), "/", E319, "/config"))</f>
        <v/>
      </c>
      <c r="AK319" s="60" t="str">
        <f>IF(ISBLANK(AI319),  "", _xlfn.CONCAT(LOWER(C319), "/", E319))</f>
        <v/>
      </c>
      <c r="AL319" s="60"/>
      <c r="AM319" s="60"/>
      <c r="AN319" s="60"/>
      <c r="AO319" s="60"/>
      <c r="AP319" s="60"/>
      <c r="AQ319" s="60"/>
      <c r="AR319" s="60"/>
      <c r="AS319" s="60"/>
      <c r="AT319" s="64"/>
      <c r="AU319" s="65"/>
      <c r="AV319" s="60"/>
      <c r="AW319" s="60"/>
      <c r="AX31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0"/>
      <c r="BA319" s="60" t="str">
        <f>IF(ISBLANK(Table2[[#This Row],[device_model]]), "", Table2[[#This Row],[device_suggested_area]])</f>
        <v/>
      </c>
      <c r="BB319" s="60"/>
      <c r="BC319" s="60"/>
      <c r="BD319" s="60"/>
      <c r="BE319" s="62"/>
      <c r="BF319" s="60" t="s">
        <v>28</v>
      </c>
      <c r="BG319" s="60"/>
      <c r="BH319" s="60"/>
      <c r="BI319" s="60"/>
      <c r="BJ319" s="60"/>
      <c r="BK319" s="60"/>
      <c r="BL319" s="60"/>
      <c r="BM31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 x14ac:dyDescent="0.2">
      <c r="A320" s="18">
        <v>2549</v>
      </c>
      <c r="B320" s="60" t="s">
        <v>26</v>
      </c>
      <c r="C320" s="60" t="s">
        <v>1325</v>
      </c>
      <c r="D320" s="60" t="s">
        <v>27</v>
      </c>
      <c r="E320" s="60" t="s">
        <v>1334</v>
      </c>
      <c r="F320" s="60" t="str">
        <f>IF(ISBLANK(Table2[[#This Row],[unique_id]]), "", PROPER(SUBSTITUTE(Table2[[#This Row],[unique_id]], "_", " ")))</f>
        <v>Template Deck Festoons Plug Temperature Proxy</v>
      </c>
      <c r="G320" s="60" t="s">
        <v>1331</v>
      </c>
      <c r="H320" s="60" t="s">
        <v>1329</v>
      </c>
      <c r="I320" s="60" t="s">
        <v>294</v>
      </c>
      <c r="J320" s="60"/>
      <c r="K320" s="60" t="s">
        <v>1237</v>
      </c>
      <c r="L320" s="60"/>
      <c r="M320" s="60" t="s">
        <v>136</v>
      </c>
      <c r="N320" s="60"/>
      <c r="O320" s="62"/>
      <c r="P320" s="60"/>
      <c r="Q320" s="60"/>
      <c r="R320" s="60"/>
      <c r="S320" s="60"/>
      <c r="T320" s="63"/>
      <c r="U320" s="60"/>
      <c r="V320" s="62"/>
      <c r="W320" s="62"/>
      <c r="X320" s="62"/>
      <c r="Y320" s="62"/>
      <c r="Z320" s="62"/>
      <c r="AA320" s="62"/>
      <c r="AB320" s="60" t="s">
        <v>31</v>
      </c>
      <c r="AC320" s="60" t="s">
        <v>88</v>
      </c>
      <c r="AD320" s="60" t="s">
        <v>89</v>
      </c>
      <c r="AE320" s="60" t="s">
        <v>320</v>
      </c>
      <c r="AF320" s="60"/>
      <c r="AG320" s="62"/>
      <c r="AH320" s="62"/>
      <c r="AI320" s="60"/>
      <c r="AJ320" s="60" t="str">
        <f>IF(ISBLANK(AI320),  "", _xlfn.CONCAT("haas/entity/sensor/", LOWER(C320), "/", E320, "/config"))</f>
        <v/>
      </c>
      <c r="AK320" s="60" t="str">
        <f>IF(ISBLANK(AI320),  "", _xlfn.CONCAT(LOWER(C320), "/", E320))</f>
        <v/>
      </c>
      <c r="AL320" s="60"/>
      <c r="AM320" s="60"/>
      <c r="AN320" s="60"/>
      <c r="AO320" s="60"/>
      <c r="AP320" s="60"/>
      <c r="AQ320" s="60"/>
      <c r="AR320" s="60"/>
      <c r="AS320" s="60"/>
      <c r="AT320" s="64"/>
      <c r="AU320" s="65"/>
      <c r="AV320" s="60"/>
      <c r="AW320" s="60"/>
      <c r="AX32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0"/>
      <c r="BA320" s="60" t="str">
        <f>IF(ISBLANK(Table2[[#This Row],[device_model]]), "", Table2[[#This Row],[device_suggested_area]])</f>
        <v/>
      </c>
      <c r="BB320" s="60"/>
      <c r="BC320" s="60"/>
      <c r="BD320" s="60"/>
      <c r="BE320" s="62"/>
      <c r="BF320" s="60"/>
      <c r="BG320" s="60"/>
      <c r="BH320" s="60"/>
      <c r="BI320" s="60"/>
      <c r="BJ320" s="60"/>
      <c r="BK320" s="60"/>
      <c r="BL320" s="60"/>
      <c r="BM32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 x14ac:dyDescent="0.2">
      <c r="A321" s="18">
        <v>2550</v>
      </c>
      <c r="B321" s="60" t="s">
        <v>26</v>
      </c>
      <c r="C321" s="60" t="s">
        <v>1325</v>
      </c>
      <c r="D321" s="60" t="s">
        <v>27</v>
      </c>
      <c r="E321" s="60" t="s">
        <v>1333</v>
      </c>
      <c r="F321" s="60" t="str">
        <f>IF(ISBLANK(Table2[[#This Row],[unique_id]]), "", PROPER(SUBSTITUTE(Table2[[#This Row],[unique_id]], "_", " ")))</f>
        <v>Template Wardrobe Temperature Proxy</v>
      </c>
      <c r="G321" s="60" t="s">
        <v>1330</v>
      </c>
      <c r="H321" s="60" t="s">
        <v>1327</v>
      </c>
      <c r="I321" s="60" t="s">
        <v>294</v>
      </c>
      <c r="J321" s="60"/>
      <c r="K321" s="60" t="s">
        <v>1243</v>
      </c>
      <c r="L321" s="60"/>
      <c r="M321" s="60" t="s">
        <v>136</v>
      </c>
      <c r="N321" s="60"/>
      <c r="O321" s="62"/>
      <c r="P321" s="60"/>
      <c r="Q321" s="60"/>
      <c r="R321" s="60"/>
      <c r="S321" s="60"/>
      <c r="T321" s="63"/>
      <c r="U321" s="60"/>
      <c r="V321" s="62"/>
      <c r="W321" s="62"/>
      <c r="X321" s="62"/>
      <c r="Y321" s="62"/>
      <c r="Z321" s="62"/>
      <c r="AA321" s="62"/>
      <c r="AB321" s="60" t="s">
        <v>31</v>
      </c>
      <c r="AC321" s="60" t="s">
        <v>88</v>
      </c>
      <c r="AD321" s="60" t="s">
        <v>89</v>
      </c>
      <c r="AE321" s="60" t="s">
        <v>320</v>
      </c>
      <c r="AF321" s="60"/>
      <c r="AG321" s="62"/>
      <c r="AH321" s="62"/>
      <c r="AI321" s="60"/>
      <c r="AJ321" s="60" t="str">
        <f>IF(ISBLANK(AI321),  "", _xlfn.CONCAT("haas/entity/sensor/", LOWER(C321), "/", E321, "/config"))</f>
        <v/>
      </c>
      <c r="AK321" s="60" t="str">
        <f>IF(ISBLANK(AI321),  "", _xlfn.CONCAT(LOWER(C321), "/", E321))</f>
        <v/>
      </c>
      <c r="AL321" s="60"/>
      <c r="AM321" s="60"/>
      <c r="AN321" s="60"/>
      <c r="AO321" s="60"/>
      <c r="AP321" s="60"/>
      <c r="AQ321" s="60"/>
      <c r="AR321" s="60"/>
      <c r="AS321" s="60"/>
      <c r="AT321" s="64"/>
      <c r="AU321" s="65"/>
      <c r="AV321" s="60"/>
      <c r="AW321" s="60"/>
      <c r="AX321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0"/>
      <c r="BA321" s="60" t="str">
        <f>IF(ISBLANK(Table2[[#This Row],[device_model]]), "", Table2[[#This Row],[device_suggested_area]])</f>
        <v/>
      </c>
      <c r="BB321" s="60"/>
      <c r="BC321" s="60"/>
      <c r="BD321" s="60"/>
      <c r="BE321" s="62"/>
      <c r="BF321" s="60"/>
      <c r="BG321" s="60"/>
      <c r="BH321" s="60"/>
      <c r="BI321" s="60"/>
      <c r="BJ321" s="60"/>
      <c r="BK321" s="60"/>
      <c r="BL321" s="60"/>
      <c r="BM321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 x14ac:dyDescent="0.2">
      <c r="A322" s="18">
        <v>2551</v>
      </c>
      <c r="B322" s="60" t="s">
        <v>26</v>
      </c>
      <c r="C322" s="60" t="s">
        <v>1296</v>
      </c>
      <c r="D322" s="60" t="s">
        <v>27</v>
      </c>
      <c r="E322" s="60" t="s">
        <v>1309</v>
      </c>
      <c r="F322" s="60" t="str">
        <f>IF(ISBLANK(Table2[[#This Row],[unique_id]]), "", PROPER(SUBSTITUTE(Table2[[#This Row],[unique_id]], "_", " ")))</f>
        <v>Host Lia Temperature</v>
      </c>
      <c r="G322" s="60" t="s">
        <v>1323</v>
      </c>
      <c r="H322" s="60" t="s">
        <v>1327</v>
      </c>
      <c r="I322" s="60" t="s">
        <v>294</v>
      </c>
      <c r="J322" s="60"/>
      <c r="K322" s="60" t="s">
        <v>1320</v>
      </c>
      <c r="L322" s="60"/>
      <c r="M322" s="60"/>
      <c r="N322" s="60"/>
      <c r="O322" s="62"/>
      <c r="P322" s="60"/>
      <c r="Q322" s="60"/>
      <c r="R322" s="60"/>
      <c r="S322" s="60"/>
      <c r="T322" s="63"/>
      <c r="U322" s="60"/>
      <c r="V322" s="62" t="s">
        <v>319</v>
      </c>
      <c r="W322" s="62"/>
      <c r="X322" s="62"/>
      <c r="Y322" s="62"/>
      <c r="Z322" s="62"/>
      <c r="AA322" s="62"/>
      <c r="AB322" s="60" t="s">
        <v>31</v>
      </c>
      <c r="AC322" s="60" t="s">
        <v>88</v>
      </c>
      <c r="AD322" s="60" t="s">
        <v>89</v>
      </c>
      <c r="AE322" s="60" t="s">
        <v>320</v>
      </c>
      <c r="AF322" s="60">
        <v>5</v>
      </c>
      <c r="AG322" s="62" t="s">
        <v>34</v>
      </c>
      <c r="AH322" s="62"/>
      <c r="AI322" s="60" t="s">
        <v>1211</v>
      </c>
      <c r="AJ322" s="6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2" s="6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2" s="60"/>
      <c r="AM322" s="60"/>
      <c r="AN322" s="60"/>
      <c r="AO322" s="60"/>
      <c r="AP322" s="60"/>
      <c r="AQ322" s="60"/>
      <c r="AR322" s="60" t="s">
        <v>1318</v>
      </c>
      <c r="AS322" s="60">
        <v>1</v>
      </c>
      <c r="AT322" s="67"/>
      <c r="AU322" s="60"/>
      <c r="AV322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2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2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2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0"/>
      <c r="BA322" s="60" t="str">
        <f>IF(ISBLANK(Table2[[#This Row],[device_model]]), "", Table2[[#This Row],[device_suggested_area]])</f>
        <v>Wardrobe</v>
      </c>
      <c r="BB322" s="60" t="s">
        <v>1314</v>
      </c>
      <c r="BC322" s="60" t="s">
        <v>1313</v>
      </c>
      <c r="BD322" s="60" t="s">
        <v>1312</v>
      </c>
      <c r="BE322" s="60" t="s">
        <v>1032</v>
      </c>
      <c r="BF322" s="60" t="s">
        <v>504</v>
      </c>
      <c r="BG322" s="60"/>
      <c r="BH322" s="60"/>
      <c r="BI322" s="60"/>
      <c r="BJ322" s="60"/>
      <c r="BK322" s="60"/>
      <c r="BL322" s="60"/>
      <c r="BM322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 x14ac:dyDescent="0.2">
      <c r="A323" s="18">
        <v>2552</v>
      </c>
      <c r="B323" s="60" t="s">
        <v>26</v>
      </c>
      <c r="C323" s="60" t="s">
        <v>1296</v>
      </c>
      <c r="D323" s="60" t="s">
        <v>27</v>
      </c>
      <c r="E323" s="60" t="s">
        <v>1320</v>
      </c>
      <c r="F323" s="60" t="str">
        <f>IF(ISBLANK(Table2[[#This Row],[unique_id]]), "", PROPER(SUBSTITUTE(Table2[[#This Row],[unique_id]], "_", " ")))</f>
        <v>Compensation Sensor Host Lia Temperature</v>
      </c>
      <c r="G323" s="60" t="s">
        <v>1323</v>
      </c>
      <c r="H323" s="60" t="s">
        <v>1327</v>
      </c>
      <c r="I323" s="60" t="s">
        <v>294</v>
      </c>
      <c r="J323" s="60"/>
      <c r="K323" s="60"/>
      <c r="L323" s="60"/>
      <c r="M323" s="60" t="s">
        <v>136</v>
      </c>
      <c r="N323" s="60"/>
      <c r="O323" s="62"/>
      <c r="P323" s="60"/>
      <c r="Q323" s="60"/>
      <c r="R323" s="60"/>
      <c r="S323" s="60"/>
      <c r="T323" s="63"/>
      <c r="U323" s="60" t="s">
        <v>445</v>
      </c>
      <c r="V323" s="62"/>
      <c r="W323" s="62"/>
      <c r="X323" s="62"/>
      <c r="Y323" s="62"/>
      <c r="Z323" s="62"/>
      <c r="AA323" s="62"/>
      <c r="AB323" s="60" t="s">
        <v>31</v>
      </c>
      <c r="AC323" s="60" t="s">
        <v>88</v>
      </c>
      <c r="AD323" s="60" t="s">
        <v>89</v>
      </c>
      <c r="AE323" s="60" t="s">
        <v>320</v>
      </c>
      <c r="AF323" s="60"/>
      <c r="AG323" s="62"/>
      <c r="AH323" s="62"/>
      <c r="AI323" s="60"/>
      <c r="AJ323" s="60" t="str">
        <f>IF(ISBLANK(AI323),  "", _xlfn.CONCAT("haas/entity/sensor/", LOWER(C323), "/", E323, "/config"))</f>
        <v/>
      </c>
      <c r="AK323" s="60" t="str">
        <f>IF(ISBLANK(AI323),  "", _xlfn.CONCAT(LOWER(C323), "/", E323))</f>
        <v/>
      </c>
      <c r="AL323" s="60"/>
      <c r="AM323" s="60"/>
      <c r="AN323" s="60"/>
      <c r="AO323" s="60"/>
      <c r="AP323" s="60"/>
      <c r="AQ323" s="60"/>
      <c r="AR323" s="60"/>
      <c r="AS323" s="60"/>
      <c r="AT323" s="64"/>
      <c r="AU323" s="65"/>
      <c r="AV323" s="60"/>
      <c r="AW323" s="60"/>
      <c r="AX323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0"/>
      <c r="BA323" s="60" t="str">
        <f>IF(ISBLANK(Table2[[#This Row],[device_model]]), "", Table2[[#This Row],[device_suggested_area]])</f>
        <v/>
      </c>
      <c r="BB323" s="60"/>
      <c r="BC323" s="60"/>
      <c r="BD323" s="60"/>
      <c r="BE323" s="62"/>
      <c r="BF323" s="60" t="s">
        <v>504</v>
      </c>
      <c r="BG323" s="60"/>
      <c r="BH323" s="60"/>
      <c r="BI323" s="60"/>
      <c r="BJ323" s="60"/>
      <c r="BK323" s="60"/>
      <c r="BL323" s="60"/>
      <c r="BM323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 x14ac:dyDescent="0.2">
      <c r="A324" s="18">
        <v>2553</v>
      </c>
      <c r="B324" s="18" t="s">
        <v>26</v>
      </c>
      <c r="C324" s="18" t="s">
        <v>635</v>
      </c>
      <c r="D324" s="18" t="s">
        <v>27</v>
      </c>
      <c r="E324" s="18" t="s">
        <v>673</v>
      </c>
      <c r="F324" s="22" t="str">
        <f>IF(ISBLANK(Table2[[#This Row],[unique_id]]), "", PROPER(SUBSTITUTE(Table2[[#This Row],[unique_id]], "_", " ")))</f>
        <v>Back Door Lock Battery</v>
      </c>
      <c r="G324" s="18" t="s">
        <v>659</v>
      </c>
      <c r="H324" s="18" t="s">
        <v>1262</v>
      </c>
      <c r="I324" s="18" t="s">
        <v>294</v>
      </c>
      <c r="M324" s="18" t="s">
        <v>136</v>
      </c>
      <c r="O324" s="19"/>
      <c r="P324" s="18"/>
      <c r="T324" s="23"/>
      <c r="U324" s="18"/>
      <c r="V324" s="19"/>
      <c r="W324" s="19"/>
      <c r="X324" s="19"/>
      <c r="Y324" s="19"/>
      <c r="Z324" s="19"/>
      <c r="AB324" s="18"/>
      <c r="AG324" s="19"/>
      <c r="AH324" s="19"/>
      <c r="AT324" s="20"/>
      <c r="AU324" s="19"/>
      <c r="AV3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18" t="str">
        <f>IF(ISBLANK(Table2[[#This Row],[device_model]]), "", Table2[[#This Row],[device_suggested_area]])</f>
        <v/>
      </c>
      <c r="BE324" s="19"/>
      <c r="BL324" s="18"/>
      <c r="BM3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 x14ac:dyDescent="0.2">
      <c r="A325" s="18">
        <v>2554</v>
      </c>
      <c r="B325" s="18" t="s">
        <v>26</v>
      </c>
      <c r="C325" s="18" t="s">
        <v>635</v>
      </c>
      <c r="D325" s="18" t="s">
        <v>27</v>
      </c>
      <c r="E325" s="18" t="s">
        <v>674</v>
      </c>
      <c r="F325" s="22" t="str">
        <f>IF(ISBLANK(Table2[[#This Row],[unique_id]]), "", PROPER(SUBSTITUTE(Table2[[#This Row],[unique_id]], "_", " ")))</f>
        <v>Front Door Lock Battery</v>
      </c>
      <c r="G325" s="18" t="s">
        <v>658</v>
      </c>
      <c r="H325" s="18" t="s">
        <v>1262</v>
      </c>
      <c r="I325" s="18" t="s">
        <v>294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 x14ac:dyDescent="0.2">
      <c r="A326" s="18">
        <v>2555</v>
      </c>
      <c r="B326" s="18" t="s">
        <v>26</v>
      </c>
      <c r="C326" s="18" t="s">
        <v>338</v>
      </c>
      <c r="D326" s="18" t="s">
        <v>27</v>
      </c>
      <c r="E326" s="18" t="s">
        <v>676</v>
      </c>
      <c r="F326" s="22" t="str">
        <f>IF(ISBLANK(Table2[[#This Row],[unique_id]]), "", PROPER(SUBSTITUTE(Table2[[#This Row],[unique_id]], "_", " ")))</f>
        <v>Template Back Door Sensor Battery Last</v>
      </c>
      <c r="G326" s="18" t="s">
        <v>661</v>
      </c>
      <c r="H326" s="18" t="s">
        <v>1262</v>
      </c>
      <c r="I326" s="18" t="s">
        <v>294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 x14ac:dyDescent="0.2">
      <c r="A327" s="18">
        <v>2556</v>
      </c>
      <c r="B327" s="18" t="s">
        <v>26</v>
      </c>
      <c r="C327" s="18" t="s">
        <v>338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Template Front Door Sensor Battery Last</v>
      </c>
      <c r="G327" s="18" t="s">
        <v>660</v>
      </c>
      <c r="H327" s="18" t="s">
        <v>1262</v>
      </c>
      <c r="I327" s="18" t="s">
        <v>294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 x14ac:dyDescent="0.2">
      <c r="A328" s="18">
        <v>2557</v>
      </c>
      <c r="B328" s="18" t="s">
        <v>588</v>
      </c>
      <c r="C328" s="18" t="s">
        <v>466</v>
      </c>
      <c r="D328" s="18" t="s">
        <v>27</v>
      </c>
      <c r="E328" s="18" t="s">
        <v>494</v>
      </c>
      <c r="F328" s="22" t="str">
        <f>IF(ISBLANK(Table2[[#This Row],[unique_id]]), "", PROPER(SUBSTITUTE(Table2[[#This Row],[unique_id]], "_", " ")))</f>
        <v>Home Cube Remote Battery</v>
      </c>
      <c r="G328" s="18" t="s">
        <v>474</v>
      </c>
      <c r="H328" s="18" t="s">
        <v>1262</v>
      </c>
      <c r="I328" s="18" t="s">
        <v>294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 x14ac:dyDescent="0.2">
      <c r="A329" s="18">
        <v>2558</v>
      </c>
      <c r="B329" s="60" t="s">
        <v>26</v>
      </c>
      <c r="C329" s="60" t="s">
        <v>151</v>
      </c>
      <c r="D329" s="60" t="s">
        <v>27</v>
      </c>
      <c r="E329" s="60" t="s">
        <v>670</v>
      </c>
      <c r="F329" s="61" t="str">
        <f>IF(ISBLANK(Table2[[#This Row],[unique_id]]), "", PROPER(SUBSTITUTE(Table2[[#This Row],[unique_id]], "_", " ")))</f>
        <v>Template Weatherstation Console Battery Percent Int</v>
      </c>
      <c r="G329" s="60" t="s">
        <v>668</v>
      </c>
      <c r="H329" s="60" t="s">
        <v>1262</v>
      </c>
      <c r="I329" s="60" t="s">
        <v>294</v>
      </c>
      <c r="J329" s="60"/>
      <c r="K329" s="60"/>
      <c r="L329" s="60"/>
      <c r="M329" s="60" t="s">
        <v>136</v>
      </c>
      <c r="N329" s="60"/>
      <c r="O329" s="62"/>
      <c r="P329" s="60"/>
      <c r="Q329" s="60"/>
      <c r="R329" s="60"/>
      <c r="S329" s="60"/>
      <c r="T329" s="63"/>
      <c r="U329" s="60"/>
      <c r="V329" s="62"/>
      <c r="W329" s="62"/>
      <c r="X329" s="62"/>
      <c r="Y329" s="62"/>
      <c r="Z329" s="62"/>
      <c r="AA329" s="62"/>
      <c r="AB329" s="60" t="s">
        <v>31</v>
      </c>
      <c r="AC329" s="60" t="s">
        <v>32</v>
      </c>
      <c r="AD329" s="60" t="s">
        <v>669</v>
      </c>
      <c r="AE329" s="60"/>
      <c r="AF329" s="60"/>
      <c r="AG329" s="62"/>
      <c r="AH329" s="62"/>
      <c r="AI329" s="60"/>
      <c r="AJ329" s="60"/>
      <c r="AK329" s="60"/>
      <c r="AL329" s="60"/>
      <c r="AM329" s="60"/>
      <c r="AN329" s="60"/>
      <c r="AO329" s="60"/>
      <c r="AP329" s="60"/>
      <c r="AQ329" s="60"/>
      <c r="AR329" s="68"/>
      <c r="AS329" s="60"/>
      <c r="AT329" s="67"/>
      <c r="AU329" s="62"/>
      <c r="AV329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9" s="60"/>
      <c r="BA329" s="60" t="str">
        <f>IF(ISBLANK(Table2[[#This Row],[device_model]]), "", Table2[[#This Row],[device_suggested_area]])</f>
        <v/>
      </c>
      <c r="BB329" s="60"/>
      <c r="BC329" s="60"/>
      <c r="BD329" s="60"/>
      <c r="BE329" s="62"/>
      <c r="BF329" s="60"/>
      <c r="BG329" s="60"/>
      <c r="BH329" s="60"/>
      <c r="BI329" s="60"/>
      <c r="BJ329" s="60"/>
      <c r="BK329" s="60"/>
      <c r="BL329" s="60"/>
      <c r="BM329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 x14ac:dyDescent="0.2">
      <c r="A330" s="18">
        <v>2559</v>
      </c>
      <c r="B330" s="60" t="s">
        <v>26</v>
      </c>
      <c r="C330" s="60" t="s">
        <v>39</v>
      </c>
      <c r="D330" s="60" t="s">
        <v>27</v>
      </c>
      <c r="E330" s="60" t="s">
        <v>171</v>
      </c>
      <c r="F330" s="61" t="str">
        <f>IF(ISBLANK(Table2[[#This Row],[unique_id]]), "", PROPER(SUBSTITUTE(Table2[[#This Row],[unique_id]], "_", " ")))</f>
        <v>Weatherstation Console Battery Voltage</v>
      </c>
      <c r="G330" s="60" t="s">
        <v>473</v>
      </c>
      <c r="H330" s="60" t="s">
        <v>1262</v>
      </c>
      <c r="I330" s="60" t="s">
        <v>294</v>
      </c>
      <c r="J330" s="60"/>
      <c r="K330" s="60"/>
      <c r="L330" s="60"/>
      <c r="M330" s="60"/>
      <c r="N330" s="60"/>
      <c r="O330" s="62"/>
      <c r="P330" s="60"/>
      <c r="Q330" s="60"/>
      <c r="R330" s="60"/>
      <c r="S330" s="60"/>
      <c r="T330" s="63"/>
      <c r="U330" s="60"/>
      <c r="V330" s="62" t="s">
        <v>1343</v>
      </c>
      <c r="W330" s="62"/>
      <c r="X330" s="62"/>
      <c r="Y330" s="62"/>
      <c r="Z330" s="62"/>
      <c r="AA330" s="62"/>
      <c r="AB330" s="60" t="s">
        <v>31</v>
      </c>
      <c r="AC330" s="60" t="s">
        <v>83</v>
      </c>
      <c r="AD330" s="60" t="s">
        <v>84</v>
      </c>
      <c r="AE330" s="60" t="s">
        <v>275</v>
      </c>
      <c r="AF330" s="60">
        <v>300</v>
      </c>
      <c r="AG330" s="62" t="s">
        <v>34</v>
      </c>
      <c r="AH330" s="62"/>
      <c r="AI330" s="60" t="s">
        <v>85</v>
      </c>
      <c r="AJ330" s="6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0" s="60" t="str">
        <f>IF(ISBLANK(Table2[[#This Row],[index]]),  "", _xlfn.CONCAT(LOWER(Table2[[#This Row],[device_via_device]]), "/", Table2[[#This Row],[unique_id]]))</f>
        <v>weewx/weatherstation_console_battery_voltage</v>
      </c>
      <c r="AL330" s="60"/>
      <c r="AM330" s="60"/>
      <c r="AN330" s="60"/>
      <c r="AO330" s="60"/>
      <c r="AP330" s="60"/>
      <c r="AQ330" s="60"/>
      <c r="AR330" s="68" t="s">
        <v>1260</v>
      </c>
      <c r="AS330" s="60">
        <v>1</v>
      </c>
      <c r="AT330" s="67"/>
      <c r="AU330" s="60"/>
      <c r="AV330" s="6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0" s="6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0" s="6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0" s="6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0"/>
      <c r="BA330" s="60" t="str">
        <f>IF(ISBLANK(Table2[[#This Row],[device_model]]), "", Table2[[#This Row],[device_suggested_area]])</f>
        <v>Wardrobe</v>
      </c>
      <c r="BB330" s="60" t="s">
        <v>1341</v>
      </c>
      <c r="BC330" s="60" t="s">
        <v>36</v>
      </c>
      <c r="BD330" s="60" t="s">
        <v>37</v>
      </c>
      <c r="BE330" s="60" t="s">
        <v>1128</v>
      </c>
      <c r="BF330" s="60" t="s">
        <v>504</v>
      </c>
      <c r="BG330" s="60"/>
      <c r="BH330" s="60"/>
      <c r="BI330" s="60"/>
      <c r="BJ330" s="60"/>
      <c r="BK330" s="60"/>
      <c r="BL330" s="60"/>
      <c r="BM330" s="6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 x14ac:dyDescent="0.2">
      <c r="A331" s="18">
        <v>2560</v>
      </c>
      <c r="B331" s="18" t="s">
        <v>26</v>
      </c>
      <c r="C331" s="18" t="s">
        <v>128</v>
      </c>
      <c r="D331" s="18" t="s">
        <v>27</v>
      </c>
      <c r="E331" s="21" t="s">
        <v>1391</v>
      </c>
      <c r="F331" s="22" t="str">
        <f>IF(ISBLANK(Table2[[#This Row],[unique_id]]), "", PROPER(SUBSTITUTE(Table2[[#This Row],[unique_id]], "_", " ")))</f>
        <v>Office Office Office Pantry Battery Percent</v>
      </c>
      <c r="G331" s="18" t="s">
        <v>467</v>
      </c>
      <c r="H331" s="18" t="s">
        <v>1262</v>
      </c>
      <c r="I331" s="18" t="s">
        <v>294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>Pantry</v>
      </c>
      <c r="BB331" s="18" t="s">
        <v>1034</v>
      </c>
      <c r="BC331" s="18" t="s">
        <v>1036</v>
      </c>
      <c r="BD331" s="18" t="s">
        <v>128</v>
      </c>
      <c r="BE331" s="18" t="s">
        <v>432</v>
      </c>
      <c r="BF331" s="18" t="s">
        <v>213</v>
      </c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 x14ac:dyDescent="0.2">
      <c r="A332" s="18">
        <v>2561</v>
      </c>
      <c r="B332" s="18" t="s">
        <v>26</v>
      </c>
      <c r="C332" s="18" t="s">
        <v>128</v>
      </c>
      <c r="D332" s="18" t="s">
        <v>27</v>
      </c>
      <c r="E332" s="21" t="s">
        <v>1379</v>
      </c>
      <c r="F332" s="22" t="str">
        <f>IF(ISBLANK(Table2[[#This Row],[unique_id]]), "", PROPER(SUBSTITUTE(Table2[[#This Row],[unique_id]], "_", " ")))</f>
        <v>Office Office Office Lounge Battery Percent</v>
      </c>
      <c r="G332" s="18" t="s">
        <v>468</v>
      </c>
      <c r="H332" s="18" t="s">
        <v>1262</v>
      </c>
      <c r="I332" s="18" t="s">
        <v>294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Lounge</v>
      </c>
      <c r="BB332" s="18" t="s">
        <v>1034</v>
      </c>
      <c r="BC332" s="18" t="s">
        <v>1036</v>
      </c>
      <c r="BD332" s="18" t="s">
        <v>128</v>
      </c>
      <c r="BE332" s="18" t="s">
        <v>432</v>
      </c>
      <c r="BF332" s="18" t="s">
        <v>195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 x14ac:dyDescent="0.2">
      <c r="A333" s="18">
        <v>2562</v>
      </c>
      <c r="B333" s="18" t="s">
        <v>26</v>
      </c>
      <c r="C333" s="18" t="s">
        <v>128</v>
      </c>
      <c r="D333" s="18" t="s">
        <v>27</v>
      </c>
      <c r="E333" s="21" t="s">
        <v>1392</v>
      </c>
      <c r="F333" s="22" t="str">
        <f>IF(ISBLANK(Table2[[#This Row],[unique_id]]), "", PROPER(SUBSTITUTE(Table2[[#This Row],[unique_id]], "_", " ")))</f>
        <v>Office Office Office Dining Battery Percent</v>
      </c>
      <c r="G333" s="18" t="s">
        <v>469</v>
      </c>
      <c r="H333" s="18" t="s">
        <v>1262</v>
      </c>
      <c r="I333" s="18" t="s">
        <v>294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Dining</v>
      </c>
      <c r="BB333" s="18" t="s">
        <v>1034</v>
      </c>
      <c r="BC333" s="18" t="s">
        <v>1036</v>
      </c>
      <c r="BD333" s="18" t="s">
        <v>128</v>
      </c>
      <c r="BE333" s="18" t="s">
        <v>432</v>
      </c>
      <c r="BF333" s="18" t="s">
        <v>194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 x14ac:dyDescent="0.2">
      <c r="A334" s="18">
        <v>2563</v>
      </c>
      <c r="B334" s="18" t="s">
        <v>26</v>
      </c>
      <c r="C334" s="18" t="s">
        <v>128</v>
      </c>
      <c r="D334" s="18" t="s">
        <v>27</v>
      </c>
      <c r="E334" s="21" t="s">
        <v>1393</v>
      </c>
      <c r="F334" s="22" t="str">
        <f>IF(ISBLANK(Table2[[#This Row],[unique_id]]), "", PROPER(SUBSTITUTE(Table2[[#This Row],[unique_id]], "_", " ")))</f>
        <v>Office Office Office Basement Battery Percent</v>
      </c>
      <c r="G334" s="18" t="s">
        <v>470</v>
      </c>
      <c r="H334" s="18" t="s">
        <v>1262</v>
      </c>
      <c r="I334" s="18" t="s">
        <v>294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Basement</v>
      </c>
      <c r="BB334" s="18" t="s">
        <v>1034</v>
      </c>
      <c r="BC334" s="18" t="s">
        <v>1036</v>
      </c>
      <c r="BD334" s="18" t="s">
        <v>128</v>
      </c>
      <c r="BE334" s="18" t="s">
        <v>432</v>
      </c>
      <c r="BF334" s="18" t="s">
        <v>212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 x14ac:dyDescent="0.2">
      <c r="A335" s="18">
        <v>2564</v>
      </c>
      <c r="B335" s="18" t="s">
        <v>26</v>
      </c>
      <c r="C335" s="18" t="s">
        <v>183</v>
      </c>
      <c r="D335" s="18" t="s">
        <v>27</v>
      </c>
      <c r="E335" s="18" t="s">
        <v>753</v>
      </c>
      <c r="F335" s="22" t="str">
        <f>IF(ISBLANK(Table2[[#This Row],[unique_id]]), "", PROPER(SUBSTITUTE(Table2[[#This Row],[unique_id]], "_", " ")))</f>
        <v>Parents Move Battery</v>
      </c>
      <c r="G335" s="18" t="s">
        <v>471</v>
      </c>
      <c r="H335" s="18" t="s">
        <v>1262</v>
      </c>
      <c r="I335" s="18" t="s">
        <v>294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U335" s="19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/>
      </c>
      <c r="BE335" s="19"/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 x14ac:dyDescent="0.2">
      <c r="A336" s="18">
        <v>2565</v>
      </c>
      <c r="B336" s="18" t="s">
        <v>26</v>
      </c>
      <c r="C336" s="18" t="s">
        <v>183</v>
      </c>
      <c r="D336" s="18" t="s">
        <v>27</v>
      </c>
      <c r="E336" s="18" t="s">
        <v>752</v>
      </c>
      <c r="F336" s="22" t="str">
        <f>IF(ISBLANK(Table2[[#This Row],[unique_id]]), "", PROPER(SUBSTITUTE(Table2[[#This Row],[unique_id]], "_", " ")))</f>
        <v>Kitchen Move Battery</v>
      </c>
      <c r="G336" s="18" t="s">
        <v>472</v>
      </c>
      <c r="H336" s="18" t="s">
        <v>1262</v>
      </c>
      <c r="I336" s="18" t="s">
        <v>294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 x14ac:dyDescent="0.2">
      <c r="A337" s="18">
        <v>2566</v>
      </c>
      <c r="B337" s="18" t="s">
        <v>26</v>
      </c>
      <c r="C337" s="18" t="s">
        <v>449</v>
      </c>
      <c r="D337" s="18" t="s">
        <v>337</v>
      </c>
      <c r="E337" s="18" t="s">
        <v>336</v>
      </c>
      <c r="F337" s="22" t="str">
        <f>IF(ISBLANK(Table2[[#This Row],[unique_id]]), "", PROPER(SUBSTITUTE(Table2[[#This Row],[unique_id]], "_", " ")))</f>
        <v>Column Break</v>
      </c>
      <c r="G337" s="18" t="s">
        <v>333</v>
      </c>
      <c r="H337" s="18" t="s">
        <v>1262</v>
      </c>
      <c r="I337" s="18" t="s">
        <v>294</v>
      </c>
      <c r="M337" s="18" t="s">
        <v>334</v>
      </c>
      <c r="N337" s="18" t="s">
        <v>335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R337" s="21"/>
      <c r="AT337" s="15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 x14ac:dyDescent="0.2">
      <c r="A338" s="18">
        <v>2567</v>
      </c>
      <c r="B338" s="18" t="s">
        <v>26</v>
      </c>
      <c r="C338" s="18" t="s">
        <v>794</v>
      </c>
      <c r="D338" s="18" t="s">
        <v>27</v>
      </c>
      <c r="E338" s="18" t="s">
        <v>845</v>
      </c>
      <c r="F338" s="22" t="str">
        <f>IF(ISBLANK(Table2[[#This Row],[unique_id]]), "", PROPER(SUBSTITUTE(Table2[[#This Row],[unique_id]], "_", " ")))</f>
        <v>All Standby</v>
      </c>
      <c r="G338" s="18" t="s">
        <v>846</v>
      </c>
      <c r="H338" s="18" t="s">
        <v>535</v>
      </c>
      <c r="I338" s="18" t="s">
        <v>294</v>
      </c>
      <c r="O338" s="19" t="s">
        <v>805</v>
      </c>
      <c r="P338" s="18"/>
      <c r="R338" s="42"/>
      <c r="T338" s="23" t="s">
        <v>844</v>
      </c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 x14ac:dyDescent="0.2">
      <c r="A339" s="18">
        <v>2568</v>
      </c>
      <c r="B339" s="18" t="s">
        <v>26</v>
      </c>
      <c r="C339" s="18" t="s">
        <v>825</v>
      </c>
      <c r="D339" s="18" t="s">
        <v>149</v>
      </c>
      <c r="E339" s="23" t="s">
        <v>1135</v>
      </c>
      <c r="F339" s="22" t="str">
        <f>IF(ISBLANK(Table2[[#This Row],[unique_id]]), "", PROPER(SUBSTITUTE(Table2[[#This Row],[unique_id]], "_", " ")))</f>
        <v>Template Lounge Tv Plug Proxy</v>
      </c>
      <c r="G339" s="18" t="s">
        <v>181</v>
      </c>
      <c r="H339" s="18" t="s">
        <v>535</v>
      </c>
      <c r="I339" s="18" t="s">
        <v>294</v>
      </c>
      <c r="O339" s="19" t="s">
        <v>805</v>
      </c>
      <c r="P339" s="18" t="s">
        <v>166</v>
      </c>
      <c r="Q339" s="18" t="s">
        <v>777</v>
      </c>
      <c r="R339" s="42" t="s">
        <v>762</v>
      </c>
      <c r="S339" s="18" t="str">
        <f>Table2[[#This Row],[friendly_name]]</f>
        <v>Lounge TV</v>
      </c>
      <c r="T339" s="23" t="s">
        <v>1132</v>
      </c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8" t="s">
        <v>134</v>
      </c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Lounge</v>
      </c>
      <c r="BB339" s="18" t="s">
        <v>1023</v>
      </c>
      <c r="BC339" s="18" t="s">
        <v>364</v>
      </c>
      <c r="BD339" s="18" t="s">
        <v>235</v>
      </c>
      <c r="BE339" s="18" t="s">
        <v>367</v>
      </c>
      <c r="BF339" s="18" t="s">
        <v>195</v>
      </c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 x14ac:dyDescent="0.2">
      <c r="A340" s="18">
        <v>2569</v>
      </c>
      <c r="B340" s="18" t="s">
        <v>26</v>
      </c>
      <c r="C340" s="18" t="s">
        <v>235</v>
      </c>
      <c r="D340" s="18" t="s">
        <v>134</v>
      </c>
      <c r="E340" s="18" t="s">
        <v>1134</v>
      </c>
      <c r="F340" s="22" t="str">
        <f>IF(ISBLANK(Table2[[#This Row],[unique_id]]), "", PROPER(SUBSTITUTE(Table2[[#This Row],[unique_id]], "_", " ")))</f>
        <v>Lounge Tv Plug</v>
      </c>
      <c r="G340" s="18" t="s">
        <v>181</v>
      </c>
      <c r="H340" s="18" t="s">
        <v>535</v>
      </c>
      <c r="I340" s="18" t="s">
        <v>294</v>
      </c>
      <c r="M340" s="18" t="s">
        <v>260</v>
      </c>
      <c r="O340" s="19" t="s">
        <v>805</v>
      </c>
      <c r="P340" s="18" t="s">
        <v>166</v>
      </c>
      <c r="Q340" s="18" t="s">
        <v>777</v>
      </c>
      <c r="R340" s="42" t="s">
        <v>762</v>
      </c>
      <c r="S340" s="18" t="str">
        <f>Table2[[#This Row],[friendly_name]]</f>
        <v>Lounge TV</v>
      </c>
      <c r="T340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0" s="18"/>
      <c r="V340" s="19"/>
      <c r="W340" s="19"/>
      <c r="X340" s="19"/>
      <c r="Y340" s="19"/>
      <c r="Z340" s="19"/>
      <c r="AB340" s="18"/>
      <c r="AE340" s="18" t="s">
        <v>253</v>
      </c>
      <c r="AG340" s="19"/>
      <c r="AH340" s="19"/>
      <c r="AT340" s="20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1023</v>
      </c>
      <c r="BC340" s="18" t="s">
        <v>364</v>
      </c>
      <c r="BD340" s="18" t="s">
        <v>235</v>
      </c>
      <c r="BE340" s="18" t="s">
        <v>367</v>
      </c>
      <c r="BF340" s="18" t="s">
        <v>195</v>
      </c>
      <c r="BI340" s="18" t="s">
        <v>1017</v>
      </c>
      <c r="BJ340" s="18" t="s">
        <v>1422</v>
      </c>
      <c r="BK340" s="18" t="s">
        <v>354</v>
      </c>
      <c r="BL340" s="18" t="s">
        <v>1464</v>
      </c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1" spans="1:65" ht="16" customHeight="1" x14ac:dyDescent="0.2">
      <c r="A341" s="18">
        <v>2570</v>
      </c>
      <c r="B341" s="18" t="s">
        <v>26</v>
      </c>
      <c r="C341" s="18" t="s">
        <v>825</v>
      </c>
      <c r="D341" s="18" t="s">
        <v>149</v>
      </c>
      <c r="E341" s="23" t="s">
        <v>994</v>
      </c>
      <c r="F341" s="22" t="str">
        <f>IF(ISBLANK(Table2[[#This Row],[unique_id]]), "", PROPER(SUBSTITUTE(Table2[[#This Row],[unique_id]], "_", " ")))</f>
        <v>Template Lounge Sub Plug Proxy</v>
      </c>
      <c r="G341" s="18" t="s">
        <v>809</v>
      </c>
      <c r="H341" s="18" t="s">
        <v>535</v>
      </c>
      <c r="I341" s="18" t="s">
        <v>294</v>
      </c>
      <c r="O341" s="19" t="s">
        <v>805</v>
      </c>
      <c r="P341" s="18" t="s">
        <v>166</v>
      </c>
      <c r="Q341" s="18" t="s">
        <v>777</v>
      </c>
      <c r="R341" s="42" t="s">
        <v>762</v>
      </c>
      <c r="S341" s="18" t="str">
        <f>Table2[[#This Row],[friendly_name]]</f>
        <v>Lounge Sub</v>
      </c>
      <c r="T341" s="23" t="s">
        <v>1132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1064</v>
      </c>
      <c r="BC341" s="21" t="s">
        <v>365</v>
      </c>
      <c r="BD341" s="18" t="s">
        <v>235</v>
      </c>
      <c r="BE341" s="18" t="s">
        <v>366</v>
      </c>
      <c r="BF341" s="18" t="s">
        <v>195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 x14ac:dyDescent="0.2">
      <c r="A342" s="18">
        <v>2571</v>
      </c>
      <c r="B342" s="18" t="s">
        <v>26</v>
      </c>
      <c r="C342" s="18" t="s">
        <v>235</v>
      </c>
      <c r="D342" s="18" t="s">
        <v>134</v>
      </c>
      <c r="E342" s="18" t="s">
        <v>852</v>
      </c>
      <c r="F342" s="22" t="str">
        <f>IF(ISBLANK(Table2[[#This Row],[unique_id]]), "", PROPER(SUBSTITUTE(Table2[[#This Row],[unique_id]], "_", " ")))</f>
        <v>Lounge Sub Plug</v>
      </c>
      <c r="G342" s="18" t="s">
        <v>809</v>
      </c>
      <c r="H342" s="18" t="s">
        <v>535</v>
      </c>
      <c r="I342" s="18" t="s">
        <v>294</v>
      </c>
      <c r="M342" s="18" t="s">
        <v>260</v>
      </c>
      <c r="O342" s="19" t="s">
        <v>805</v>
      </c>
      <c r="P342" s="18" t="s">
        <v>166</v>
      </c>
      <c r="Q342" s="18" t="s">
        <v>777</v>
      </c>
      <c r="R342" s="42" t="s">
        <v>762</v>
      </c>
      <c r="S342" s="18" t="str">
        <f>Table2[[#This Row],[friendly_name]]</f>
        <v>Lounge Sub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810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1064</v>
      </c>
      <c r="BC342" s="21" t="s">
        <v>365</v>
      </c>
      <c r="BD342" s="18" t="s">
        <v>235</v>
      </c>
      <c r="BE342" s="18" t="s">
        <v>366</v>
      </c>
      <c r="BF342" s="18" t="s">
        <v>195</v>
      </c>
      <c r="BI342" s="18" t="s">
        <v>1017</v>
      </c>
      <c r="BJ342" s="18" t="s">
        <v>1422</v>
      </c>
      <c r="BK342" s="18" t="s">
        <v>344</v>
      </c>
      <c r="BL342" s="18" t="s">
        <v>1465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3" spans="1:65" ht="16" customHeight="1" x14ac:dyDescent="0.2">
      <c r="A343" s="18">
        <v>2572</v>
      </c>
      <c r="B343" s="18" t="s">
        <v>26</v>
      </c>
      <c r="C343" s="18" t="s">
        <v>825</v>
      </c>
      <c r="D343" s="18" t="s">
        <v>149</v>
      </c>
      <c r="E343" s="23" t="s">
        <v>995</v>
      </c>
      <c r="F343" s="22" t="str">
        <f>IF(ISBLANK(Table2[[#This Row],[unique_id]]), "", PROPER(SUBSTITUTE(Table2[[#This Row],[unique_id]], "_", " ")))</f>
        <v>Template Study Outlet Plug Proxy</v>
      </c>
      <c r="G343" s="18" t="s">
        <v>228</v>
      </c>
      <c r="H343" s="18" t="s">
        <v>535</v>
      </c>
      <c r="I343" s="18" t="s">
        <v>294</v>
      </c>
      <c r="O343" s="19" t="s">
        <v>805</v>
      </c>
      <c r="P343" s="18" t="s">
        <v>166</v>
      </c>
      <c r="Q343" s="18" t="s">
        <v>777</v>
      </c>
      <c r="R343" s="18" t="s">
        <v>535</v>
      </c>
      <c r="S343" s="18" t="str">
        <f>Table2[[#This Row],[friendly_name]]</f>
        <v>Study Outlet</v>
      </c>
      <c r="T343" s="23" t="s">
        <v>1131</v>
      </c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Study</v>
      </c>
      <c r="BB343" s="18" t="s">
        <v>1062</v>
      </c>
      <c r="BC343" s="21" t="s">
        <v>365</v>
      </c>
      <c r="BD343" s="18" t="s">
        <v>235</v>
      </c>
      <c r="BE343" s="18" t="s">
        <v>366</v>
      </c>
      <c r="BF343" s="18" t="s">
        <v>361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 x14ac:dyDescent="0.2">
      <c r="A344" s="18">
        <v>2573</v>
      </c>
      <c r="B344" s="18" t="s">
        <v>26</v>
      </c>
      <c r="C344" s="18" t="s">
        <v>235</v>
      </c>
      <c r="D344" s="18" t="s">
        <v>134</v>
      </c>
      <c r="E344" s="18" t="s">
        <v>853</v>
      </c>
      <c r="F344" s="22" t="str">
        <f>IF(ISBLANK(Table2[[#This Row],[unique_id]]), "", PROPER(SUBSTITUTE(Table2[[#This Row],[unique_id]], "_", " ")))</f>
        <v>Study Outlet Plug</v>
      </c>
      <c r="G344" s="18" t="s">
        <v>228</v>
      </c>
      <c r="H344" s="18" t="s">
        <v>535</v>
      </c>
      <c r="I344" s="18" t="s">
        <v>294</v>
      </c>
      <c r="M344" s="18" t="s">
        <v>260</v>
      </c>
      <c r="O344" s="19" t="s">
        <v>805</v>
      </c>
      <c r="P344" s="18" t="s">
        <v>166</v>
      </c>
      <c r="Q344" s="18" t="s">
        <v>777</v>
      </c>
      <c r="R344" s="18" t="s">
        <v>535</v>
      </c>
      <c r="S344" s="18" t="str">
        <f>Table2[[#This Row],[friendly_name]]</f>
        <v>Study Outlet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254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1062</v>
      </c>
      <c r="BC344" s="21" t="s">
        <v>365</v>
      </c>
      <c r="BD344" s="18" t="s">
        <v>235</v>
      </c>
      <c r="BE344" s="18" t="s">
        <v>366</v>
      </c>
      <c r="BF344" s="18" t="s">
        <v>361</v>
      </c>
      <c r="BI344" s="18" t="s">
        <v>1017</v>
      </c>
      <c r="BJ344" s="18" t="s">
        <v>1422</v>
      </c>
      <c r="BK344" s="18" t="s">
        <v>356</v>
      </c>
      <c r="BL344" s="18" t="s">
        <v>1466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5" spans="1:65" ht="16" customHeight="1" x14ac:dyDescent="0.2">
      <c r="A345" s="18">
        <v>2574</v>
      </c>
      <c r="B345" s="18" t="s">
        <v>588</v>
      </c>
      <c r="C345" s="18" t="s">
        <v>825</v>
      </c>
      <c r="D345" s="18" t="s">
        <v>149</v>
      </c>
      <c r="E345" s="23" t="s">
        <v>996</v>
      </c>
      <c r="F345" s="22" t="str">
        <f>IF(ISBLANK(Table2[[#This Row],[unique_id]]), "", PROPER(SUBSTITUTE(Table2[[#This Row],[unique_id]], "_", " ")))</f>
        <v>Template Office Outlet Plug Proxy</v>
      </c>
      <c r="G345" s="18" t="s">
        <v>227</v>
      </c>
      <c r="H345" s="18" t="s">
        <v>535</v>
      </c>
      <c r="I345" s="18" t="s">
        <v>294</v>
      </c>
      <c r="O345" s="19" t="s">
        <v>805</v>
      </c>
      <c r="P345" s="18" t="s">
        <v>166</v>
      </c>
      <c r="Q345" s="18" t="s">
        <v>777</v>
      </c>
      <c r="R345" s="18" t="s">
        <v>535</v>
      </c>
      <c r="S345" s="18" t="str">
        <f>Table2[[#This Row],[friendly_name]]</f>
        <v>Office Outlet</v>
      </c>
      <c r="T345" s="23" t="s">
        <v>1131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Office</v>
      </c>
      <c r="BB345" s="18" t="s">
        <v>1062</v>
      </c>
      <c r="BC345" s="21" t="s">
        <v>365</v>
      </c>
      <c r="BD345" s="18" t="s">
        <v>235</v>
      </c>
      <c r="BE345" s="18" t="s">
        <v>366</v>
      </c>
      <c r="BF345" s="18" t="s">
        <v>214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 x14ac:dyDescent="0.2">
      <c r="A346" s="18">
        <v>2575</v>
      </c>
      <c r="B346" s="18" t="s">
        <v>588</v>
      </c>
      <c r="C346" s="18" t="s">
        <v>235</v>
      </c>
      <c r="D346" s="18" t="s">
        <v>134</v>
      </c>
      <c r="E346" s="18" t="s">
        <v>854</v>
      </c>
      <c r="F346" s="22" t="str">
        <f>IF(ISBLANK(Table2[[#This Row],[unique_id]]), "", PROPER(SUBSTITUTE(Table2[[#This Row],[unique_id]], "_", " ")))</f>
        <v>Office Outlet Plug</v>
      </c>
      <c r="G346" s="18" t="s">
        <v>227</v>
      </c>
      <c r="H346" s="18" t="s">
        <v>535</v>
      </c>
      <c r="I346" s="18" t="s">
        <v>294</v>
      </c>
      <c r="M346" s="18" t="s">
        <v>260</v>
      </c>
      <c r="O346" s="19" t="s">
        <v>805</v>
      </c>
      <c r="P346" s="18" t="s">
        <v>166</v>
      </c>
      <c r="Q346" s="18" t="s">
        <v>777</v>
      </c>
      <c r="R346" s="18" t="s">
        <v>535</v>
      </c>
      <c r="S346" s="18" t="str">
        <f>Table2[[#This Row],[friendly_name]]</f>
        <v>Office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254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1062</v>
      </c>
      <c r="BC346" s="21" t="s">
        <v>365</v>
      </c>
      <c r="BD346" s="18" t="s">
        <v>235</v>
      </c>
      <c r="BE346" s="18" t="s">
        <v>366</v>
      </c>
      <c r="BF346" s="18" t="s">
        <v>214</v>
      </c>
      <c r="BI346" s="18" t="s">
        <v>1018</v>
      </c>
      <c r="BJ346" s="18" t="s">
        <v>1422</v>
      </c>
      <c r="BK346" s="18" t="s">
        <v>357</v>
      </c>
      <c r="BL346" s="18" t="s">
        <v>1467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7" spans="1:65" ht="16" customHeight="1" x14ac:dyDescent="0.2">
      <c r="A347" s="18">
        <v>2576</v>
      </c>
      <c r="B347" s="18" t="s">
        <v>26</v>
      </c>
      <c r="C347" s="18" t="s">
        <v>825</v>
      </c>
      <c r="D347" s="18" t="s">
        <v>149</v>
      </c>
      <c r="E347" s="23" t="s">
        <v>997</v>
      </c>
      <c r="F347" s="22" t="str">
        <f>IF(ISBLANK(Table2[[#This Row],[unique_id]]), "", PROPER(SUBSTITUTE(Table2[[#This Row],[unique_id]], "_", " ")))</f>
        <v>Template Kitchen Dish Washer Plug Proxy</v>
      </c>
      <c r="G347" s="18" t="s">
        <v>230</v>
      </c>
      <c r="H347" s="18" t="s">
        <v>535</v>
      </c>
      <c r="I347" s="18" t="s">
        <v>294</v>
      </c>
      <c r="O347" s="19" t="s">
        <v>805</v>
      </c>
      <c r="P347" s="18" t="s">
        <v>166</v>
      </c>
      <c r="Q347" s="18" t="s">
        <v>778</v>
      </c>
      <c r="R347" s="18" t="s">
        <v>788</v>
      </c>
      <c r="S347" s="18" t="str">
        <f>Table2[[#This Row],[friendly_name]]</f>
        <v>Dish Washer</v>
      </c>
      <c r="T347" s="23" t="s">
        <v>1131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Kitchen</v>
      </c>
      <c r="BB347" s="18" t="s">
        <v>230</v>
      </c>
      <c r="BC347" s="21" t="s">
        <v>365</v>
      </c>
      <c r="BD347" s="18" t="s">
        <v>235</v>
      </c>
      <c r="BE347" s="18" t="s">
        <v>366</v>
      </c>
      <c r="BF347" s="18" t="s">
        <v>207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 x14ac:dyDescent="0.2">
      <c r="A348" s="18">
        <v>2577</v>
      </c>
      <c r="B348" s="18" t="s">
        <v>26</v>
      </c>
      <c r="C348" s="18" t="s">
        <v>235</v>
      </c>
      <c r="D348" s="18" t="s">
        <v>134</v>
      </c>
      <c r="E348" s="18" t="s">
        <v>855</v>
      </c>
      <c r="F348" s="22" t="str">
        <f>IF(ISBLANK(Table2[[#This Row],[unique_id]]), "", PROPER(SUBSTITUTE(Table2[[#This Row],[unique_id]], "_", " ")))</f>
        <v>Kitchen Dish Washer Plug</v>
      </c>
      <c r="G348" s="18" t="s">
        <v>230</v>
      </c>
      <c r="H348" s="18" t="s">
        <v>535</v>
      </c>
      <c r="I348" s="18" t="s">
        <v>294</v>
      </c>
      <c r="M348" s="18" t="s">
        <v>260</v>
      </c>
      <c r="O348" s="19" t="s">
        <v>805</v>
      </c>
      <c r="P348" s="18" t="s">
        <v>166</v>
      </c>
      <c r="Q348" s="18" t="s">
        <v>778</v>
      </c>
      <c r="R348" s="18" t="s">
        <v>788</v>
      </c>
      <c r="S348" s="18" t="str">
        <f>Table2[[#This Row],[friendly_name]]</f>
        <v>Dish Washer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247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230</v>
      </c>
      <c r="BC348" s="21" t="s">
        <v>365</v>
      </c>
      <c r="BD348" s="18" t="s">
        <v>235</v>
      </c>
      <c r="BE348" s="18" t="s">
        <v>366</v>
      </c>
      <c r="BF348" s="18" t="s">
        <v>207</v>
      </c>
      <c r="BI348" s="18" t="s">
        <v>1017</v>
      </c>
      <c r="BJ348" s="18" t="s">
        <v>1422</v>
      </c>
      <c r="BK348" s="18" t="s">
        <v>347</v>
      </c>
      <c r="BL348" s="18" t="s">
        <v>1468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49" spans="1:65" ht="16" customHeight="1" x14ac:dyDescent="0.2">
      <c r="A349" s="18">
        <v>2578</v>
      </c>
      <c r="B349" s="18" t="s">
        <v>26</v>
      </c>
      <c r="C349" s="18" t="s">
        <v>825</v>
      </c>
      <c r="D349" s="18" t="s">
        <v>149</v>
      </c>
      <c r="E349" s="23" t="s">
        <v>998</v>
      </c>
      <c r="F349" s="22" t="str">
        <f>IF(ISBLANK(Table2[[#This Row],[unique_id]]), "", PROPER(SUBSTITUTE(Table2[[#This Row],[unique_id]], "_", " ")))</f>
        <v>Template Laundry Clothes Dryer Plug Proxy</v>
      </c>
      <c r="G349" s="18" t="s">
        <v>231</v>
      </c>
      <c r="H349" s="18" t="s">
        <v>535</v>
      </c>
      <c r="I349" s="18" t="s">
        <v>294</v>
      </c>
      <c r="O349" s="19" t="s">
        <v>805</v>
      </c>
      <c r="P349" s="18" t="s">
        <v>166</v>
      </c>
      <c r="Q349" s="18" t="s">
        <v>778</v>
      </c>
      <c r="R349" s="18" t="s">
        <v>788</v>
      </c>
      <c r="S349" s="18" t="str">
        <f>Table2[[#This Row],[friendly_name]]</f>
        <v>Clothes Dryer</v>
      </c>
      <c r="T349" s="23" t="s">
        <v>1131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Laundry</v>
      </c>
      <c r="BB349" s="18" t="s">
        <v>231</v>
      </c>
      <c r="BC349" s="21" t="s">
        <v>365</v>
      </c>
      <c r="BD349" s="18" t="s">
        <v>235</v>
      </c>
      <c r="BE349" s="18" t="s">
        <v>366</v>
      </c>
      <c r="BF349" s="18" t="s">
        <v>215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 x14ac:dyDescent="0.2">
      <c r="A350" s="18">
        <v>2579</v>
      </c>
      <c r="B350" s="18" t="s">
        <v>26</v>
      </c>
      <c r="C350" s="18" t="s">
        <v>235</v>
      </c>
      <c r="D350" s="18" t="s">
        <v>134</v>
      </c>
      <c r="E350" s="18" t="s">
        <v>856</v>
      </c>
      <c r="F350" s="22" t="str">
        <f>IF(ISBLANK(Table2[[#This Row],[unique_id]]), "", PROPER(SUBSTITUTE(Table2[[#This Row],[unique_id]], "_", " ")))</f>
        <v>Laundry Clothes Dryer Plug</v>
      </c>
      <c r="G350" s="18" t="s">
        <v>231</v>
      </c>
      <c r="H350" s="18" t="s">
        <v>535</v>
      </c>
      <c r="I350" s="18" t="s">
        <v>294</v>
      </c>
      <c r="M350" s="18" t="s">
        <v>260</v>
      </c>
      <c r="O350" s="19" t="s">
        <v>805</v>
      </c>
      <c r="P350" s="18" t="s">
        <v>166</v>
      </c>
      <c r="Q350" s="18" t="s">
        <v>778</v>
      </c>
      <c r="R350" s="18" t="s">
        <v>788</v>
      </c>
      <c r="S350" s="18" t="str">
        <f>Table2[[#This Row],[friendly_name]]</f>
        <v>Clothes Dryer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231</v>
      </c>
      <c r="BC350" s="21" t="s">
        <v>365</v>
      </c>
      <c r="BD350" s="18" t="s">
        <v>235</v>
      </c>
      <c r="BE350" s="18" t="s">
        <v>366</v>
      </c>
      <c r="BF350" s="18" t="s">
        <v>215</v>
      </c>
      <c r="BI350" s="18" t="s">
        <v>1017</v>
      </c>
      <c r="BJ350" s="18" t="s">
        <v>1422</v>
      </c>
      <c r="BK350" s="18" t="s">
        <v>348</v>
      </c>
      <c r="BL350" s="18" t="s">
        <v>1469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1" spans="1:65" ht="16" customHeight="1" x14ac:dyDescent="0.2">
      <c r="A351" s="18">
        <v>2580</v>
      </c>
      <c r="B351" s="18" t="s">
        <v>26</v>
      </c>
      <c r="C351" s="18" t="s">
        <v>825</v>
      </c>
      <c r="D351" s="18" t="s">
        <v>149</v>
      </c>
      <c r="E351" s="23" t="s">
        <v>999</v>
      </c>
      <c r="F351" s="22" t="str">
        <f>IF(ISBLANK(Table2[[#This Row],[unique_id]]), "", PROPER(SUBSTITUTE(Table2[[#This Row],[unique_id]], "_", " ")))</f>
        <v>Template Laundry Washing Machine Plug Proxy</v>
      </c>
      <c r="G351" s="18" t="s">
        <v>229</v>
      </c>
      <c r="H351" s="18" t="s">
        <v>535</v>
      </c>
      <c r="I351" s="18" t="s">
        <v>294</v>
      </c>
      <c r="O351" s="19" t="s">
        <v>805</v>
      </c>
      <c r="P351" s="18" t="s">
        <v>166</v>
      </c>
      <c r="Q351" s="18" t="s">
        <v>778</v>
      </c>
      <c r="R351" s="18" t="s">
        <v>788</v>
      </c>
      <c r="S351" s="18" t="str">
        <f>Table2[[#This Row],[friendly_name]]</f>
        <v>Washing Machine</v>
      </c>
      <c r="T351" s="23" t="s">
        <v>1131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229</v>
      </c>
      <c r="BC351" s="21" t="s">
        <v>365</v>
      </c>
      <c r="BD351" s="18" t="s">
        <v>235</v>
      </c>
      <c r="BE351" s="18" t="s">
        <v>366</v>
      </c>
      <c r="BF351" s="18" t="s">
        <v>215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 x14ac:dyDescent="0.2">
      <c r="A352" s="18">
        <v>2581</v>
      </c>
      <c r="B352" s="18" t="s">
        <v>26</v>
      </c>
      <c r="C352" s="18" t="s">
        <v>235</v>
      </c>
      <c r="D352" s="18" t="s">
        <v>134</v>
      </c>
      <c r="E352" s="18" t="s">
        <v>857</v>
      </c>
      <c r="F352" s="22" t="str">
        <f>IF(ISBLANK(Table2[[#This Row],[unique_id]]), "", PROPER(SUBSTITUTE(Table2[[#This Row],[unique_id]], "_", " ")))</f>
        <v>Laundry Washing Machine Plug</v>
      </c>
      <c r="G352" s="18" t="s">
        <v>229</v>
      </c>
      <c r="H352" s="18" t="s">
        <v>535</v>
      </c>
      <c r="I352" s="18" t="s">
        <v>294</v>
      </c>
      <c r="M352" s="18" t="s">
        <v>260</v>
      </c>
      <c r="O352" s="19" t="s">
        <v>805</v>
      </c>
      <c r="P352" s="18" t="s">
        <v>166</v>
      </c>
      <c r="Q352" s="18" t="s">
        <v>778</v>
      </c>
      <c r="R352" s="18" t="s">
        <v>788</v>
      </c>
      <c r="S352" s="18" t="str">
        <f>Table2[[#This Row],[friendly_name]]</f>
        <v>Washing Machine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229</v>
      </c>
      <c r="BC352" s="21" t="s">
        <v>365</v>
      </c>
      <c r="BD352" s="18" t="s">
        <v>235</v>
      </c>
      <c r="BE352" s="18" t="s">
        <v>366</v>
      </c>
      <c r="BF352" s="18" t="s">
        <v>215</v>
      </c>
      <c r="BI352" s="18" t="s">
        <v>1017</v>
      </c>
      <c r="BJ352" s="18" t="s">
        <v>1422</v>
      </c>
      <c r="BK352" s="18" t="s">
        <v>349</v>
      </c>
      <c r="BL352" s="18" t="s">
        <v>1470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3" spans="1:65" ht="16" customHeight="1" x14ac:dyDescent="0.2">
      <c r="A353" s="18">
        <v>2582</v>
      </c>
      <c r="B353" s="18" t="s">
        <v>26</v>
      </c>
      <c r="C353" s="18" t="s">
        <v>825</v>
      </c>
      <c r="D353" s="18" t="s">
        <v>149</v>
      </c>
      <c r="E353" s="23" t="s">
        <v>1000</v>
      </c>
      <c r="F353" s="22" t="str">
        <f>IF(ISBLANK(Table2[[#This Row],[unique_id]]), "", PROPER(SUBSTITUTE(Table2[[#This Row],[unique_id]], "_", " ")))</f>
        <v>Template Kitchen Coffee Machine Plug Proxy</v>
      </c>
      <c r="G353" s="18" t="s">
        <v>135</v>
      </c>
      <c r="H353" s="18" t="s">
        <v>535</v>
      </c>
      <c r="I353" s="18" t="s">
        <v>294</v>
      </c>
      <c r="O353" s="19" t="s">
        <v>805</v>
      </c>
      <c r="P353" s="18" t="s">
        <v>166</v>
      </c>
      <c r="Q353" s="18" t="s">
        <v>778</v>
      </c>
      <c r="R353" s="18" t="s">
        <v>788</v>
      </c>
      <c r="S353" s="18" t="str">
        <f>Table2[[#This Row],[friendly_name]]</f>
        <v>Coffee Machine</v>
      </c>
      <c r="T353" s="23" t="s">
        <v>1131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135</v>
      </c>
      <c r="BC353" s="21" t="s">
        <v>365</v>
      </c>
      <c r="BD353" s="18" t="s">
        <v>235</v>
      </c>
      <c r="BE353" s="18" t="s">
        <v>366</v>
      </c>
      <c r="BF353" s="18" t="s">
        <v>207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 x14ac:dyDescent="0.2">
      <c r="A354" s="18">
        <v>2583</v>
      </c>
      <c r="B354" s="18" t="s">
        <v>26</v>
      </c>
      <c r="C354" s="18" t="s">
        <v>235</v>
      </c>
      <c r="D354" s="18" t="s">
        <v>134</v>
      </c>
      <c r="E354" s="18" t="s">
        <v>858</v>
      </c>
      <c r="F354" s="22" t="str">
        <f>IF(ISBLANK(Table2[[#This Row],[unique_id]]), "", PROPER(SUBSTITUTE(Table2[[#This Row],[unique_id]], "_", " ")))</f>
        <v>Kitchen Coffee Machine Plug</v>
      </c>
      <c r="G354" s="18" t="s">
        <v>135</v>
      </c>
      <c r="H354" s="18" t="s">
        <v>535</v>
      </c>
      <c r="I354" s="18" t="s">
        <v>294</v>
      </c>
      <c r="M354" s="18" t="s">
        <v>260</v>
      </c>
      <c r="O354" s="19" t="s">
        <v>805</v>
      </c>
      <c r="P354" s="18" t="s">
        <v>166</v>
      </c>
      <c r="Q354" s="18" t="s">
        <v>778</v>
      </c>
      <c r="R354" s="18" t="s">
        <v>788</v>
      </c>
      <c r="S354" s="18" t="str">
        <f>Table2[[#This Row],[friendly_name]]</f>
        <v>Coffee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18" t="s">
        <v>365</v>
      </c>
      <c r="BD354" s="18" t="s">
        <v>235</v>
      </c>
      <c r="BE354" s="18" t="s">
        <v>366</v>
      </c>
      <c r="BF354" s="18" t="s">
        <v>207</v>
      </c>
      <c r="BI354" s="18" t="s">
        <v>1017</v>
      </c>
      <c r="BJ354" s="18" t="s">
        <v>1422</v>
      </c>
      <c r="BK354" s="18" t="s">
        <v>350</v>
      </c>
      <c r="BL354" s="18" t="s">
        <v>1471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5" spans="1:65" ht="16" customHeight="1" x14ac:dyDescent="0.2">
      <c r="A355" s="18">
        <v>2584</v>
      </c>
      <c r="B355" s="18" t="s">
        <v>26</v>
      </c>
      <c r="C355" s="18" t="s">
        <v>825</v>
      </c>
      <c r="D355" s="18" t="s">
        <v>149</v>
      </c>
      <c r="E355" s="23" t="s">
        <v>1001</v>
      </c>
      <c r="F355" s="22" t="str">
        <f>IF(ISBLANK(Table2[[#This Row],[unique_id]]), "", PROPER(SUBSTITUTE(Table2[[#This Row],[unique_id]], "_", " ")))</f>
        <v>Template Kitchen Fridge Plug Proxy</v>
      </c>
      <c r="G355" s="18" t="s">
        <v>225</v>
      </c>
      <c r="H355" s="18" t="s">
        <v>535</v>
      </c>
      <c r="I355" s="18" t="s">
        <v>294</v>
      </c>
      <c r="O355" s="19" t="s">
        <v>805</v>
      </c>
      <c r="P355" s="18" t="s">
        <v>166</v>
      </c>
      <c r="Q355" s="18" t="s">
        <v>777</v>
      </c>
      <c r="R355" s="18" t="s">
        <v>789</v>
      </c>
      <c r="S355" s="18" t="str">
        <f>Table2[[#This Row],[friendly_name]]</f>
        <v>Kitchen Fridge</v>
      </c>
      <c r="T355" s="23" t="s">
        <v>1132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1065</v>
      </c>
      <c r="BC355" s="18" t="s">
        <v>364</v>
      </c>
      <c r="BD355" s="18" t="s">
        <v>235</v>
      </c>
      <c r="BE355" s="18" t="s">
        <v>367</v>
      </c>
      <c r="BF355" s="18" t="s">
        <v>207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 x14ac:dyDescent="0.2">
      <c r="A356" s="18">
        <v>2585</v>
      </c>
      <c r="B356" s="18" t="s">
        <v>26</v>
      </c>
      <c r="C356" s="18" t="s">
        <v>235</v>
      </c>
      <c r="D356" s="18" t="s">
        <v>134</v>
      </c>
      <c r="E356" s="18" t="s">
        <v>859</v>
      </c>
      <c r="F356" s="22" t="str">
        <f>IF(ISBLANK(Table2[[#This Row],[unique_id]]), "", PROPER(SUBSTITUTE(Table2[[#This Row],[unique_id]], "_", " ")))</f>
        <v>Kitchen Fridge Plug</v>
      </c>
      <c r="G356" s="18" t="s">
        <v>225</v>
      </c>
      <c r="H356" s="18" t="s">
        <v>535</v>
      </c>
      <c r="I356" s="18" t="s">
        <v>294</v>
      </c>
      <c r="M356" s="18" t="s">
        <v>260</v>
      </c>
      <c r="O356" s="19" t="s">
        <v>805</v>
      </c>
      <c r="P356" s="18" t="s">
        <v>166</v>
      </c>
      <c r="Q356" s="18" t="s">
        <v>777</v>
      </c>
      <c r="R356" s="18" t="s">
        <v>789</v>
      </c>
      <c r="S356" s="18" t="str">
        <f>Table2[[#This Row],[friendly_name]]</f>
        <v>Kitchen Fridge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1065</v>
      </c>
      <c r="BC356" s="18" t="s">
        <v>364</v>
      </c>
      <c r="BD356" s="18" t="s">
        <v>235</v>
      </c>
      <c r="BE356" s="18" t="s">
        <v>367</v>
      </c>
      <c r="BF356" s="18" t="s">
        <v>207</v>
      </c>
      <c r="BI356" s="18" t="s">
        <v>1017</v>
      </c>
      <c r="BJ356" s="18" t="s">
        <v>1422</v>
      </c>
      <c r="BK356" s="18" t="s">
        <v>351</v>
      </c>
      <c r="BL356" s="18" t="s">
        <v>1472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customHeight="1" x14ac:dyDescent="0.2">
      <c r="A357" s="18">
        <v>2586</v>
      </c>
      <c r="B357" s="18" t="s">
        <v>26</v>
      </c>
      <c r="C357" s="18" t="s">
        <v>825</v>
      </c>
      <c r="D357" s="18" t="s">
        <v>149</v>
      </c>
      <c r="E357" s="23" t="s">
        <v>1002</v>
      </c>
      <c r="F357" s="22" t="str">
        <f>IF(ISBLANK(Table2[[#This Row],[unique_id]]), "", PROPER(SUBSTITUTE(Table2[[#This Row],[unique_id]], "_", " ")))</f>
        <v>Template Deck Freezer Plug Proxy</v>
      </c>
      <c r="G357" s="18" t="s">
        <v>226</v>
      </c>
      <c r="H357" s="18" t="s">
        <v>535</v>
      </c>
      <c r="I357" s="18" t="s">
        <v>294</v>
      </c>
      <c r="O357" s="19" t="s">
        <v>805</v>
      </c>
      <c r="P357" s="18" t="s">
        <v>166</v>
      </c>
      <c r="Q357" s="18" t="s">
        <v>777</v>
      </c>
      <c r="R357" s="18" t="s">
        <v>789</v>
      </c>
      <c r="S357" s="18" t="str">
        <f>Table2[[#This Row],[friendly_name]]</f>
        <v>Deck Freezer</v>
      </c>
      <c r="T357" s="23" t="s">
        <v>1132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Deck</v>
      </c>
      <c r="BB357" s="18" t="s">
        <v>1066</v>
      </c>
      <c r="BC357" s="18" t="s">
        <v>364</v>
      </c>
      <c r="BD357" s="18" t="s">
        <v>235</v>
      </c>
      <c r="BE357" s="18" t="s">
        <v>367</v>
      </c>
      <c r="BF357" s="18" t="s">
        <v>362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 x14ac:dyDescent="0.2">
      <c r="A358" s="18">
        <v>2587</v>
      </c>
      <c r="B358" s="18" t="s">
        <v>26</v>
      </c>
      <c r="C358" s="18" t="s">
        <v>235</v>
      </c>
      <c r="D358" s="18" t="s">
        <v>134</v>
      </c>
      <c r="E358" s="18" t="s">
        <v>860</v>
      </c>
      <c r="F358" s="22" t="str">
        <f>IF(ISBLANK(Table2[[#This Row],[unique_id]]), "", PROPER(SUBSTITUTE(Table2[[#This Row],[unique_id]], "_", " ")))</f>
        <v>Deck Freezer Plug</v>
      </c>
      <c r="G358" s="18" t="s">
        <v>226</v>
      </c>
      <c r="H358" s="18" t="s">
        <v>535</v>
      </c>
      <c r="I358" s="18" t="s">
        <v>294</v>
      </c>
      <c r="M358" s="18" t="s">
        <v>260</v>
      </c>
      <c r="O358" s="19" t="s">
        <v>805</v>
      </c>
      <c r="P358" s="18" t="s">
        <v>166</v>
      </c>
      <c r="Q358" s="18" t="s">
        <v>777</v>
      </c>
      <c r="R358" s="18" t="s">
        <v>789</v>
      </c>
      <c r="S358" s="18" t="str">
        <f>Table2[[#This Row],[friendly_name]]</f>
        <v>Deck Freezer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1066</v>
      </c>
      <c r="BC358" s="18" t="s">
        <v>364</v>
      </c>
      <c r="BD358" s="18" t="s">
        <v>235</v>
      </c>
      <c r="BE358" s="18" t="s">
        <v>367</v>
      </c>
      <c r="BF358" s="18" t="s">
        <v>362</v>
      </c>
      <c r="BI358" s="18" t="s">
        <v>1017</v>
      </c>
      <c r="BJ358" s="18" t="s">
        <v>1422</v>
      </c>
      <c r="BK358" s="18" t="s">
        <v>352</v>
      </c>
      <c r="BL358" s="18" t="s">
        <v>1473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customHeight="1" x14ac:dyDescent="0.2">
      <c r="A359" s="18">
        <v>2588</v>
      </c>
      <c r="B359" s="18" t="s">
        <v>26</v>
      </c>
      <c r="C359" s="18" t="s">
        <v>825</v>
      </c>
      <c r="D359" s="18" t="s">
        <v>149</v>
      </c>
      <c r="E359" s="23" t="s">
        <v>1003</v>
      </c>
      <c r="F359" s="22" t="str">
        <f>IF(ISBLANK(Table2[[#This Row],[unique_id]]), "", PROPER(SUBSTITUTE(Table2[[#This Row],[unique_id]], "_", " ")))</f>
        <v>Template Study Battery Charger Plug Proxy</v>
      </c>
      <c r="G359" s="18" t="s">
        <v>233</v>
      </c>
      <c r="H359" s="18" t="s">
        <v>535</v>
      </c>
      <c r="I359" s="18" t="s">
        <v>294</v>
      </c>
      <c r="O359" s="19" t="s">
        <v>805</v>
      </c>
      <c r="P359" s="18" t="s">
        <v>166</v>
      </c>
      <c r="Q359" s="18" t="s">
        <v>777</v>
      </c>
      <c r="R359" s="18" t="s">
        <v>535</v>
      </c>
      <c r="S359" s="18" t="str">
        <f>Table2[[#This Row],[friendly_name]]</f>
        <v>Battery Charger</v>
      </c>
      <c r="T359" s="23" t="s">
        <v>1131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Study</v>
      </c>
      <c r="BB359" s="18" t="s">
        <v>233</v>
      </c>
      <c r="BC359" s="21" t="s">
        <v>365</v>
      </c>
      <c r="BD359" s="18" t="s">
        <v>235</v>
      </c>
      <c r="BE359" s="18" t="s">
        <v>366</v>
      </c>
      <c r="BF359" s="18" t="s">
        <v>361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 x14ac:dyDescent="0.2">
      <c r="A360" s="18">
        <v>2589</v>
      </c>
      <c r="B360" s="18" t="s">
        <v>26</v>
      </c>
      <c r="C360" s="18" t="s">
        <v>235</v>
      </c>
      <c r="D360" s="18" t="s">
        <v>134</v>
      </c>
      <c r="E360" s="18" t="s">
        <v>861</v>
      </c>
      <c r="F360" s="22" t="str">
        <f>IF(ISBLANK(Table2[[#This Row],[unique_id]]), "", PROPER(SUBSTITUTE(Table2[[#This Row],[unique_id]], "_", " ")))</f>
        <v>Study Battery Charger Plug</v>
      </c>
      <c r="G360" s="18" t="s">
        <v>233</v>
      </c>
      <c r="H360" s="18" t="s">
        <v>535</v>
      </c>
      <c r="I360" s="18" t="s">
        <v>294</v>
      </c>
      <c r="M360" s="18" t="s">
        <v>260</v>
      </c>
      <c r="O360" s="19" t="s">
        <v>805</v>
      </c>
      <c r="P360" s="18" t="s">
        <v>166</v>
      </c>
      <c r="Q360" s="18" t="s">
        <v>777</v>
      </c>
      <c r="R360" s="18" t="s">
        <v>535</v>
      </c>
      <c r="S360" s="18" t="str">
        <f>Table2[[#This Row],[friendly_name]]</f>
        <v>Battery Charger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258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233</v>
      </c>
      <c r="BC360" s="21" t="s">
        <v>365</v>
      </c>
      <c r="BD360" s="18" t="s">
        <v>235</v>
      </c>
      <c r="BE360" s="18" t="s">
        <v>366</v>
      </c>
      <c r="BF360" s="18" t="s">
        <v>361</v>
      </c>
      <c r="BI360" s="18" t="s">
        <v>1017</v>
      </c>
      <c r="BJ360" s="18" t="s">
        <v>1422</v>
      </c>
      <c r="BK360" s="18" t="s">
        <v>345</v>
      </c>
      <c r="BL360" s="18" t="s">
        <v>1474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customHeight="1" x14ac:dyDescent="0.2">
      <c r="A361" s="18">
        <v>2590</v>
      </c>
      <c r="B361" s="18" t="s">
        <v>26</v>
      </c>
      <c r="C361" s="18" t="s">
        <v>825</v>
      </c>
      <c r="D361" s="18" t="s">
        <v>149</v>
      </c>
      <c r="E361" s="23" t="s">
        <v>1004</v>
      </c>
      <c r="F361" s="22" t="str">
        <f>IF(ISBLANK(Table2[[#This Row],[unique_id]]), "", PROPER(SUBSTITUTE(Table2[[#This Row],[unique_id]], "_", " ")))</f>
        <v>Template Laundry Vacuum Charger Plug Proxy</v>
      </c>
      <c r="G361" s="18" t="s">
        <v>232</v>
      </c>
      <c r="H361" s="18" t="s">
        <v>535</v>
      </c>
      <c r="I361" s="18" t="s">
        <v>294</v>
      </c>
      <c r="O361" s="19" t="s">
        <v>805</v>
      </c>
      <c r="P361" s="18" t="s">
        <v>166</v>
      </c>
      <c r="Q361" s="18" t="s">
        <v>777</v>
      </c>
      <c r="R361" s="18" t="s">
        <v>535</v>
      </c>
      <c r="S361" s="18" t="str">
        <f>Table2[[#This Row],[friendly_name]]</f>
        <v>Vacuum Charger</v>
      </c>
      <c r="T361" s="23" t="s">
        <v>1131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Laundry</v>
      </c>
      <c r="BB361" s="18" t="s">
        <v>232</v>
      </c>
      <c r="BC361" s="21" t="s">
        <v>365</v>
      </c>
      <c r="BD361" s="18" t="s">
        <v>235</v>
      </c>
      <c r="BE361" s="18" t="s">
        <v>366</v>
      </c>
      <c r="BF361" s="18" t="s">
        <v>215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 x14ac:dyDescent="0.2">
      <c r="A362" s="18">
        <v>2591</v>
      </c>
      <c r="B362" s="18" t="s">
        <v>26</v>
      </c>
      <c r="C362" s="18" t="s">
        <v>235</v>
      </c>
      <c r="D362" s="18" t="s">
        <v>134</v>
      </c>
      <c r="E362" s="18" t="s">
        <v>862</v>
      </c>
      <c r="F362" s="22" t="str">
        <f>IF(ISBLANK(Table2[[#This Row],[unique_id]]), "", PROPER(SUBSTITUTE(Table2[[#This Row],[unique_id]], "_", " ")))</f>
        <v>Laundry Vacuum Charger Plug</v>
      </c>
      <c r="G362" s="18" t="s">
        <v>232</v>
      </c>
      <c r="H362" s="18" t="s">
        <v>535</v>
      </c>
      <c r="I362" s="18" t="s">
        <v>294</v>
      </c>
      <c r="M362" s="18" t="s">
        <v>260</v>
      </c>
      <c r="O362" s="19" t="s">
        <v>805</v>
      </c>
      <c r="P362" s="18" t="s">
        <v>166</v>
      </c>
      <c r="Q362" s="18" t="s">
        <v>777</v>
      </c>
      <c r="R362" s="18" t="s">
        <v>535</v>
      </c>
      <c r="S362" s="18" t="str">
        <f>Table2[[#This Row],[friendly_name]]</f>
        <v>Vacuum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258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232</v>
      </c>
      <c r="BC362" s="21" t="s">
        <v>365</v>
      </c>
      <c r="BD362" s="18" t="s">
        <v>235</v>
      </c>
      <c r="BE362" s="18" t="s">
        <v>366</v>
      </c>
      <c r="BF362" s="18" t="s">
        <v>215</v>
      </c>
      <c r="BI362" s="18" t="s">
        <v>1018</v>
      </c>
      <c r="BJ362" s="18" t="s">
        <v>1422</v>
      </c>
      <c r="BK362" s="18" t="s">
        <v>346</v>
      </c>
      <c r="BL362" s="18" t="s">
        <v>1475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customHeight="1" x14ac:dyDescent="0.2">
      <c r="A363" s="18">
        <v>2592</v>
      </c>
      <c r="B363" s="18" t="s">
        <v>26</v>
      </c>
      <c r="C363" s="18" t="s">
        <v>825</v>
      </c>
      <c r="D363" s="18" t="s">
        <v>149</v>
      </c>
      <c r="E363" s="23" t="s">
        <v>1136</v>
      </c>
      <c r="F363" s="22" t="str">
        <f>IF(ISBLANK(Table2[[#This Row],[unique_id]]), "", PROPER(SUBSTITUTE(Table2[[#This Row],[unique_id]], "_", " ")))</f>
        <v>Template Ada Tablet Plug Proxy</v>
      </c>
      <c r="G363" s="18" t="s">
        <v>838</v>
      </c>
      <c r="H363" s="18" t="s">
        <v>535</v>
      </c>
      <c r="I363" s="18" t="s">
        <v>294</v>
      </c>
      <c r="O363" s="19" t="s">
        <v>805</v>
      </c>
      <c r="P363" s="18" t="s">
        <v>166</v>
      </c>
      <c r="Q363" s="18" t="s">
        <v>777</v>
      </c>
      <c r="R363" s="42" t="s">
        <v>762</v>
      </c>
      <c r="S363" s="18" t="str">
        <f>Table2[[#This Row],[friendly_name]]</f>
        <v>Ada Tablet</v>
      </c>
      <c r="T363" s="23" t="s">
        <v>1131</v>
      </c>
      <c r="U363" s="18"/>
      <c r="V363" s="19"/>
      <c r="W363" s="19"/>
      <c r="X363" s="19"/>
      <c r="Y363" s="19"/>
      <c r="Z363" s="19"/>
      <c r="AB363" s="18"/>
      <c r="AG363" s="19"/>
      <c r="AH363" s="19"/>
      <c r="AR363" s="21"/>
      <c r="AT363" s="15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Lounge</v>
      </c>
      <c r="BB363" s="18" t="s">
        <v>838</v>
      </c>
      <c r="BC363" s="21" t="s">
        <v>365</v>
      </c>
      <c r="BD363" s="18" t="s">
        <v>235</v>
      </c>
      <c r="BE363" s="18" t="s">
        <v>366</v>
      </c>
      <c r="BF363" s="18" t="s">
        <v>195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 x14ac:dyDescent="0.2">
      <c r="A364" s="18">
        <v>2593</v>
      </c>
      <c r="B364" s="18" t="s">
        <v>26</v>
      </c>
      <c r="C364" s="18" t="s">
        <v>235</v>
      </c>
      <c r="D364" s="18" t="s">
        <v>134</v>
      </c>
      <c r="E364" s="18" t="s">
        <v>1137</v>
      </c>
      <c r="F364" s="22" t="str">
        <f>IF(ISBLANK(Table2[[#This Row],[unique_id]]), "", PROPER(SUBSTITUTE(Table2[[#This Row],[unique_id]], "_", " ")))</f>
        <v>Ada Tablet Plug</v>
      </c>
      <c r="G364" s="18" t="s">
        <v>838</v>
      </c>
      <c r="H364" s="18" t="s">
        <v>535</v>
      </c>
      <c r="I364" s="18" t="s">
        <v>294</v>
      </c>
      <c r="M364" s="18" t="s">
        <v>260</v>
      </c>
      <c r="O364" s="19" t="s">
        <v>805</v>
      </c>
      <c r="P364" s="18" t="s">
        <v>166</v>
      </c>
      <c r="Q364" s="18" t="s">
        <v>777</v>
      </c>
      <c r="R364" s="42" t="s">
        <v>762</v>
      </c>
      <c r="S364" s="18" t="str">
        <f>Table2[[#This Row],[friendly_name]]</f>
        <v>Ada Tablet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839</v>
      </c>
      <c r="AG364" s="19"/>
      <c r="AH364" s="19"/>
      <c r="AR364" s="21"/>
      <c r="AT364" s="15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838</v>
      </c>
      <c r="BC364" s="21" t="s">
        <v>365</v>
      </c>
      <c r="BD364" s="18" t="s">
        <v>235</v>
      </c>
      <c r="BE364" s="18" t="s">
        <v>366</v>
      </c>
      <c r="BF364" s="18" t="s">
        <v>195</v>
      </c>
      <c r="BI364" s="18" t="s">
        <v>1017</v>
      </c>
      <c r="BJ364" s="18" t="s">
        <v>1422</v>
      </c>
      <c r="BK364" s="18" t="s">
        <v>817</v>
      </c>
      <c r="BL364" s="18" t="s">
        <v>1476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customHeight="1" x14ac:dyDescent="0.2">
      <c r="A365" s="18">
        <v>2594</v>
      </c>
      <c r="B365" s="18" t="s">
        <v>26</v>
      </c>
      <c r="C365" s="18" t="s">
        <v>825</v>
      </c>
      <c r="D365" s="18" t="s">
        <v>149</v>
      </c>
      <c r="E365" s="23" t="s">
        <v>1516</v>
      </c>
      <c r="F365" s="22" t="str">
        <f>IF(ISBLANK(Table2[[#This Row],[unique_id]]), "", PROPER(SUBSTITUTE(Table2[[#This Row],[unique_id]], "_", " ")))</f>
        <v>Template Server Eva Plug Proxy</v>
      </c>
      <c r="G365" s="18" t="s">
        <v>1517</v>
      </c>
      <c r="H365" s="18" t="s">
        <v>535</v>
      </c>
      <c r="I365" s="18" t="s">
        <v>294</v>
      </c>
      <c r="O365" s="19" t="s">
        <v>805</v>
      </c>
      <c r="P365" s="18"/>
      <c r="R365" s="18" t="s">
        <v>818</v>
      </c>
      <c r="S365" s="18" t="str">
        <f>Table2[[#This Row],[friendly_name]]</f>
        <v>Server Eva</v>
      </c>
      <c r="T365" s="23" t="s">
        <v>1131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Rack</v>
      </c>
      <c r="BB365" s="18" t="s">
        <v>1518</v>
      </c>
      <c r="BC365" s="21" t="s">
        <v>365</v>
      </c>
      <c r="BD365" s="18" t="s">
        <v>235</v>
      </c>
      <c r="BE365" s="18" t="s">
        <v>366</v>
      </c>
      <c r="BF365" s="18" t="s">
        <v>28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 x14ac:dyDescent="0.2">
      <c r="A366" s="18">
        <v>2595</v>
      </c>
      <c r="B366" s="18" t="s">
        <v>26</v>
      </c>
      <c r="C366" s="18" t="s">
        <v>235</v>
      </c>
      <c r="D366" s="18" t="s">
        <v>134</v>
      </c>
      <c r="E366" s="18" t="s">
        <v>1515</v>
      </c>
      <c r="F366" s="22" t="str">
        <f>IF(ISBLANK(Table2[[#This Row],[unique_id]]), "", PROPER(SUBSTITUTE(Table2[[#This Row],[unique_id]], "_", " ")))</f>
        <v>Server Eva Plug</v>
      </c>
      <c r="G366" s="18" t="s">
        <v>1517</v>
      </c>
      <c r="H366" s="18" t="s">
        <v>535</v>
      </c>
      <c r="I366" s="18" t="s">
        <v>294</v>
      </c>
      <c r="M366" s="18" t="s">
        <v>260</v>
      </c>
      <c r="O366" s="19" t="s">
        <v>805</v>
      </c>
      <c r="P366" s="18"/>
      <c r="R366" s="18" t="s">
        <v>818</v>
      </c>
      <c r="S366" s="18" t="str">
        <f>Table2[[#This Row],[friendly_name]]</f>
        <v>Server Eva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255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1518</v>
      </c>
      <c r="BC366" s="21" t="s">
        <v>365</v>
      </c>
      <c r="BD366" s="18" t="s">
        <v>235</v>
      </c>
      <c r="BE366" s="18" t="s">
        <v>366</v>
      </c>
      <c r="BF366" s="18" t="s">
        <v>28</v>
      </c>
      <c r="BI366" s="18" t="s">
        <v>1018</v>
      </c>
      <c r="BJ366" s="18" t="s">
        <v>1422</v>
      </c>
      <c r="BK366" s="18" t="s">
        <v>821</v>
      </c>
      <c r="BL366" s="18" t="s">
        <v>1477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customHeight="1" x14ac:dyDescent="0.2">
      <c r="A367" s="18">
        <v>2596</v>
      </c>
      <c r="B367" s="18" t="s">
        <v>26</v>
      </c>
      <c r="C367" s="18" t="s">
        <v>825</v>
      </c>
      <c r="D367" s="18" t="s">
        <v>149</v>
      </c>
      <c r="E367" s="23" t="s">
        <v>1138</v>
      </c>
      <c r="F367" s="22" t="str">
        <f>IF(ISBLANK(Table2[[#This Row],[unique_id]]), "", PROPER(SUBSTITUTE(Table2[[#This Row],[unique_id]], "_", " ")))</f>
        <v>Template Server Meg Plug Proxy</v>
      </c>
      <c r="G367" s="21" t="s">
        <v>822</v>
      </c>
      <c r="H367" s="18" t="s">
        <v>535</v>
      </c>
      <c r="I367" s="18" t="s">
        <v>294</v>
      </c>
      <c r="O367" s="19" t="s">
        <v>805</v>
      </c>
      <c r="P367" s="18"/>
      <c r="R367" s="18" t="s">
        <v>818</v>
      </c>
      <c r="S367" s="18" t="str">
        <f>Table2[[#This Row],[friendly_name]]</f>
        <v>Server Meg</v>
      </c>
      <c r="T367" s="23" t="s">
        <v>1131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1121</v>
      </c>
      <c r="BC367" s="21" t="s">
        <v>365</v>
      </c>
      <c r="BD367" s="18" t="s">
        <v>235</v>
      </c>
      <c r="BE367" s="18" t="s">
        <v>366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 x14ac:dyDescent="0.2">
      <c r="A368" s="18">
        <v>2597</v>
      </c>
      <c r="B368" s="18" t="s">
        <v>26</v>
      </c>
      <c r="C368" s="18" t="s">
        <v>235</v>
      </c>
      <c r="D368" s="18" t="s">
        <v>134</v>
      </c>
      <c r="E368" s="18" t="s">
        <v>1139</v>
      </c>
      <c r="F368" s="22" t="str">
        <f>IF(ISBLANK(Table2[[#This Row],[unique_id]]), "", PROPER(SUBSTITUTE(Table2[[#This Row],[unique_id]], "_", " ")))</f>
        <v>Server Meg Plug</v>
      </c>
      <c r="G368" s="21" t="s">
        <v>822</v>
      </c>
      <c r="H368" s="18" t="s">
        <v>535</v>
      </c>
      <c r="I368" s="18" t="s">
        <v>294</v>
      </c>
      <c r="M368" s="18" t="s">
        <v>260</v>
      </c>
      <c r="O368" s="19" t="s">
        <v>805</v>
      </c>
      <c r="P368" s="18"/>
      <c r="R368" s="18" t="s">
        <v>818</v>
      </c>
      <c r="S368" s="18" t="str">
        <f>Table2[[#This Row],[friendly_name]]</f>
        <v>Server Meg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255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1121</v>
      </c>
      <c r="BC368" s="21" t="s">
        <v>365</v>
      </c>
      <c r="BD368" s="18" t="s">
        <v>235</v>
      </c>
      <c r="BE368" s="18" t="s">
        <v>366</v>
      </c>
      <c r="BF368" s="18" t="s">
        <v>28</v>
      </c>
      <c r="BI368" s="18" t="s">
        <v>1018</v>
      </c>
      <c r="BJ368" s="18" t="s">
        <v>1422</v>
      </c>
      <c r="BK368" s="18" t="s">
        <v>820</v>
      </c>
      <c r="BL368" s="18" t="s">
        <v>1478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customHeight="1" x14ac:dyDescent="0.2">
      <c r="A369" s="18">
        <v>2598</v>
      </c>
      <c r="B369" s="28" t="s">
        <v>26</v>
      </c>
      <c r="C369" s="28" t="s">
        <v>825</v>
      </c>
      <c r="D369" s="28" t="s">
        <v>149</v>
      </c>
      <c r="E369" s="29" t="s">
        <v>1353</v>
      </c>
      <c r="F369" s="30" t="str">
        <f>IF(ISBLANK(Table2[[#This Row],[unique_id]]), "", PROPER(SUBSTITUTE(Table2[[#This Row],[unique_id]], "_", " ")))</f>
        <v>Template Server Lia Plug Proxy</v>
      </c>
      <c r="G369" s="28" t="s">
        <v>1354</v>
      </c>
      <c r="H369" s="28" t="s">
        <v>535</v>
      </c>
      <c r="I369" s="28" t="s">
        <v>294</v>
      </c>
      <c r="J369" s="28"/>
      <c r="K369" s="28"/>
      <c r="L369" s="28"/>
      <c r="M369" s="28"/>
      <c r="N369" s="28"/>
      <c r="O369" s="31" t="s">
        <v>805</v>
      </c>
      <c r="P369" s="33" t="s">
        <v>166</v>
      </c>
      <c r="Q369" s="33" t="s">
        <v>777</v>
      </c>
      <c r="R369" s="33" t="s">
        <v>779</v>
      </c>
      <c r="S369" s="28" t="s">
        <v>1354</v>
      </c>
      <c r="T36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28"/>
      <c r="V369" s="31"/>
      <c r="W369" s="31"/>
      <c r="X369" s="31"/>
      <c r="Y369" s="31"/>
      <c r="Z369" s="31"/>
      <c r="AA369" s="31"/>
      <c r="AB369" s="28"/>
      <c r="AC369" s="28"/>
      <c r="AD369" s="28"/>
      <c r="AE369" s="28"/>
      <c r="AF369" s="28"/>
      <c r="AG369" s="31"/>
      <c r="AH369" s="31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32"/>
      <c r="AU369" s="2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28"/>
      <c r="BA369" s="18" t="s">
        <v>504</v>
      </c>
      <c r="BB369" s="28" t="s">
        <v>1355</v>
      </c>
      <c r="BC369" s="28" t="s">
        <v>364</v>
      </c>
      <c r="BD369" s="28" t="s">
        <v>235</v>
      </c>
      <c r="BE369" s="28" t="s">
        <v>367</v>
      </c>
      <c r="BF369" s="28" t="s">
        <v>504</v>
      </c>
      <c r="BG369" s="28"/>
      <c r="BH369" s="28"/>
      <c r="BI369" s="28"/>
      <c r="BJ369" s="28"/>
      <c r="BK369" s="28"/>
      <c r="BL369" s="2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 x14ac:dyDescent="0.2">
      <c r="A370" s="18">
        <v>2599</v>
      </c>
      <c r="B370" s="28" t="s">
        <v>26</v>
      </c>
      <c r="C370" s="28" t="s">
        <v>235</v>
      </c>
      <c r="D370" s="28" t="s">
        <v>134</v>
      </c>
      <c r="E370" s="28" t="s">
        <v>1352</v>
      </c>
      <c r="F370" s="30" t="str">
        <f>IF(ISBLANK(Table2[[#This Row],[unique_id]]), "", PROPER(SUBSTITUTE(Table2[[#This Row],[unique_id]], "_", " ")))</f>
        <v>Server Lia Plug</v>
      </c>
      <c r="G370" s="28" t="s">
        <v>1354</v>
      </c>
      <c r="H370" s="28" t="s">
        <v>535</v>
      </c>
      <c r="I370" s="28" t="s">
        <v>294</v>
      </c>
      <c r="J370" s="28"/>
      <c r="K370" s="28"/>
      <c r="L370" s="28"/>
      <c r="M370" s="18" t="s">
        <v>260</v>
      </c>
      <c r="N370" s="28"/>
      <c r="O370" s="31" t="s">
        <v>805</v>
      </c>
      <c r="P370" s="33" t="s">
        <v>166</v>
      </c>
      <c r="Q370" s="33" t="s">
        <v>777</v>
      </c>
      <c r="R370" s="33" t="s">
        <v>779</v>
      </c>
      <c r="S370" s="28" t="s">
        <v>1354</v>
      </c>
      <c r="T370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18" t="s">
        <v>255</v>
      </c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504</v>
      </c>
      <c r="BB370" s="28" t="s">
        <v>1355</v>
      </c>
      <c r="BC370" s="28" t="s">
        <v>364</v>
      </c>
      <c r="BD370" s="28" t="s">
        <v>235</v>
      </c>
      <c r="BE370" s="28" t="s">
        <v>367</v>
      </c>
      <c r="BF370" s="28" t="s">
        <v>504</v>
      </c>
      <c r="BG370" s="28"/>
      <c r="BH370" s="28"/>
      <c r="BI370" s="28" t="s">
        <v>1017</v>
      </c>
      <c r="BJ370" s="28" t="s">
        <v>1422</v>
      </c>
      <c r="BK370" s="28" t="s">
        <v>353</v>
      </c>
      <c r="BL370" s="28" t="s">
        <v>1479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customHeight="1" x14ac:dyDescent="0.2">
      <c r="A371" s="18">
        <v>2600</v>
      </c>
      <c r="B371" s="28" t="s">
        <v>26</v>
      </c>
      <c r="C371" s="28" t="s">
        <v>825</v>
      </c>
      <c r="D371" s="28" t="s">
        <v>149</v>
      </c>
      <c r="E371" s="29" t="s">
        <v>948</v>
      </c>
      <c r="F371" s="30" t="str">
        <f>IF(ISBLANK(Table2[[#This Row],[unique_id]]), "", PROPER(SUBSTITUTE(Table2[[#This Row],[unique_id]], "_", " ")))</f>
        <v>Template Old Rack Outlet Plug Proxy</v>
      </c>
      <c r="G371" s="28" t="s">
        <v>224</v>
      </c>
      <c r="H371" s="28" t="s">
        <v>535</v>
      </c>
      <c r="I371" s="28" t="s">
        <v>294</v>
      </c>
      <c r="J371" s="28"/>
      <c r="K371" s="28"/>
      <c r="L371" s="28"/>
      <c r="M371" s="28"/>
      <c r="N371" s="28"/>
      <c r="O371" s="31" t="s">
        <v>805</v>
      </c>
      <c r="P371" s="28"/>
      <c r="Q371" s="28"/>
      <c r="R371" s="28"/>
      <c r="S371" s="28"/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tr">
        <f>IF(ISBLANK(Table2[[#This Row],[device_model]]), "", Table2[[#This Row],[device_suggested_area]])</f>
        <v>Rack</v>
      </c>
      <c r="BB371" s="28" t="s">
        <v>1062</v>
      </c>
      <c r="BC371" s="28" t="s">
        <v>364</v>
      </c>
      <c r="BD371" s="28" t="s">
        <v>235</v>
      </c>
      <c r="BE371" s="28" t="s">
        <v>367</v>
      </c>
      <c r="BF371" s="28" t="s">
        <v>28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 x14ac:dyDescent="0.2">
      <c r="A372" s="18">
        <v>2601</v>
      </c>
      <c r="B372" s="28" t="s">
        <v>26</v>
      </c>
      <c r="C372" s="28" t="s">
        <v>235</v>
      </c>
      <c r="D372" s="28" t="s">
        <v>134</v>
      </c>
      <c r="E372" s="28" t="s">
        <v>947</v>
      </c>
      <c r="F372" s="30" t="str">
        <f>IF(ISBLANK(Table2[[#This Row],[unique_id]]), "", PROPER(SUBSTITUTE(Table2[[#This Row],[unique_id]], "_", " ")))</f>
        <v>Old Rack Outlet Plug</v>
      </c>
      <c r="G372" s="28" t="s">
        <v>224</v>
      </c>
      <c r="H372" s="28" t="s">
        <v>535</v>
      </c>
      <c r="I372" s="28" t="s">
        <v>294</v>
      </c>
      <c r="J372" s="28"/>
      <c r="K372" s="28"/>
      <c r="L372" s="28"/>
      <c r="M372" s="28"/>
      <c r="N372" s="28"/>
      <c r="O372" s="31" t="s">
        <v>805</v>
      </c>
      <c r="P372" s="28"/>
      <c r="Q372" s="28"/>
      <c r="R372" s="28"/>
      <c r="S372" s="28"/>
      <c r="T372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1062</v>
      </c>
      <c r="BC372" s="28" t="s">
        <v>364</v>
      </c>
      <c r="BD372" s="28" t="s">
        <v>235</v>
      </c>
      <c r="BE372" s="28" t="s">
        <v>367</v>
      </c>
      <c r="BF372" s="28" t="s">
        <v>28</v>
      </c>
      <c r="BG372" s="28"/>
      <c r="BH372" s="28"/>
      <c r="BI372" s="28" t="s">
        <v>1018</v>
      </c>
      <c r="BJ372" s="28" t="s">
        <v>1422</v>
      </c>
      <c r="BK372" s="28" t="s">
        <v>360</v>
      </c>
      <c r="BL372" s="28" t="s">
        <v>1480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customHeight="1" x14ac:dyDescent="0.2">
      <c r="A373" s="18">
        <v>2602</v>
      </c>
      <c r="B373" s="33" t="s">
        <v>26</v>
      </c>
      <c r="C373" s="33" t="s">
        <v>825</v>
      </c>
      <c r="D373" s="33" t="s">
        <v>149</v>
      </c>
      <c r="E373" s="34" t="s">
        <v>1005</v>
      </c>
      <c r="F373" s="35" t="str">
        <f>IF(ISBLANK(Table2[[#This Row],[unique_id]]), "", PROPER(SUBSTITUTE(Table2[[#This Row],[unique_id]], "_", " ")))</f>
        <v>Template Rack Outlet Plug Proxy</v>
      </c>
      <c r="G373" s="33" t="s">
        <v>224</v>
      </c>
      <c r="H373" s="33" t="s">
        <v>535</v>
      </c>
      <c r="I373" s="33" t="s">
        <v>294</v>
      </c>
      <c r="J373" s="33"/>
      <c r="K373" s="33"/>
      <c r="L373" s="33"/>
      <c r="M373" s="33"/>
      <c r="N373" s="33"/>
      <c r="O373" s="36" t="s">
        <v>805</v>
      </c>
      <c r="P373" s="33" t="s">
        <v>166</v>
      </c>
      <c r="Q373" s="33" t="s">
        <v>777</v>
      </c>
      <c r="R373" s="33" t="s">
        <v>779</v>
      </c>
      <c r="S373" s="33" t="str">
        <f>Table2[[#This Row],[friendly_name]]</f>
        <v>Server Rack</v>
      </c>
      <c r="T373" s="34" t="s">
        <v>1133</v>
      </c>
      <c r="U373" s="33"/>
      <c r="V373" s="36"/>
      <c r="W373" s="36"/>
      <c r="X373" s="36"/>
      <c r="Y373" s="36"/>
      <c r="Z373" s="36"/>
      <c r="AA373" s="36"/>
      <c r="AB373" s="33"/>
      <c r="AC373" s="33"/>
      <c r="AD373" s="33"/>
      <c r="AE373" s="33"/>
      <c r="AF373" s="33"/>
      <c r="AG373" s="36"/>
      <c r="AH373" s="36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7"/>
      <c r="AU373" s="33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33"/>
      <c r="BA373" s="18" t="str">
        <f>IF(ISBLANK(Table2[[#This Row],[device_model]]), "", Table2[[#This Row],[device_suggested_area]])</f>
        <v>Rack</v>
      </c>
      <c r="BB373" s="33" t="s">
        <v>1062</v>
      </c>
      <c r="BC373" s="33" t="s">
        <v>941</v>
      </c>
      <c r="BD373" s="33" t="s">
        <v>1178</v>
      </c>
      <c r="BE373" s="33" t="s">
        <v>913</v>
      </c>
      <c r="BF373" s="33" t="s">
        <v>28</v>
      </c>
      <c r="BG373" s="33"/>
      <c r="BH373" s="33"/>
      <c r="BI373" s="33"/>
      <c r="BJ373" s="33"/>
      <c r="BK373" s="33"/>
      <c r="BL373" s="33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 x14ac:dyDescent="0.2">
      <c r="A374" s="18">
        <v>2603</v>
      </c>
      <c r="B374" s="33" t="s">
        <v>26</v>
      </c>
      <c r="C374" s="33" t="s">
        <v>710</v>
      </c>
      <c r="D374" s="33" t="s">
        <v>134</v>
      </c>
      <c r="E374" s="33" t="s">
        <v>863</v>
      </c>
      <c r="F374" s="35" t="str">
        <f>IF(ISBLANK(Table2[[#This Row],[unique_id]]), "", PROPER(SUBSTITUTE(Table2[[#This Row],[unique_id]], "_", " ")))</f>
        <v>Rack Outlet Plug</v>
      </c>
      <c r="G374" s="33" t="s">
        <v>224</v>
      </c>
      <c r="H374" s="33" t="s">
        <v>535</v>
      </c>
      <c r="I374" s="33" t="s">
        <v>294</v>
      </c>
      <c r="J374" s="33"/>
      <c r="K374" s="33"/>
      <c r="L374" s="33"/>
      <c r="M374" s="33" t="s">
        <v>260</v>
      </c>
      <c r="N374" s="33"/>
      <c r="O374" s="36" t="s">
        <v>805</v>
      </c>
      <c r="P374" s="33" t="s">
        <v>166</v>
      </c>
      <c r="Q374" s="33" t="s">
        <v>777</v>
      </c>
      <c r="R374" s="33" t="s">
        <v>779</v>
      </c>
      <c r="S374" s="33" t="str">
        <f>Table2[[#This Row],[friendly_name]]</f>
        <v>Server Rack</v>
      </c>
      <c r="T37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3"/>
      <c r="V374" s="36"/>
      <c r="W374" s="36"/>
      <c r="X374" s="36"/>
      <c r="Y374" s="36"/>
      <c r="Z374" s="36"/>
      <c r="AA374" s="51" t="s">
        <v>1176</v>
      </c>
      <c r="AB374" s="33"/>
      <c r="AC374" s="33"/>
      <c r="AD374" s="33"/>
      <c r="AE374" s="33" t="s">
        <v>255</v>
      </c>
      <c r="AF374" s="33">
        <v>10</v>
      </c>
      <c r="AG374" s="36" t="s">
        <v>34</v>
      </c>
      <c r="AH374" s="36" t="s">
        <v>923</v>
      </c>
      <c r="AI374" s="33"/>
      <c r="AJ374" s="33" t="str">
        <f>_xlfn.CONCAT("homeassistant/", Table2[[#This Row],[entity_namespace]], "/tasmota/",Table2[[#This Row],[unique_id]], "/config")</f>
        <v>homeassistant/switch/tasmota/rack_outlet_plug/config</v>
      </c>
      <c r="AK374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3" t="str">
        <f>_xlfn.CONCAT("tasmota/device/",Table2[[#This Row],[unique_id]], "/cmnd/POWER")</f>
        <v>tasmota/device/rack_outlet_plug/cmnd/POWER</v>
      </c>
      <c r="AM374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3" t="s">
        <v>942</v>
      </c>
      <c r="AO374" s="33" t="s">
        <v>943</v>
      </c>
      <c r="AP374" s="33" t="s">
        <v>932</v>
      </c>
      <c r="AQ374" s="33" t="s">
        <v>933</v>
      </c>
      <c r="AR374" s="33" t="s">
        <v>1009</v>
      </c>
      <c r="AS374" s="33">
        <v>1</v>
      </c>
      <c r="AT374" s="38" t="str">
        <f>HYPERLINK(_xlfn.CONCAT("http://", Table2[[#This Row],[connection_ip]], "/?"))</f>
        <v>http://10.0.4.102/?</v>
      </c>
      <c r="AU374" s="33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1062</v>
      </c>
      <c r="BC374" s="33" t="s">
        <v>941</v>
      </c>
      <c r="BD374" s="33" t="s">
        <v>1178</v>
      </c>
      <c r="BE374" s="33" t="s">
        <v>913</v>
      </c>
      <c r="BF374" s="33" t="s">
        <v>28</v>
      </c>
      <c r="BG374" s="33"/>
      <c r="BH374" s="33"/>
      <c r="BI374" s="33"/>
      <c r="BJ374" s="33" t="s">
        <v>1422</v>
      </c>
      <c r="BK374" s="33" t="s">
        <v>940</v>
      </c>
      <c r="BL374" s="33" t="s">
        <v>1481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customHeight="1" x14ac:dyDescent="0.2">
      <c r="A375" s="18">
        <v>2604</v>
      </c>
      <c r="B375" s="33" t="s">
        <v>26</v>
      </c>
      <c r="C375" s="33" t="s">
        <v>710</v>
      </c>
      <c r="D375" s="33" t="s">
        <v>27</v>
      </c>
      <c r="E375" s="33" t="s">
        <v>1006</v>
      </c>
      <c r="F375" s="35" t="str">
        <f>IF(ISBLANK(Table2[[#This Row],[unique_id]]), "", PROPER(SUBSTITUTE(Table2[[#This Row],[unique_id]], "_", " ")))</f>
        <v>Rack Outlet Plug Energy Power</v>
      </c>
      <c r="G375" s="33" t="s">
        <v>224</v>
      </c>
      <c r="H375" s="33" t="s">
        <v>535</v>
      </c>
      <c r="I375" s="33" t="s">
        <v>294</v>
      </c>
      <c r="J375" s="33"/>
      <c r="K375" s="33"/>
      <c r="L375" s="33"/>
      <c r="M375" s="33"/>
      <c r="N375" s="33"/>
      <c r="O375" s="36"/>
      <c r="P375" s="33"/>
      <c r="Q375" s="33"/>
      <c r="R375" s="33"/>
      <c r="S375" s="33"/>
      <c r="T375" s="34"/>
      <c r="U375" s="33"/>
      <c r="V375" s="36"/>
      <c r="W375" s="36"/>
      <c r="X375" s="36"/>
      <c r="Y375" s="36"/>
      <c r="Z375" s="36"/>
      <c r="AA375" s="36"/>
      <c r="AB375" s="33" t="s">
        <v>31</v>
      </c>
      <c r="AC375" s="33" t="s">
        <v>331</v>
      </c>
      <c r="AD375" s="33" t="s">
        <v>924</v>
      </c>
      <c r="AE375" s="33"/>
      <c r="AF375" s="33">
        <v>10</v>
      </c>
      <c r="AG375" s="36" t="s">
        <v>34</v>
      </c>
      <c r="AH375" s="36" t="s">
        <v>923</v>
      </c>
      <c r="AI375" s="33"/>
      <c r="AJ375" s="33" t="str">
        <f>_xlfn.CONCAT("homeassistant/", Table2[[#This Row],[entity_namespace]], "/tasmota/",Table2[[#This Row],[unique_id]], "/config")</f>
        <v>homeassistant/sensor/tasmota/rack_outlet_plug_energy_power/config</v>
      </c>
      <c r="AK375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5" s="33"/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942</v>
      </c>
      <c r="AO375" s="33" t="s">
        <v>943</v>
      </c>
      <c r="AP375" s="33" t="s">
        <v>932</v>
      </c>
      <c r="AQ375" s="33" t="s">
        <v>933</v>
      </c>
      <c r="AR375" s="33" t="s">
        <v>1172</v>
      </c>
      <c r="AS375" s="33">
        <v>1</v>
      </c>
      <c r="AT375" s="38"/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1062</v>
      </c>
      <c r="BC375" s="33" t="s">
        <v>941</v>
      </c>
      <c r="BD375" s="33" t="s">
        <v>1178</v>
      </c>
      <c r="BE375" s="33" t="s">
        <v>913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 x14ac:dyDescent="0.2">
      <c r="A376" s="18">
        <v>2605</v>
      </c>
      <c r="B376" s="33" t="s">
        <v>26</v>
      </c>
      <c r="C376" s="33" t="s">
        <v>710</v>
      </c>
      <c r="D376" s="33" t="s">
        <v>27</v>
      </c>
      <c r="E376" s="33" t="s">
        <v>1007</v>
      </c>
      <c r="F376" s="35" t="str">
        <f>IF(ISBLANK(Table2[[#This Row],[unique_id]]), "", PROPER(SUBSTITUTE(Table2[[#This Row],[unique_id]], "_", " ")))</f>
        <v>Rack Outlet Plug Energy Total</v>
      </c>
      <c r="G376" s="33" t="s">
        <v>224</v>
      </c>
      <c r="H376" s="33" t="s">
        <v>535</v>
      </c>
      <c r="I376" s="33" t="s">
        <v>294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76</v>
      </c>
      <c r="AC376" s="33" t="s">
        <v>332</v>
      </c>
      <c r="AD376" s="33" t="s">
        <v>925</v>
      </c>
      <c r="AE376" s="33"/>
      <c r="AF376" s="33">
        <v>10</v>
      </c>
      <c r="AG376" s="36" t="s">
        <v>34</v>
      </c>
      <c r="AH376" s="36" t="s">
        <v>923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homeassistant/sensor/tasmota/rack_outlet_plug_energy_total/config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942</v>
      </c>
      <c r="AO376" s="33" t="s">
        <v>943</v>
      </c>
      <c r="AP376" s="33" t="s">
        <v>932</v>
      </c>
      <c r="AQ376" s="33" t="s">
        <v>933</v>
      </c>
      <c r="AR376" s="33" t="s">
        <v>1173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1062</v>
      </c>
      <c r="BC376" s="33" t="s">
        <v>941</v>
      </c>
      <c r="BD376" s="33" t="s">
        <v>1178</v>
      </c>
      <c r="BE376" s="33" t="s">
        <v>913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 x14ac:dyDescent="0.2">
      <c r="A377" s="18">
        <v>2606</v>
      </c>
      <c r="B377" s="28" t="s">
        <v>26</v>
      </c>
      <c r="C377" s="28" t="s">
        <v>825</v>
      </c>
      <c r="D377" s="28" t="s">
        <v>149</v>
      </c>
      <c r="E377" s="29" t="s">
        <v>1020</v>
      </c>
      <c r="F377" s="30" t="str">
        <f>IF(ISBLANK(Table2[[#This Row],[unique_id]]), "", PROPER(SUBSTITUTE(Table2[[#This Row],[unique_id]], "_", " ")))</f>
        <v>Template Old Roof Network Switch Plug Proxy</v>
      </c>
      <c r="G377" s="28" t="s">
        <v>222</v>
      </c>
      <c r="H377" s="28" t="s">
        <v>535</v>
      </c>
      <c r="I377" s="28" t="s">
        <v>294</v>
      </c>
      <c r="J377" s="28"/>
      <c r="K377" s="28"/>
      <c r="L377" s="28"/>
      <c r="M377" s="28"/>
      <c r="N377" s="28"/>
      <c r="O377" s="31" t="s">
        <v>805</v>
      </c>
      <c r="P377" s="28"/>
      <c r="Q377" s="28"/>
      <c r="R377" s="28"/>
      <c r="S377" s="28"/>
      <c r="T377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28"/>
      <c r="V377" s="31"/>
      <c r="W377" s="31"/>
      <c r="X377" s="31"/>
      <c r="Y377" s="31"/>
      <c r="Z377" s="31"/>
      <c r="AA377" s="31"/>
      <c r="AB377" s="28"/>
      <c r="AC377" s="28"/>
      <c r="AD377" s="28"/>
      <c r="AE377" s="28"/>
      <c r="AF377" s="28"/>
      <c r="AG377" s="31"/>
      <c r="AH377" s="31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32"/>
      <c r="AU377" s="28" t="s">
        <v>134</v>
      </c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8"/>
      <c r="BA377" s="18" t="str">
        <f>IF(ISBLANK(Table2[[#This Row],[device_model]]), "", Table2[[#This Row],[device_suggested_area]])</f>
        <v>Ceiling</v>
      </c>
      <c r="BB377" s="28" t="s">
        <v>222</v>
      </c>
      <c r="BC377" s="28" t="s">
        <v>364</v>
      </c>
      <c r="BD377" s="28" t="s">
        <v>235</v>
      </c>
      <c r="BE377" s="28" t="s">
        <v>367</v>
      </c>
      <c r="BF377" s="28" t="s">
        <v>410</v>
      </c>
      <c r="BG377" s="28"/>
      <c r="BH377" s="28"/>
      <c r="BI377" s="28"/>
      <c r="BJ377" s="28"/>
      <c r="BK377" s="28"/>
      <c r="BL377" s="28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 x14ac:dyDescent="0.2">
      <c r="A378" s="18">
        <v>2607</v>
      </c>
      <c r="B378" s="28" t="s">
        <v>26</v>
      </c>
      <c r="C378" s="28" t="s">
        <v>235</v>
      </c>
      <c r="D378" s="28" t="s">
        <v>134</v>
      </c>
      <c r="E378" s="28" t="s">
        <v>1021</v>
      </c>
      <c r="F378" s="30" t="str">
        <f>IF(ISBLANK(Table2[[#This Row],[unique_id]]), "", PROPER(SUBSTITUTE(Table2[[#This Row],[unique_id]], "_", " ")))</f>
        <v>Old Roof Network Switch Plug</v>
      </c>
      <c r="G378" s="28" t="s">
        <v>222</v>
      </c>
      <c r="H378" s="28" t="s">
        <v>535</v>
      </c>
      <c r="I378" s="28" t="s">
        <v>294</v>
      </c>
      <c r="J378" s="28"/>
      <c r="K378" s="28"/>
      <c r="L378" s="28"/>
      <c r="M378" s="28"/>
      <c r="N378" s="28"/>
      <c r="O378" s="31" t="s">
        <v>805</v>
      </c>
      <c r="P378" s="28"/>
      <c r="Q378" s="28"/>
      <c r="R378" s="28"/>
      <c r="S378" s="28"/>
      <c r="T378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 t="s">
        <v>256</v>
      </c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222</v>
      </c>
      <c r="BC378" s="28" t="s">
        <v>364</v>
      </c>
      <c r="BD378" s="28" t="s">
        <v>235</v>
      </c>
      <c r="BE378" s="28" t="s">
        <v>367</v>
      </c>
      <c r="BF378" s="28" t="s">
        <v>410</v>
      </c>
      <c r="BG378" s="28"/>
      <c r="BH378" s="28"/>
      <c r="BI378" s="28" t="s">
        <v>1017</v>
      </c>
      <c r="BJ378" s="28" t="s">
        <v>1422</v>
      </c>
      <c r="BK378" s="28" t="s">
        <v>358</v>
      </c>
      <c r="BL378" s="28" t="s">
        <v>1482</v>
      </c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customHeight="1" x14ac:dyDescent="0.2">
      <c r="A379" s="18">
        <v>2608</v>
      </c>
      <c r="B379" s="33" t="s">
        <v>26</v>
      </c>
      <c r="C379" s="33" t="s">
        <v>825</v>
      </c>
      <c r="D379" s="33" t="s">
        <v>149</v>
      </c>
      <c r="E379" s="34" t="s">
        <v>1162</v>
      </c>
      <c r="F379" s="35" t="str">
        <f>IF(ISBLANK(Table2[[#This Row],[unique_id]]), "", PROPER(SUBSTITUTE(Table2[[#This Row],[unique_id]], "_", " ")))</f>
        <v>Template Ceiling Network Switch Plug Proxy</v>
      </c>
      <c r="G379" s="33" t="s">
        <v>222</v>
      </c>
      <c r="H379" s="33" t="s">
        <v>535</v>
      </c>
      <c r="I379" s="33" t="s">
        <v>294</v>
      </c>
      <c r="J379" s="33"/>
      <c r="K379" s="33"/>
      <c r="L379" s="33"/>
      <c r="M379" s="33"/>
      <c r="N379" s="33"/>
      <c r="O379" s="36" t="s">
        <v>805</v>
      </c>
      <c r="P379" s="33" t="s">
        <v>166</v>
      </c>
      <c r="Q379" s="33" t="s">
        <v>777</v>
      </c>
      <c r="R379" s="33" t="s">
        <v>779</v>
      </c>
      <c r="S379" s="33" t="str">
        <f>Table2[[#This Row],[friendly_name]]</f>
        <v>Network Switch</v>
      </c>
      <c r="T379" s="34" t="s">
        <v>1133</v>
      </c>
      <c r="U379" s="33"/>
      <c r="V379" s="36"/>
      <c r="W379" s="36"/>
      <c r="X379" s="36"/>
      <c r="Y379" s="36"/>
      <c r="Z379" s="36"/>
      <c r="AA379" s="36"/>
      <c r="AB379" s="33"/>
      <c r="AC379" s="33"/>
      <c r="AD379" s="33"/>
      <c r="AE379" s="33"/>
      <c r="AF379" s="33"/>
      <c r="AG379" s="36"/>
      <c r="AH379" s="36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7"/>
      <c r="AU379" s="33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Ceiling</v>
      </c>
      <c r="BB379" s="33" t="s">
        <v>222</v>
      </c>
      <c r="BC379" s="33" t="s">
        <v>941</v>
      </c>
      <c r="BD379" s="33" t="s">
        <v>1178</v>
      </c>
      <c r="BE379" s="33" t="s">
        <v>913</v>
      </c>
      <c r="BF379" s="33" t="s">
        <v>410</v>
      </c>
      <c r="BG379" s="33"/>
      <c r="BH379" s="33"/>
      <c r="BI379" s="33"/>
      <c r="BJ379" s="33"/>
      <c r="BK379" s="33"/>
      <c r="BL379" s="33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 x14ac:dyDescent="0.2">
      <c r="A380" s="18">
        <v>2609</v>
      </c>
      <c r="B380" s="33" t="s">
        <v>26</v>
      </c>
      <c r="C380" s="33" t="s">
        <v>710</v>
      </c>
      <c r="D380" s="33" t="s">
        <v>134</v>
      </c>
      <c r="E380" s="33" t="s">
        <v>1163</v>
      </c>
      <c r="F380" s="35" t="str">
        <f>IF(ISBLANK(Table2[[#This Row],[unique_id]]), "", PROPER(SUBSTITUTE(Table2[[#This Row],[unique_id]], "_", " ")))</f>
        <v>Ceiling Network Switch Plug</v>
      </c>
      <c r="G380" s="33" t="s">
        <v>222</v>
      </c>
      <c r="H380" s="33" t="s">
        <v>535</v>
      </c>
      <c r="I380" s="33" t="s">
        <v>294</v>
      </c>
      <c r="J380" s="33"/>
      <c r="K380" s="33"/>
      <c r="L380" s="33"/>
      <c r="M380" s="33" t="s">
        <v>260</v>
      </c>
      <c r="N380" s="33"/>
      <c r="O380" s="36" t="s">
        <v>805</v>
      </c>
      <c r="P380" s="33" t="s">
        <v>166</v>
      </c>
      <c r="Q380" s="33" t="s">
        <v>777</v>
      </c>
      <c r="R380" s="33" t="s">
        <v>779</v>
      </c>
      <c r="S380" s="33" t="str">
        <f>Table2[[#This Row],[friendly_name]]</f>
        <v>Network Switch</v>
      </c>
      <c r="T38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3"/>
      <c r="V380" s="36"/>
      <c r="W380" s="36"/>
      <c r="X380" s="36"/>
      <c r="Y380" s="36"/>
      <c r="Z380" s="36"/>
      <c r="AA380" s="51" t="s">
        <v>1176</v>
      </c>
      <c r="AB380" s="33"/>
      <c r="AC380" s="33"/>
      <c r="AD380" s="33"/>
      <c r="AE380" s="33" t="s">
        <v>256</v>
      </c>
      <c r="AF380" s="33">
        <v>10</v>
      </c>
      <c r="AG380" s="36" t="s">
        <v>34</v>
      </c>
      <c r="AH380" s="36" t="s">
        <v>923</v>
      </c>
      <c r="AI380" s="33"/>
      <c r="AJ380" s="33" t="str">
        <f>_xlfn.CONCAT("homeassistant/", Table2[[#This Row],[entity_namespace]], "/tasmota/",Table2[[#This Row],[unique_id]], "/config")</f>
        <v>homeassistant/switch/tasmota/ceiling_network_switch_plug/config</v>
      </c>
      <c r="AK380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3" t="str">
        <f>_xlfn.CONCAT("tasmota/device/",Table2[[#This Row],[unique_id]], "/cmnd/POWER")</f>
        <v>tasmota/device/ceiling_network_switch_plug/cmnd/POWER</v>
      </c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3" t="s">
        <v>942</v>
      </c>
      <c r="AO380" s="33" t="s">
        <v>943</v>
      </c>
      <c r="AP380" s="33" t="s">
        <v>932</v>
      </c>
      <c r="AQ380" s="33" t="s">
        <v>933</v>
      </c>
      <c r="AR380" s="33" t="s">
        <v>1009</v>
      </c>
      <c r="AS380" s="33">
        <v>1</v>
      </c>
      <c r="AT380" s="38" t="str">
        <f>HYPERLINK(_xlfn.CONCAT("http://", Table2[[#This Row],[connection_ip]], "/?"))</f>
        <v>http://10.0.4.105/?</v>
      </c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222</v>
      </c>
      <c r="BC380" s="33" t="s">
        <v>941</v>
      </c>
      <c r="BD380" s="33" t="s">
        <v>1178</v>
      </c>
      <c r="BE380" s="33" t="s">
        <v>913</v>
      </c>
      <c r="BF380" s="33" t="s">
        <v>410</v>
      </c>
      <c r="BG380" s="33"/>
      <c r="BH380" s="33"/>
      <c r="BI380" s="33"/>
      <c r="BJ380" s="33" t="s">
        <v>1422</v>
      </c>
      <c r="BK380" s="52" t="s">
        <v>1022</v>
      </c>
      <c r="BL380" s="33" t="s">
        <v>1483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customHeight="1" x14ac:dyDescent="0.2">
      <c r="A381" s="18">
        <v>2610</v>
      </c>
      <c r="B381" s="33" t="s">
        <v>26</v>
      </c>
      <c r="C381" s="33" t="s">
        <v>710</v>
      </c>
      <c r="D381" s="33" t="s">
        <v>27</v>
      </c>
      <c r="E381" s="33" t="s">
        <v>1164</v>
      </c>
      <c r="F381" s="35" t="str">
        <f>IF(ISBLANK(Table2[[#This Row],[unique_id]]), "", PROPER(SUBSTITUTE(Table2[[#This Row],[unique_id]], "_", " ")))</f>
        <v>Ceiling Network Switch Plug Energy Power</v>
      </c>
      <c r="G381" s="33" t="s">
        <v>222</v>
      </c>
      <c r="H381" s="33" t="s">
        <v>535</v>
      </c>
      <c r="I381" s="33" t="s">
        <v>294</v>
      </c>
      <c r="J381" s="33"/>
      <c r="K381" s="33"/>
      <c r="L381" s="33"/>
      <c r="M381" s="33"/>
      <c r="N381" s="33"/>
      <c r="O381" s="36"/>
      <c r="P381" s="33"/>
      <c r="Q381" s="33"/>
      <c r="R381" s="33"/>
      <c r="S381" s="33"/>
      <c r="T381" s="34"/>
      <c r="U381" s="33"/>
      <c r="V381" s="36"/>
      <c r="W381" s="36"/>
      <c r="X381" s="36"/>
      <c r="Y381" s="36"/>
      <c r="Z381" s="36"/>
      <c r="AA381" s="36"/>
      <c r="AB381" s="33" t="s">
        <v>31</v>
      </c>
      <c r="AC381" s="33" t="s">
        <v>331</v>
      </c>
      <c r="AD381" s="33" t="s">
        <v>924</v>
      </c>
      <c r="AE381" s="33"/>
      <c r="AF381" s="33">
        <v>10</v>
      </c>
      <c r="AG381" s="36" t="s">
        <v>34</v>
      </c>
      <c r="AH381" s="36" t="s">
        <v>923</v>
      </c>
      <c r="AI381" s="33"/>
      <c r="AJ381" s="33" t="str">
        <f>_xlfn.CONCAT("homeassistant/", Table2[[#This Row],[entity_namespace]], "/tasmota/",Table2[[#This Row],[unique_id]], "/config")</f>
        <v>homeassistant/sensor/tasmota/ceiling_network_switch_plug_energy_power/config</v>
      </c>
      <c r="AK381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1" s="33"/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942</v>
      </c>
      <c r="AO381" s="33" t="s">
        <v>943</v>
      </c>
      <c r="AP381" s="33" t="s">
        <v>932</v>
      </c>
      <c r="AQ381" s="33" t="s">
        <v>933</v>
      </c>
      <c r="AR381" s="33" t="s">
        <v>1172</v>
      </c>
      <c r="AS381" s="33">
        <v>1</v>
      </c>
      <c r="AT381" s="38"/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222</v>
      </c>
      <c r="BC381" s="33" t="s">
        <v>941</v>
      </c>
      <c r="BD381" s="33" t="s">
        <v>1178</v>
      </c>
      <c r="BE381" s="33" t="s">
        <v>913</v>
      </c>
      <c r="BF381" s="33" t="s">
        <v>410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 x14ac:dyDescent="0.2">
      <c r="A382" s="18">
        <v>2611</v>
      </c>
      <c r="B382" s="33" t="s">
        <v>26</v>
      </c>
      <c r="C382" s="33" t="s">
        <v>710</v>
      </c>
      <c r="D382" s="33" t="s">
        <v>27</v>
      </c>
      <c r="E382" s="33" t="s">
        <v>1165</v>
      </c>
      <c r="F382" s="35" t="str">
        <f>IF(ISBLANK(Table2[[#This Row],[unique_id]]), "", PROPER(SUBSTITUTE(Table2[[#This Row],[unique_id]], "_", " ")))</f>
        <v>Ceiling Network Switch Plug Energy Total</v>
      </c>
      <c r="G382" s="33" t="s">
        <v>222</v>
      </c>
      <c r="H382" s="33" t="s">
        <v>535</v>
      </c>
      <c r="I382" s="33" t="s">
        <v>294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76</v>
      </c>
      <c r="AC382" s="33" t="s">
        <v>332</v>
      </c>
      <c r="AD382" s="33" t="s">
        <v>925</v>
      </c>
      <c r="AE382" s="33"/>
      <c r="AF382" s="33">
        <v>10</v>
      </c>
      <c r="AG382" s="36" t="s">
        <v>34</v>
      </c>
      <c r="AH382" s="36" t="s">
        <v>923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homeassistant/sensor/tasmota/ceiling_network_switch_plug_energy_total/config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942</v>
      </c>
      <c r="AO382" s="33" t="s">
        <v>943</v>
      </c>
      <c r="AP382" s="33" t="s">
        <v>932</v>
      </c>
      <c r="AQ382" s="33" t="s">
        <v>933</v>
      </c>
      <c r="AR382" s="33" t="s">
        <v>1173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222</v>
      </c>
      <c r="BC382" s="33" t="s">
        <v>941</v>
      </c>
      <c r="BD382" s="33" t="s">
        <v>1178</v>
      </c>
      <c r="BE382" s="33" t="s">
        <v>913</v>
      </c>
      <c r="BF382" s="33" t="s">
        <v>410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 x14ac:dyDescent="0.2">
      <c r="A383" s="18">
        <v>2612</v>
      </c>
      <c r="B383" s="18" t="s">
        <v>26</v>
      </c>
      <c r="C383" s="18" t="s">
        <v>825</v>
      </c>
      <c r="D383" s="18" t="s">
        <v>149</v>
      </c>
      <c r="E383" s="23" t="s">
        <v>1008</v>
      </c>
      <c r="F383" s="22" t="str">
        <f>IF(ISBLANK(Table2[[#This Row],[unique_id]]), "", PROPER(SUBSTITUTE(Table2[[#This Row],[unique_id]], "_", " ")))</f>
        <v>Template Rack Internet Modem Plug Proxy</v>
      </c>
      <c r="G383" s="18" t="s">
        <v>223</v>
      </c>
      <c r="H383" s="18" t="s">
        <v>535</v>
      </c>
      <c r="I383" s="18" t="s">
        <v>294</v>
      </c>
      <c r="O383" s="19" t="s">
        <v>805</v>
      </c>
      <c r="P383" s="18"/>
      <c r="R383" s="18" t="s">
        <v>819</v>
      </c>
      <c r="S383" s="18" t="str">
        <f>Table2[[#This Row],[friendly_name]]</f>
        <v>Internet Modem</v>
      </c>
      <c r="T383" s="23" t="s">
        <v>1131</v>
      </c>
      <c r="U383" s="18"/>
      <c r="V383" s="19"/>
      <c r="W383" s="19"/>
      <c r="X383" s="19"/>
      <c r="Y383" s="19"/>
      <c r="Z383" s="19"/>
      <c r="AB383" s="18"/>
      <c r="AG383" s="19"/>
      <c r="AH383" s="19"/>
      <c r="AT383" s="20"/>
      <c r="AU383" s="18" t="s">
        <v>134</v>
      </c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18" t="str">
        <f>IF(ISBLANK(Table2[[#This Row],[device_model]]), "", Table2[[#This Row],[device_suggested_area]])</f>
        <v>Rack</v>
      </c>
      <c r="BB383" s="18" t="s">
        <v>1067</v>
      </c>
      <c r="BC383" s="21" t="s">
        <v>365</v>
      </c>
      <c r="BD383" s="18" t="s">
        <v>235</v>
      </c>
      <c r="BE383" s="18" t="s">
        <v>366</v>
      </c>
      <c r="BF383" s="18" t="s">
        <v>28</v>
      </c>
      <c r="BL383" s="18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 x14ac:dyDescent="0.2">
      <c r="A384" s="18">
        <v>2613</v>
      </c>
      <c r="B384" s="18" t="s">
        <v>26</v>
      </c>
      <c r="C384" s="18" t="s">
        <v>235</v>
      </c>
      <c r="D384" s="18" t="s">
        <v>134</v>
      </c>
      <c r="E384" s="18" t="s">
        <v>864</v>
      </c>
      <c r="F384" s="22" t="str">
        <f>IF(ISBLANK(Table2[[#This Row],[unique_id]]), "", PROPER(SUBSTITUTE(Table2[[#This Row],[unique_id]], "_", " ")))</f>
        <v>Rack Internet Modem Plug</v>
      </c>
      <c r="G384" s="18" t="s">
        <v>223</v>
      </c>
      <c r="H384" s="18" t="s">
        <v>535</v>
      </c>
      <c r="I384" s="18" t="s">
        <v>294</v>
      </c>
      <c r="M384" s="18" t="s">
        <v>260</v>
      </c>
      <c r="O384" s="19" t="s">
        <v>805</v>
      </c>
      <c r="P384" s="18"/>
      <c r="R384" s="18" t="s">
        <v>819</v>
      </c>
      <c r="S384" s="18" t="str">
        <f>Table2[[#This Row],[friendly_name]]</f>
        <v>Internet Modem</v>
      </c>
      <c r="T384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18"/>
      <c r="V384" s="19"/>
      <c r="W384" s="19"/>
      <c r="X384" s="19"/>
      <c r="Y384" s="19"/>
      <c r="Z384" s="19"/>
      <c r="AB384" s="18"/>
      <c r="AE384" s="18" t="s">
        <v>257</v>
      </c>
      <c r="AG384" s="19"/>
      <c r="AH384" s="19"/>
      <c r="AT384" s="20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1067</v>
      </c>
      <c r="BC384" s="21" t="s">
        <v>365</v>
      </c>
      <c r="BD384" s="18" t="s">
        <v>235</v>
      </c>
      <c r="BE384" s="18" t="s">
        <v>366</v>
      </c>
      <c r="BF384" s="18" t="s">
        <v>28</v>
      </c>
      <c r="BI384" s="18" t="s">
        <v>1017</v>
      </c>
      <c r="BJ384" s="18" t="s">
        <v>1422</v>
      </c>
      <c r="BK384" s="18" t="s">
        <v>359</v>
      </c>
      <c r="BL384" s="18" t="s">
        <v>1484</v>
      </c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customHeight="1" x14ac:dyDescent="0.2">
      <c r="A385" s="18">
        <v>2614</v>
      </c>
      <c r="B385" s="33" t="s">
        <v>26</v>
      </c>
      <c r="C385" s="33" t="s">
        <v>710</v>
      </c>
      <c r="D385" s="33" t="s">
        <v>129</v>
      </c>
      <c r="E385" s="33" t="s">
        <v>914</v>
      </c>
      <c r="F385" s="35" t="str">
        <f>IF(ISBLANK(Table2[[#This Row],[unique_id]]), "", PROPER(SUBSTITUTE(Table2[[#This Row],[unique_id]], "_", " ")))</f>
        <v>Rack Fans Plug</v>
      </c>
      <c r="G385" s="33" t="s">
        <v>598</v>
      </c>
      <c r="H385" s="33" t="s">
        <v>535</v>
      </c>
      <c r="I385" s="33" t="s">
        <v>294</v>
      </c>
      <c r="J385" s="33"/>
      <c r="K385" s="33"/>
      <c r="L385" s="33"/>
      <c r="M385" s="33" t="s">
        <v>260</v>
      </c>
      <c r="N385" s="33"/>
      <c r="O385" s="36" t="s">
        <v>805</v>
      </c>
      <c r="P385" s="33"/>
      <c r="Q385" s="33"/>
      <c r="R385" s="33"/>
      <c r="S385" s="33"/>
      <c r="T385" s="34" t="s">
        <v>1010</v>
      </c>
      <c r="U385" s="33"/>
      <c r="V385" s="36"/>
      <c r="W385" s="36"/>
      <c r="X385" s="36"/>
      <c r="Y385" s="36"/>
      <c r="Z385" s="36"/>
      <c r="AA385" s="36" t="s">
        <v>1177</v>
      </c>
      <c r="AB385" s="33"/>
      <c r="AC385" s="33"/>
      <c r="AD385" s="33"/>
      <c r="AE385" s="33" t="s">
        <v>600</v>
      </c>
      <c r="AF385" s="33">
        <v>10</v>
      </c>
      <c r="AG385" s="36" t="s">
        <v>34</v>
      </c>
      <c r="AH385" s="36" t="s">
        <v>923</v>
      </c>
      <c r="AI385" s="33"/>
      <c r="AJ385" s="33" t="str">
        <f>_xlfn.CONCAT("homeassistant/", Table2[[#This Row],[entity_namespace]], "/tasmota/",Table2[[#This Row],[unique_id]], "/config")</f>
        <v>homeassistant/fan/tasmota/rack_fans_plug/config</v>
      </c>
      <c r="AK385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3" t="str">
        <f>_xlfn.CONCAT("tasmota/device/",Table2[[#This Row],[unique_id]], "/cmnd/POWER")</f>
        <v>tasmota/device/rack_fans_plug/cmnd/POWER</v>
      </c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3" t="s">
        <v>942</v>
      </c>
      <c r="AO385" s="33" t="s">
        <v>943</v>
      </c>
      <c r="AP385" s="33" t="s">
        <v>932</v>
      </c>
      <c r="AQ385" s="33" t="s">
        <v>933</v>
      </c>
      <c r="AR385" s="33" t="s">
        <v>1009</v>
      </c>
      <c r="AS385" s="33">
        <v>1</v>
      </c>
      <c r="AT385" s="38" t="str">
        <f>HYPERLINK(_xlfn.CONCAT("http://", Table2[[#This Row],[connection_ip]], "/?"))</f>
        <v>http://10.0.4.101/?</v>
      </c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Rack</v>
      </c>
      <c r="BB385" s="33" t="s">
        <v>131</v>
      </c>
      <c r="BC385" s="39" t="s">
        <v>784</v>
      </c>
      <c r="BD385" s="33" t="s">
        <v>1178</v>
      </c>
      <c r="BE385" s="33" t="s">
        <v>913</v>
      </c>
      <c r="BF385" s="33" t="s">
        <v>28</v>
      </c>
      <c r="BG385" s="33"/>
      <c r="BH385" s="33"/>
      <c r="BI385" s="33"/>
      <c r="BJ385" s="33" t="s">
        <v>1422</v>
      </c>
      <c r="BK385" s="33" t="s">
        <v>599</v>
      </c>
      <c r="BL385" s="33" t="s">
        <v>1485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18">
        <v>2615</v>
      </c>
      <c r="B386" s="18" t="s">
        <v>26</v>
      </c>
      <c r="C386" s="18" t="s">
        <v>382</v>
      </c>
      <c r="D386" s="18" t="s">
        <v>134</v>
      </c>
      <c r="E386" s="21" t="s">
        <v>624</v>
      </c>
      <c r="F386" s="22" t="str">
        <f>IF(ISBLANK(Table2[[#This Row],[unique_id]]), "", PROPER(SUBSTITUTE(Table2[[#This Row],[unique_id]], "_", " ")))</f>
        <v>Deck Fans Outlet</v>
      </c>
      <c r="G386" s="18" t="s">
        <v>627</v>
      </c>
      <c r="H386" s="18" t="s">
        <v>535</v>
      </c>
      <c r="I386" s="18" t="s">
        <v>294</v>
      </c>
      <c r="M386" s="18" t="s">
        <v>260</v>
      </c>
      <c r="O386" s="19" t="s">
        <v>805</v>
      </c>
      <c r="P386" s="18" t="s">
        <v>166</v>
      </c>
      <c r="Q386" s="18" t="s">
        <v>777</v>
      </c>
      <c r="R386" s="18" t="s">
        <v>779</v>
      </c>
      <c r="S386" s="18" t="s">
        <v>836</v>
      </c>
      <c r="T386" s="23" t="s">
        <v>835</v>
      </c>
      <c r="U386" s="18"/>
      <c r="V386" s="19"/>
      <c r="W386" s="19" t="s">
        <v>498</v>
      </c>
      <c r="X386" s="19"/>
      <c r="Y386" s="26" t="s">
        <v>774</v>
      </c>
      <c r="Z386" s="19"/>
      <c r="AB386" s="18"/>
      <c r="AE386" s="18" t="s">
        <v>254</v>
      </c>
      <c r="AG386" s="19"/>
      <c r="AH386" s="19"/>
      <c r="AT38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2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18" t="str">
        <f>Table2[[#This Row],[device_suggested_area]]</f>
        <v>Deck</v>
      </c>
      <c r="BA386" s="18" t="str">
        <f>IF(ISBLANK(Table2[[#This Row],[device_model]]), "", Table2[[#This Row],[device_suggested_area]])</f>
        <v>Deck</v>
      </c>
      <c r="BB386" s="23" t="s">
        <v>1057</v>
      </c>
      <c r="BC386" s="23" t="s">
        <v>629</v>
      </c>
      <c r="BD386" s="18" t="s">
        <v>382</v>
      </c>
      <c r="BE386" s="23" t="s">
        <v>630</v>
      </c>
      <c r="BF386" s="18" t="s">
        <v>362</v>
      </c>
      <c r="BK386" s="18" t="s">
        <v>631</v>
      </c>
      <c r="BL386" s="18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customHeight="1" x14ac:dyDescent="0.2">
      <c r="A387" s="18">
        <v>2616</v>
      </c>
      <c r="B387" s="18" t="s">
        <v>26</v>
      </c>
      <c r="C387" s="18" t="s">
        <v>382</v>
      </c>
      <c r="D387" s="18" t="s">
        <v>134</v>
      </c>
      <c r="E387" s="21" t="s">
        <v>625</v>
      </c>
      <c r="F387" s="22" t="str">
        <f>IF(ISBLANK(Table2[[#This Row],[unique_id]]), "", PROPER(SUBSTITUTE(Table2[[#This Row],[unique_id]], "_", " ")))</f>
        <v>Kitchen Fan Outlet</v>
      </c>
      <c r="G387" s="18" t="s">
        <v>626</v>
      </c>
      <c r="H387" s="18" t="s">
        <v>535</v>
      </c>
      <c r="I387" s="18" t="s">
        <v>294</v>
      </c>
      <c r="M387" s="18" t="s">
        <v>260</v>
      </c>
      <c r="O387" s="19" t="s">
        <v>805</v>
      </c>
      <c r="P387" s="18" t="s">
        <v>166</v>
      </c>
      <c r="Q387" s="18" t="s">
        <v>777</v>
      </c>
      <c r="R387" s="18" t="s">
        <v>779</v>
      </c>
      <c r="S387" s="18" t="s">
        <v>836</v>
      </c>
      <c r="T387" s="23" t="s">
        <v>835</v>
      </c>
      <c r="U387" s="18"/>
      <c r="V387" s="19"/>
      <c r="W387" s="19" t="s">
        <v>498</v>
      </c>
      <c r="X387" s="19"/>
      <c r="Y387" s="26" t="s">
        <v>774</v>
      </c>
      <c r="Z387" s="19"/>
      <c r="AB387" s="18"/>
      <c r="AE387" s="18" t="s">
        <v>254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Kitchen</v>
      </c>
      <c r="BA387" s="18" t="str">
        <f>IF(ISBLANK(Table2[[#This Row],[device_model]]), "", Table2[[#This Row],[device_suggested_area]])</f>
        <v>Kitchen</v>
      </c>
      <c r="BB387" s="23" t="s">
        <v>1058</v>
      </c>
      <c r="BC387" s="23" t="s">
        <v>629</v>
      </c>
      <c r="BD387" s="18" t="s">
        <v>382</v>
      </c>
      <c r="BE387" s="23" t="s">
        <v>630</v>
      </c>
      <c r="BF387" s="18" t="s">
        <v>207</v>
      </c>
      <c r="BK387" s="18" t="s">
        <v>632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customHeight="1" x14ac:dyDescent="0.2">
      <c r="A388" s="18">
        <v>2617</v>
      </c>
      <c r="B388" s="18" t="s">
        <v>26</v>
      </c>
      <c r="C388" s="18" t="s">
        <v>382</v>
      </c>
      <c r="D388" s="18" t="s">
        <v>134</v>
      </c>
      <c r="E388" s="21" t="s">
        <v>623</v>
      </c>
      <c r="F388" s="22" t="str">
        <f>IF(ISBLANK(Table2[[#This Row],[unique_id]]), "", PROPER(SUBSTITUTE(Table2[[#This Row],[unique_id]], "_", " ")))</f>
        <v>Edwin Wardrobe Outlet</v>
      </c>
      <c r="G388" s="18" t="s">
        <v>633</v>
      </c>
      <c r="H388" s="18" t="s">
        <v>535</v>
      </c>
      <c r="I388" s="18" t="s">
        <v>294</v>
      </c>
      <c r="M388" s="18" t="s">
        <v>260</v>
      </c>
      <c r="O388" s="19" t="s">
        <v>805</v>
      </c>
      <c r="P388" s="18" t="s">
        <v>166</v>
      </c>
      <c r="Q388" s="18" t="s">
        <v>777</v>
      </c>
      <c r="R388" s="18" t="s">
        <v>779</v>
      </c>
      <c r="S388" s="18" t="s">
        <v>836</v>
      </c>
      <c r="T388" s="23" t="s">
        <v>835</v>
      </c>
      <c r="U388" s="18"/>
      <c r="V388" s="19"/>
      <c r="W388" s="19" t="s">
        <v>498</v>
      </c>
      <c r="X388" s="19"/>
      <c r="Y388" s="26" t="s">
        <v>774</v>
      </c>
      <c r="Z388" s="26"/>
      <c r="AA388" s="26"/>
      <c r="AB388" s="18"/>
      <c r="AE388" s="18" t="s">
        <v>254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Edwin</v>
      </c>
      <c r="BA388" s="18" t="str">
        <f>IF(ISBLANK(Table2[[#This Row],[device_model]]), "", Table2[[#This Row],[device_suggested_area]])</f>
        <v>Edwin</v>
      </c>
      <c r="BB388" s="23" t="s">
        <v>1059</v>
      </c>
      <c r="BC388" s="23" t="s">
        <v>629</v>
      </c>
      <c r="BD388" s="18" t="s">
        <v>382</v>
      </c>
      <c r="BE388" s="23" t="s">
        <v>630</v>
      </c>
      <c r="BF388" s="18" t="s">
        <v>127</v>
      </c>
      <c r="BK388" s="18" t="s">
        <v>628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customHeight="1" x14ac:dyDescent="0.2">
      <c r="A389" s="18">
        <v>2618</v>
      </c>
      <c r="B389" s="18" t="s">
        <v>26</v>
      </c>
      <c r="C389" s="18" t="s">
        <v>459</v>
      </c>
      <c r="D389" s="18" t="s">
        <v>27</v>
      </c>
      <c r="E389" s="18" t="s">
        <v>831</v>
      </c>
      <c r="F389" s="22" t="str">
        <f>IF(ISBLANK(Table2[[#This Row],[unique_id]]), "", PROPER(SUBSTITUTE(Table2[[#This Row],[unique_id]], "_", " ")))</f>
        <v>Garden Repeater Linkquality</v>
      </c>
      <c r="G389" s="18" t="s">
        <v>714</v>
      </c>
      <c r="H389" s="18" t="s">
        <v>535</v>
      </c>
      <c r="I389" s="18" t="s">
        <v>294</v>
      </c>
      <c r="O389" s="19" t="s">
        <v>805</v>
      </c>
      <c r="P389" s="18" t="s">
        <v>166</v>
      </c>
      <c r="Q389" s="18" t="s">
        <v>777</v>
      </c>
      <c r="R389" s="18" t="s">
        <v>779</v>
      </c>
      <c r="S389" s="18" t="s">
        <v>836</v>
      </c>
      <c r="T389" s="23" t="s">
        <v>834</v>
      </c>
      <c r="U389" s="18"/>
      <c r="V389" s="19"/>
      <c r="W389" s="19" t="s">
        <v>498</v>
      </c>
      <c r="X389" s="19"/>
      <c r="Y389" s="26" t="s">
        <v>774</v>
      </c>
      <c r="Z389" s="19"/>
      <c r="AB389" s="18"/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Garden</v>
      </c>
      <c r="BA389" s="18" t="str">
        <f>IF(ISBLANK(Table2[[#This Row],[device_model]]), "", Table2[[#This Row],[device_suggested_area]])</f>
        <v>Garden</v>
      </c>
      <c r="BB389" s="18" t="s">
        <v>1031</v>
      </c>
      <c r="BC389" s="21" t="s">
        <v>712</v>
      </c>
      <c r="BD389" s="18" t="s">
        <v>459</v>
      </c>
      <c r="BE389" s="18" t="s">
        <v>711</v>
      </c>
      <c r="BF389" s="18" t="s">
        <v>585</v>
      </c>
      <c r="BK389" s="18" t="s">
        <v>713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customHeight="1" x14ac:dyDescent="0.2">
      <c r="A390" s="18">
        <v>2619</v>
      </c>
      <c r="B390" s="18" t="s">
        <v>26</v>
      </c>
      <c r="C390" s="18" t="s">
        <v>459</v>
      </c>
      <c r="D390" s="18" t="s">
        <v>27</v>
      </c>
      <c r="E390" s="18" t="s">
        <v>832</v>
      </c>
      <c r="F390" s="22" t="str">
        <f>IF(ISBLANK(Table2[[#This Row],[unique_id]]), "", PROPER(SUBSTITUTE(Table2[[#This Row],[unique_id]], "_", " ")))</f>
        <v>Landing Repeater Linkquality</v>
      </c>
      <c r="G390" s="18" t="s">
        <v>716</v>
      </c>
      <c r="H390" s="18" t="s">
        <v>535</v>
      </c>
      <c r="I390" s="18" t="s">
        <v>294</v>
      </c>
      <c r="O390" s="19" t="s">
        <v>805</v>
      </c>
      <c r="P390" s="18" t="s">
        <v>166</v>
      </c>
      <c r="Q390" s="18" t="s">
        <v>777</v>
      </c>
      <c r="R390" s="18" t="s">
        <v>779</v>
      </c>
      <c r="S390" s="18" t="s">
        <v>836</v>
      </c>
      <c r="T390" s="23" t="s">
        <v>834</v>
      </c>
      <c r="U390" s="18"/>
      <c r="V390" s="19"/>
      <c r="W390" s="19" t="s">
        <v>498</v>
      </c>
      <c r="X390" s="19"/>
      <c r="Y390" s="26" t="s">
        <v>774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Landing</v>
      </c>
      <c r="BA390" s="18" t="str">
        <f>IF(ISBLANK(Table2[[#This Row],[device_model]]), "", Table2[[#This Row],[device_suggested_area]])</f>
        <v>Landing</v>
      </c>
      <c r="BB390" s="18" t="s">
        <v>1031</v>
      </c>
      <c r="BC390" s="21" t="s">
        <v>712</v>
      </c>
      <c r="BD390" s="18" t="s">
        <v>459</v>
      </c>
      <c r="BE390" s="18" t="s">
        <v>711</v>
      </c>
      <c r="BF390" s="18" t="s">
        <v>568</v>
      </c>
      <c r="BK390" s="18" t="s">
        <v>718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customHeight="1" x14ac:dyDescent="0.2">
      <c r="A391" s="18">
        <v>2620</v>
      </c>
      <c r="B391" s="18" t="s">
        <v>26</v>
      </c>
      <c r="C391" s="18" t="s">
        <v>459</v>
      </c>
      <c r="D391" s="18" t="s">
        <v>27</v>
      </c>
      <c r="E391" s="18" t="s">
        <v>833</v>
      </c>
      <c r="F391" s="22" t="str">
        <f>IF(ISBLANK(Table2[[#This Row],[unique_id]]), "", PROPER(SUBSTITUTE(Table2[[#This Row],[unique_id]], "_", " ")))</f>
        <v>Driveway Repeater Linkquality</v>
      </c>
      <c r="G391" s="18" t="s">
        <v>715</v>
      </c>
      <c r="H391" s="18" t="s">
        <v>535</v>
      </c>
      <c r="I391" s="18" t="s">
        <v>294</v>
      </c>
      <c r="O391" s="19" t="s">
        <v>805</v>
      </c>
      <c r="P391" s="18" t="s">
        <v>166</v>
      </c>
      <c r="Q391" s="18" t="s">
        <v>777</v>
      </c>
      <c r="R391" s="18" t="s">
        <v>779</v>
      </c>
      <c r="S391" s="18" t="s">
        <v>836</v>
      </c>
      <c r="T391" s="23" t="s">
        <v>834</v>
      </c>
      <c r="U391" s="18"/>
      <c r="V391" s="19"/>
      <c r="W391" s="19" t="s">
        <v>498</v>
      </c>
      <c r="X391" s="19"/>
      <c r="Y391" s="26" t="s">
        <v>774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Driveway</v>
      </c>
      <c r="BA391" s="18" t="str">
        <f>IF(ISBLANK(Table2[[#This Row],[device_model]]), "", Table2[[#This Row],[device_suggested_area]])</f>
        <v>Driveway</v>
      </c>
      <c r="BB391" s="18" t="s">
        <v>1031</v>
      </c>
      <c r="BC391" s="21" t="s">
        <v>712</v>
      </c>
      <c r="BD391" s="18" t="s">
        <v>459</v>
      </c>
      <c r="BE391" s="18" t="s">
        <v>711</v>
      </c>
      <c r="BF391" s="18" t="s">
        <v>717</v>
      </c>
      <c r="BK391" s="18" t="s">
        <v>719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customHeight="1" x14ac:dyDescent="0.2">
      <c r="A392" s="18">
        <v>2621</v>
      </c>
      <c r="B392" s="18" t="s">
        <v>26</v>
      </c>
      <c r="C392" s="18" t="s">
        <v>151</v>
      </c>
      <c r="D392" s="18" t="s">
        <v>313</v>
      </c>
      <c r="E392" s="18" t="s">
        <v>912</v>
      </c>
      <c r="F392" s="22" t="str">
        <f>IF(ISBLANK(Table2[[#This Row],[unique_id]]), "", PROPER(SUBSTITUTE(Table2[[#This Row],[unique_id]], "_", " ")))</f>
        <v>Lighting Reset Adaptive Lighting All</v>
      </c>
      <c r="G392" s="18" t="s">
        <v>807</v>
      </c>
      <c r="H392" s="18" t="s">
        <v>553</v>
      </c>
      <c r="I392" s="18" t="s">
        <v>294</v>
      </c>
      <c r="M392" s="18" t="s">
        <v>260</v>
      </c>
      <c r="O392" s="19"/>
      <c r="P392" s="18"/>
      <c r="T392" s="23"/>
      <c r="U392" s="18"/>
      <c r="V392" s="19"/>
      <c r="W392" s="19"/>
      <c r="X392" s="19"/>
      <c r="Y392" s="19"/>
      <c r="Z392" s="19"/>
      <c r="AB392" s="18"/>
      <c r="AE392" s="18" t="s">
        <v>295</v>
      </c>
      <c r="AG392" s="19"/>
      <c r="AH392" s="19"/>
      <c r="AT392" s="20"/>
      <c r="AU392" s="19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18" t="str">
        <f>IF(ISBLANK(Table2[[#This Row],[device_model]]), "", Table2[[#This Row],[device_suggested_area]])</f>
        <v/>
      </c>
      <c r="BE392" s="19"/>
      <c r="BF392" s="18" t="s">
        <v>166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 x14ac:dyDescent="0.2">
      <c r="A393" s="18">
        <v>2622</v>
      </c>
      <c r="B393" s="18" t="s">
        <v>26</v>
      </c>
      <c r="C393" s="18" t="s">
        <v>151</v>
      </c>
      <c r="D393" s="18" t="s">
        <v>313</v>
      </c>
      <c r="E393" t="s">
        <v>540</v>
      </c>
      <c r="F393" s="22" t="str">
        <f>IF(ISBLANK(Table2[[#This Row],[unique_id]]), "", PROPER(SUBSTITUTE(Table2[[#This Row],[unique_id]], "_", " ")))</f>
        <v>Lighting Reset Adaptive Lighting Ada Lamp</v>
      </c>
      <c r="G393" t="s">
        <v>196</v>
      </c>
      <c r="H393" s="18" t="s">
        <v>553</v>
      </c>
      <c r="I393" s="18" t="s">
        <v>294</v>
      </c>
      <c r="J393" s="18" t="s">
        <v>539</v>
      </c>
      <c r="M393" s="18" t="s">
        <v>260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E393" s="18" t="s">
        <v>295</v>
      </c>
      <c r="AG393" s="19"/>
      <c r="AH393" s="19"/>
      <c r="AT393" s="15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F393" s="18" t="s">
        <v>130</v>
      </c>
      <c r="BH393" s="18" t="s">
        <v>702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 x14ac:dyDescent="0.2">
      <c r="A394" s="18">
        <v>2623</v>
      </c>
      <c r="B394" s="18" t="s">
        <v>26</v>
      </c>
      <c r="C394" s="18" t="s">
        <v>151</v>
      </c>
      <c r="D394" s="18" t="s">
        <v>313</v>
      </c>
      <c r="E394" t="s">
        <v>534</v>
      </c>
      <c r="F394" s="22" t="str">
        <f>IF(ISBLANK(Table2[[#This Row],[unique_id]]), "", PROPER(SUBSTITUTE(Table2[[#This Row],[unique_id]], "_", " ")))</f>
        <v>Lighting Reset Adaptive Lighting Edwin Lamp</v>
      </c>
      <c r="G394" t="s">
        <v>206</v>
      </c>
      <c r="H394" s="18" t="s">
        <v>553</v>
      </c>
      <c r="I394" s="18" t="s">
        <v>294</v>
      </c>
      <c r="J394" s="18" t="s">
        <v>539</v>
      </c>
      <c r="M394" s="18" t="s">
        <v>260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295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127</v>
      </c>
      <c r="BH394" s="18" t="s">
        <v>702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 x14ac:dyDescent="0.2">
      <c r="A395" s="18">
        <v>2624</v>
      </c>
      <c r="B395" s="18" t="s">
        <v>26</v>
      </c>
      <c r="C395" s="18" t="s">
        <v>151</v>
      </c>
      <c r="D395" s="18" t="s">
        <v>313</v>
      </c>
      <c r="E395" t="s">
        <v>541</v>
      </c>
      <c r="F395" s="22" t="str">
        <f>IF(ISBLANK(Table2[[#This Row],[unique_id]]), "", PROPER(SUBSTITUTE(Table2[[#This Row],[unique_id]], "_", " ")))</f>
        <v>Lighting Reset Adaptive Lighting Edwin Night Light</v>
      </c>
      <c r="G395" t="s">
        <v>416</v>
      </c>
      <c r="H395" s="18" t="s">
        <v>553</v>
      </c>
      <c r="I395" s="18" t="s">
        <v>294</v>
      </c>
      <c r="J395" s="18" t="s">
        <v>552</v>
      </c>
      <c r="M395" s="18" t="s">
        <v>260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295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127</v>
      </c>
      <c r="BH395" s="18" t="s">
        <v>702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 x14ac:dyDescent="0.2">
      <c r="A396" s="18">
        <v>2625</v>
      </c>
      <c r="B396" s="18" t="s">
        <v>26</v>
      </c>
      <c r="C396" s="18" t="s">
        <v>151</v>
      </c>
      <c r="D396" s="18" t="s">
        <v>313</v>
      </c>
      <c r="E396" t="s">
        <v>542</v>
      </c>
      <c r="F396" s="22" t="str">
        <f>IF(ISBLANK(Table2[[#This Row],[unique_id]]), "", PROPER(SUBSTITUTE(Table2[[#This Row],[unique_id]], "_", " ")))</f>
        <v>Lighting Reset Adaptive Lighting Hallway Main</v>
      </c>
      <c r="G396" t="s">
        <v>201</v>
      </c>
      <c r="H396" s="18" t="s">
        <v>553</v>
      </c>
      <c r="I396" s="18" t="s">
        <v>294</v>
      </c>
      <c r="J396" s="18" t="s">
        <v>560</v>
      </c>
      <c r="M396" s="18" t="s">
        <v>260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295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411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 x14ac:dyDescent="0.2">
      <c r="A397" s="18">
        <v>2626</v>
      </c>
      <c r="B397" s="18" t="s">
        <v>26</v>
      </c>
      <c r="C397" s="18" t="s">
        <v>151</v>
      </c>
      <c r="D397" s="18" t="s">
        <v>313</v>
      </c>
      <c r="E397" t="s">
        <v>896</v>
      </c>
      <c r="F397" s="22" t="str">
        <f>IF(ISBLANK(Table2[[#This Row],[unique_id]]), "", PROPER(SUBSTITUTE(Table2[[#This Row],[unique_id]], "_", " ")))</f>
        <v>Lighting Reset Adaptive Lighting Hallway Sconces</v>
      </c>
      <c r="G397" t="s">
        <v>881</v>
      </c>
      <c r="H397" s="18" t="s">
        <v>553</v>
      </c>
      <c r="I397" s="18" t="s">
        <v>294</v>
      </c>
      <c r="J397" s="18" t="s">
        <v>897</v>
      </c>
      <c r="M397" s="18" t="s">
        <v>260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295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411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 x14ac:dyDescent="0.2">
      <c r="A398" s="18">
        <v>2627</v>
      </c>
      <c r="B398" s="18" t="s">
        <v>26</v>
      </c>
      <c r="C398" s="18" t="s">
        <v>151</v>
      </c>
      <c r="D398" s="18" t="s">
        <v>313</v>
      </c>
      <c r="E398" t="s">
        <v>543</v>
      </c>
      <c r="F398" s="22" t="str">
        <f>IF(ISBLANK(Table2[[#This Row],[unique_id]]), "", PROPER(SUBSTITUTE(Table2[[#This Row],[unique_id]], "_", " ")))</f>
        <v>Lighting Reset Adaptive Lighting Dining Main</v>
      </c>
      <c r="G398" t="s">
        <v>138</v>
      </c>
      <c r="H398" s="18" t="s">
        <v>553</v>
      </c>
      <c r="I398" s="18" t="s">
        <v>294</v>
      </c>
      <c r="J398" s="18" t="s">
        <v>560</v>
      </c>
      <c r="M398" s="18" t="s">
        <v>260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295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194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 x14ac:dyDescent="0.2">
      <c r="A399" s="18">
        <v>2628</v>
      </c>
      <c r="B399" s="18" t="s">
        <v>26</v>
      </c>
      <c r="C399" s="18" t="s">
        <v>151</v>
      </c>
      <c r="D399" s="18" t="s">
        <v>313</v>
      </c>
      <c r="E399" t="s">
        <v>544</v>
      </c>
      <c r="F399" s="22" t="str">
        <f>IF(ISBLANK(Table2[[#This Row],[unique_id]]), "", PROPER(SUBSTITUTE(Table2[[#This Row],[unique_id]], "_", " ")))</f>
        <v>Lighting Reset Adaptive Lighting Lounge Main</v>
      </c>
      <c r="G399" t="s">
        <v>208</v>
      </c>
      <c r="H399" s="18" t="s">
        <v>553</v>
      </c>
      <c r="I399" s="18" t="s">
        <v>294</v>
      </c>
      <c r="J399" s="18" t="s">
        <v>560</v>
      </c>
      <c r="M399" s="18" t="s">
        <v>260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295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195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 x14ac:dyDescent="0.2">
      <c r="A400" s="18">
        <v>2629</v>
      </c>
      <c r="B400" s="18" t="s">
        <v>26</v>
      </c>
      <c r="C400" s="18" t="s">
        <v>151</v>
      </c>
      <c r="D400" s="18" t="s">
        <v>313</v>
      </c>
      <c r="E400" t="s">
        <v>595</v>
      </c>
      <c r="F400" s="22" t="str">
        <f>IF(ISBLANK(Table2[[#This Row],[unique_id]]), "", PROPER(SUBSTITUTE(Table2[[#This Row],[unique_id]], "_", " ")))</f>
        <v>Lighting Reset Adaptive Lighting Lounge Lamp</v>
      </c>
      <c r="G400" t="s">
        <v>565</v>
      </c>
      <c r="H400" s="18" t="s">
        <v>553</v>
      </c>
      <c r="I400" s="18" t="s">
        <v>294</v>
      </c>
      <c r="J400" s="18" t="s">
        <v>539</v>
      </c>
      <c r="M400" s="18" t="s">
        <v>260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295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166</v>
      </c>
      <c r="BH400" s="18" t="s">
        <v>702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 x14ac:dyDescent="0.2">
      <c r="A401" s="18">
        <v>2630</v>
      </c>
      <c r="B401" s="18" t="s">
        <v>26</v>
      </c>
      <c r="C401" s="18" t="s">
        <v>151</v>
      </c>
      <c r="D401" s="18" t="s">
        <v>313</v>
      </c>
      <c r="E401" t="s">
        <v>545</v>
      </c>
      <c r="F401" s="22" t="str">
        <f>IF(ISBLANK(Table2[[#This Row],[unique_id]]), "", PROPER(SUBSTITUTE(Table2[[#This Row],[unique_id]], "_", " ")))</f>
        <v>Lighting Reset Adaptive Lighting Parents Main</v>
      </c>
      <c r="G401" t="s">
        <v>197</v>
      </c>
      <c r="H401" s="18" t="s">
        <v>553</v>
      </c>
      <c r="I401" s="18" t="s">
        <v>294</v>
      </c>
      <c r="J401" s="18" t="s">
        <v>560</v>
      </c>
      <c r="M401" s="18" t="s">
        <v>260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295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193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 x14ac:dyDescent="0.2">
      <c r="A402" s="18">
        <v>2631</v>
      </c>
      <c r="B402" s="18" t="s">
        <v>26</v>
      </c>
      <c r="C402" s="18" t="s">
        <v>151</v>
      </c>
      <c r="D402" s="18" t="s">
        <v>313</v>
      </c>
      <c r="E402" t="s">
        <v>898</v>
      </c>
      <c r="F402" s="22" t="str">
        <f>IF(ISBLANK(Table2[[#This Row],[unique_id]]), "", PROPER(SUBSTITUTE(Table2[[#This Row],[unique_id]], "_", " ")))</f>
        <v>Lighting Reset Adaptive Lighting Parents Jane Bedside</v>
      </c>
      <c r="G402" t="s">
        <v>890</v>
      </c>
      <c r="H402" s="18" t="s">
        <v>553</v>
      </c>
      <c r="I402" s="18" t="s">
        <v>294</v>
      </c>
      <c r="J402" s="18" t="s">
        <v>900</v>
      </c>
      <c r="M402" s="18" t="s">
        <v>260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295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193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 x14ac:dyDescent="0.2">
      <c r="A403" s="18">
        <v>2632</v>
      </c>
      <c r="B403" s="18" t="s">
        <v>26</v>
      </c>
      <c r="C403" s="18" t="s">
        <v>151</v>
      </c>
      <c r="D403" s="18" t="s">
        <v>313</v>
      </c>
      <c r="E403" t="s">
        <v>899</v>
      </c>
      <c r="F403" s="22" t="str">
        <f>IF(ISBLANK(Table2[[#This Row],[unique_id]]), "", PROPER(SUBSTITUTE(Table2[[#This Row],[unique_id]], "_", " ")))</f>
        <v>Lighting Reset Adaptive Lighting Parents Graham Bedside</v>
      </c>
      <c r="G403" t="s">
        <v>891</v>
      </c>
      <c r="H403" s="18" t="s">
        <v>553</v>
      </c>
      <c r="I403" s="18" t="s">
        <v>294</v>
      </c>
      <c r="J403" s="18" t="s">
        <v>901</v>
      </c>
      <c r="M403" s="18" t="s">
        <v>260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295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 x14ac:dyDescent="0.2">
      <c r="A404" s="18">
        <v>2633</v>
      </c>
      <c r="B404" s="18" t="s">
        <v>26</v>
      </c>
      <c r="C404" s="18" t="s">
        <v>151</v>
      </c>
      <c r="D404" s="18" t="s">
        <v>313</v>
      </c>
      <c r="E404" t="s">
        <v>902</v>
      </c>
      <c r="F404" s="22" t="str">
        <f>IF(ISBLANK(Table2[[#This Row],[unique_id]]), "", PROPER(SUBSTITUTE(Table2[[#This Row],[unique_id]], "_", " ")))</f>
        <v>Lighting Reset Adaptive Lighting Study Lamp</v>
      </c>
      <c r="G404" t="s">
        <v>759</v>
      </c>
      <c r="H404" s="18" t="s">
        <v>553</v>
      </c>
      <c r="I404" s="18" t="s">
        <v>294</v>
      </c>
      <c r="J404" s="18" t="s">
        <v>539</v>
      </c>
      <c r="M404" s="18" t="s">
        <v>260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295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361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 x14ac:dyDescent="0.2">
      <c r="A405" s="18">
        <v>2634</v>
      </c>
      <c r="B405" s="18" t="s">
        <v>26</v>
      </c>
      <c r="C405" s="18" t="s">
        <v>151</v>
      </c>
      <c r="D405" s="18" t="s">
        <v>313</v>
      </c>
      <c r="E405" t="s">
        <v>546</v>
      </c>
      <c r="F405" s="22" t="str">
        <f>IF(ISBLANK(Table2[[#This Row],[unique_id]]), "", PROPER(SUBSTITUTE(Table2[[#This Row],[unique_id]], "_", " ")))</f>
        <v>Lighting Reset Adaptive Lighting Kitchen Main</v>
      </c>
      <c r="G405" t="s">
        <v>203</v>
      </c>
      <c r="H405" s="18" t="s">
        <v>553</v>
      </c>
      <c r="I405" s="18" t="s">
        <v>294</v>
      </c>
      <c r="J405" s="18" t="s">
        <v>560</v>
      </c>
      <c r="M405" s="18" t="s">
        <v>260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295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207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 x14ac:dyDescent="0.2">
      <c r="A406" s="18">
        <v>2635</v>
      </c>
      <c r="B406" s="18" t="s">
        <v>26</v>
      </c>
      <c r="C406" s="18" t="s">
        <v>151</v>
      </c>
      <c r="D406" s="18" t="s">
        <v>313</v>
      </c>
      <c r="E406" t="s">
        <v>547</v>
      </c>
      <c r="F406" s="22" t="str">
        <f>IF(ISBLANK(Table2[[#This Row],[unique_id]]), "", PROPER(SUBSTITUTE(Table2[[#This Row],[unique_id]], "_", " ")))</f>
        <v>Lighting Reset Adaptive Lighting Laundry Main</v>
      </c>
      <c r="G406" t="s">
        <v>205</v>
      </c>
      <c r="H406" s="18" t="s">
        <v>553</v>
      </c>
      <c r="I406" s="18" t="s">
        <v>294</v>
      </c>
      <c r="J406" s="18" t="s">
        <v>560</v>
      </c>
      <c r="M406" s="18" t="s">
        <v>260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295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215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 x14ac:dyDescent="0.2">
      <c r="A407" s="18">
        <v>2636</v>
      </c>
      <c r="B407" s="18" t="s">
        <v>26</v>
      </c>
      <c r="C407" s="18" t="s">
        <v>151</v>
      </c>
      <c r="D407" s="18" t="s">
        <v>313</v>
      </c>
      <c r="E407" t="s">
        <v>548</v>
      </c>
      <c r="F407" s="22" t="str">
        <f>IF(ISBLANK(Table2[[#This Row],[unique_id]]), "", PROPER(SUBSTITUTE(Table2[[#This Row],[unique_id]], "_", " ")))</f>
        <v>Lighting Reset Adaptive Lighting Pantry Main</v>
      </c>
      <c r="G407" t="s">
        <v>204</v>
      </c>
      <c r="H407" s="18" t="s">
        <v>553</v>
      </c>
      <c r="I407" s="18" t="s">
        <v>294</v>
      </c>
      <c r="J407" s="18" t="s">
        <v>560</v>
      </c>
      <c r="M407" s="18" t="s">
        <v>260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295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213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 x14ac:dyDescent="0.2">
      <c r="A408" s="18">
        <v>2637</v>
      </c>
      <c r="B408" s="18" t="s">
        <v>26</v>
      </c>
      <c r="C408" s="18" t="s">
        <v>151</v>
      </c>
      <c r="D408" s="18" t="s">
        <v>313</v>
      </c>
      <c r="E408" t="s">
        <v>561</v>
      </c>
      <c r="F408" s="22" t="str">
        <f>IF(ISBLANK(Table2[[#This Row],[unique_id]]), "", PROPER(SUBSTITUTE(Table2[[#This Row],[unique_id]], "_", " ")))</f>
        <v>Lighting Reset Adaptive Lighting Office Main</v>
      </c>
      <c r="G408" t="s">
        <v>200</v>
      </c>
      <c r="H408" s="18" t="s">
        <v>553</v>
      </c>
      <c r="I408" s="18" t="s">
        <v>294</v>
      </c>
      <c r="J408" s="18" t="s">
        <v>560</v>
      </c>
      <c r="M408" s="18" t="s">
        <v>260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295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214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 x14ac:dyDescent="0.2">
      <c r="A409" s="18">
        <v>2638</v>
      </c>
      <c r="B409" s="18" t="s">
        <v>26</v>
      </c>
      <c r="C409" s="18" t="s">
        <v>151</v>
      </c>
      <c r="D409" s="18" t="s">
        <v>313</v>
      </c>
      <c r="E409" t="s">
        <v>549</v>
      </c>
      <c r="F409" s="22" t="str">
        <f>IF(ISBLANK(Table2[[#This Row],[unique_id]]), "", PROPER(SUBSTITUTE(Table2[[#This Row],[unique_id]], "_", " ")))</f>
        <v>Lighting Reset Adaptive Lighting Bathroom Main</v>
      </c>
      <c r="G409" t="s">
        <v>199</v>
      </c>
      <c r="H409" s="18" t="s">
        <v>553</v>
      </c>
      <c r="I409" s="18" t="s">
        <v>294</v>
      </c>
      <c r="J409" s="18" t="s">
        <v>560</v>
      </c>
      <c r="M409" s="18" t="s">
        <v>260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295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363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 x14ac:dyDescent="0.2">
      <c r="A410" s="18">
        <v>2639</v>
      </c>
      <c r="B410" s="18" t="s">
        <v>26</v>
      </c>
      <c r="C410" s="18" t="s">
        <v>151</v>
      </c>
      <c r="D410" s="18" t="s">
        <v>313</v>
      </c>
      <c r="E410" t="s">
        <v>903</v>
      </c>
      <c r="F410" s="22" t="str">
        <f>IF(ISBLANK(Table2[[#This Row],[unique_id]]), "", PROPER(SUBSTITUTE(Table2[[#This Row],[unique_id]], "_", " ")))</f>
        <v>Lighting Reset Adaptive Lighting Bathroom Sconces</v>
      </c>
      <c r="G410" t="s">
        <v>887</v>
      </c>
      <c r="H410" s="18" t="s">
        <v>553</v>
      </c>
      <c r="I410" s="18" t="s">
        <v>294</v>
      </c>
      <c r="J410" s="18" t="s">
        <v>897</v>
      </c>
      <c r="M410" s="18" t="s">
        <v>260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295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363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 x14ac:dyDescent="0.2">
      <c r="A411" s="18">
        <v>2640</v>
      </c>
      <c r="B411" s="18" t="s">
        <v>26</v>
      </c>
      <c r="C411" s="18" t="s">
        <v>151</v>
      </c>
      <c r="D411" s="18" t="s">
        <v>313</v>
      </c>
      <c r="E411" t="s">
        <v>550</v>
      </c>
      <c r="F411" s="22" t="str">
        <f>IF(ISBLANK(Table2[[#This Row],[unique_id]]), "", PROPER(SUBSTITUTE(Table2[[#This Row],[unique_id]], "_", " ")))</f>
        <v>Lighting Reset Adaptive Lighting Ensuite Main</v>
      </c>
      <c r="G411" t="s">
        <v>198</v>
      </c>
      <c r="H411" s="18" t="s">
        <v>553</v>
      </c>
      <c r="I411" s="18" t="s">
        <v>294</v>
      </c>
      <c r="J411" s="18" t="s">
        <v>560</v>
      </c>
      <c r="M411" s="18" t="s">
        <v>260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295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401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 x14ac:dyDescent="0.2">
      <c r="A412" s="18">
        <v>2641</v>
      </c>
      <c r="B412" s="18" t="s">
        <v>26</v>
      </c>
      <c r="C412" s="18" t="s">
        <v>151</v>
      </c>
      <c r="D412" s="18" t="s">
        <v>313</v>
      </c>
      <c r="E412" t="s">
        <v>904</v>
      </c>
      <c r="F412" s="22" t="str">
        <f>IF(ISBLANK(Table2[[#This Row],[unique_id]]), "", PROPER(SUBSTITUTE(Table2[[#This Row],[unique_id]], "_", " ")))</f>
        <v>Lighting Reset Adaptive Lighting Ensuite Sconces</v>
      </c>
      <c r="G412" t="s">
        <v>870</v>
      </c>
      <c r="H412" s="18" t="s">
        <v>553</v>
      </c>
      <c r="I412" s="18" t="s">
        <v>294</v>
      </c>
      <c r="J412" s="18" t="s">
        <v>897</v>
      </c>
      <c r="M412" s="18" t="s">
        <v>260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295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401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 x14ac:dyDescent="0.2">
      <c r="A413" s="18">
        <v>2642</v>
      </c>
      <c r="B413" s="18" t="s">
        <v>26</v>
      </c>
      <c r="C413" s="18" t="s">
        <v>151</v>
      </c>
      <c r="D413" s="18" t="s">
        <v>313</v>
      </c>
      <c r="E413" t="s">
        <v>551</v>
      </c>
      <c r="F413" s="22" t="str">
        <f>IF(ISBLANK(Table2[[#This Row],[unique_id]]), "", PROPER(SUBSTITUTE(Table2[[#This Row],[unique_id]], "_", " ")))</f>
        <v>Lighting Reset Adaptive Lighting Wardrobe Main</v>
      </c>
      <c r="G413" t="s">
        <v>202</v>
      </c>
      <c r="H413" s="18" t="s">
        <v>553</v>
      </c>
      <c r="I413" s="18" t="s">
        <v>294</v>
      </c>
      <c r="J413" s="18" t="s">
        <v>560</v>
      </c>
      <c r="M413" s="18" t="s">
        <v>260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295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504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 x14ac:dyDescent="0.2">
      <c r="A414" s="18">
        <v>2670</v>
      </c>
      <c r="B414" s="18" t="s">
        <v>26</v>
      </c>
      <c r="C414" s="18" t="s">
        <v>237</v>
      </c>
      <c r="D414" s="18" t="s">
        <v>145</v>
      </c>
      <c r="E414" s="18" t="s">
        <v>146</v>
      </c>
      <c r="F414" s="22" t="str">
        <f>IF(ISBLANK(Table2[[#This Row],[unique_id]]), "", PROPER(SUBSTITUTE(Table2[[#This Row],[unique_id]], "_", " ")))</f>
        <v>Ada Home</v>
      </c>
      <c r="G414" s="18" t="s">
        <v>186</v>
      </c>
      <c r="H414" s="18" t="s">
        <v>762</v>
      </c>
      <c r="I414" s="18" t="s">
        <v>144</v>
      </c>
      <c r="M414" s="18" t="s">
        <v>136</v>
      </c>
      <c r="N414" s="18" t="s">
        <v>273</v>
      </c>
      <c r="O414" s="19" t="s">
        <v>805</v>
      </c>
      <c r="P414" s="18" t="s">
        <v>166</v>
      </c>
      <c r="Q414" s="18" t="s">
        <v>777</v>
      </c>
      <c r="R414" s="42" t="s">
        <v>762</v>
      </c>
      <c r="S414" s="18" t="str">
        <f>_xlfn.CONCAT( Table2[[#This Row],[friendly_name]], " Devices")</f>
        <v>Ada Home Devices</v>
      </c>
      <c r="T414" s="23"/>
      <c r="U414" s="18"/>
      <c r="V414" s="19"/>
      <c r="W414" s="19"/>
      <c r="X414" s="19"/>
      <c r="Y414" s="19"/>
      <c r="Z414" s="19"/>
      <c r="AB414" s="18"/>
      <c r="AG414" s="19"/>
      <c r="AH414" s="19"/>
      <c r="AT414" s="20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>Ada</v>
      </c>
      <c r="BB414" s="18" t="s">
        <v>166</v>
      </c>
      <c r="BC414" s="18" t="s">
        <v>398</v>
      </c>
      <c r="BD414" s="18" t="s">
        <v>237</v>
      </c>
      <c r="BE414" s="18" t="s">
        <v>1098</v>
      </c>
      <c r="BF414" s="18" t="s">
        <v>130</v>
      </c>
      <c r="BJ414" s="18" t="s">
        <v>1421</v>
      </c>
      <c r="BK414" s="24" t="s">
        <v>428</v>
      </c>
      <c r="BL414" s="21" t="s">
        <v>1431</v>
      </c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customHeight="1" x14ac:dyDescent="0.2">
      <c r="A415" s="18">
        <v>2671</v>
      </c>
      <c r="B415" s="18" t="s">
        <v>26</v>
      </c>
      <c r="C415" s="18" t="s">
        <v>237</v>
      </c>
      <c r="D415" s="18" t="s">
        <v>145</v>
      </c>
      <c r="E415" s="18" t="s">
        <v>261</v>
      </c>
      <c r="F415" s="22" t="str">
        <f>IF(ISBLANK(Table2[[#This Row],[unique_id]]), "", PROPER(SUBSTITUTE(Table2[[#This Row],[unique_id]], "_", " ")))</f>
        <v>Edwin Home</v>
      </c>
      <c r="G415" s="18" t="s">
        <v>262</v>
      </c>
      <c r="H415" s="18" t="s">
        <v>762</v>
      </c>
      <c r="I415" s="18" t="s">
        <v>144</v>
      </c>
      <c r="M415" s="18" t="s">
        <v>136</v>
      </c>
      <c r="N415" s="18" t="s">
        <v>273</v>
      </c>
      <c r="O415" s="19" t="s">
        <v>805</v>
      </c>
      <c r="P415" s="18" t="s">
        <v>166</v>
      </c>
      <c r="Q415" s="18" t="s">
        <v>777</v>
      </c>
      <c r="R415" s="42" t="s">
        <v>762</v>
      </c>
      <c r="S415" s="18" t="str">
        <f>_xlfn.CONCAT( Table2[[#This Row],[friendly_name]], " Devices")</f>
        <v>Edwin Home Devices</v>
      </c>
      <c r="T415" s="23"/>
      <c r="U415" s="18"/>
      <c r="V415" s="19"/>
      <c r="W415" s="19"/>
      <c r="X415" s="19"/>
      <c r="Y415" s="19"/>
      <c r="Z415" s="19"/>
      <c r="AB415" s="18"/>
      <c r="AG415" s="19"/>
      <c r="AH415" s="19"/>
      <c r="AT415" s="20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>Edwin</v>
      </c>
      <c r="BB415" s="18" t="s">
        <v>166</v>
      </c>
      <c r="BC415" s="18" t="s">
        <v>398</v>
      </c>
      <c r="BD415" s="18" t="s">
        <v>237</v>
      </c>
      <c r="BE415" s="18" t="s">
        <v>1098</v>
      </c>
      <c r="BF415" s="18" t="s">
        <v>127</v>
      </c>
      <c r="BJ415" s="18" t="s">
        <v>1421</v>
      </c>
      <c r="BK415" s="24" t="s">
        <v>427</v>
      </c>
      <c r="BL415" s="21" t="s">
        <v>1432</v>
      </c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customHeight="1" x14ac:dyDescent="0.2">
      <c r="A416" s="18">
        <v>2672</v>
      </c>
      <c r="B416" s="18" t="s">
        <v>26</v>
      </c>
      <c r="C416" s="18" t="s">
        <v>237</v>
      </c>
      <c r="D416" s="18" t="s">
        <v>145</v>
      </c>
      <c r="E416" s="18" t="s">
        <v>269</v>
      </c>
      <c r="F416" s="22" t="str">
        <f>IF(ISBLANK(Table2[[#This Row],[unique_id]]), "", PROPER(SUBSTITUTE(Table2[[#This Row],[unique_id]], "_", " ")))</f>
        <v>Parents Home</v>
      </c>
      <c r="G416" s="18" t="s">
        <v>263</v>
      </c>
      <c r="H416" s="18" t="s">
        <v>762</v>
      </c>
      <c r="I416" s="18" t="s">
        <v>144</v>
      </c>
      <c r="M416" s="18" t="s">
        <v>136</v>
      </c>
      <c r="N416" s="18" t="s">
        <v>273</v>
      </c>
      <c r="O416" s="19" t="s">
        <v>805</v>
      </c>
      <c r="P416" s="18" t="s">
        <v>166</v>
      </c>
      <c r="Q416" s="18" t="s">
        <v>777</v>
      </c>
      <c r="R416" s="42" t="s">
        <v>762</v>
      </c>
      <c r="S416" s="18" t="str">
        <f>_xlfn.CONCAT( Table2[[#This Row],[friendly_name]], " Devices")</f>
        <v>Parents Home Devices</v>
      </c>
      <c r="T416" s="23" t="s">
        <v>787</v>
      </c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Parents</v>
      </c>
      <c r="BB416" s="18" t="s">
        <v>166</v>
      </c>
      <c r="BC416" s="18" t="s">
        <v>1092</v>
      </c>
      <c r="BD416" s="18" t="s">
        <v>237</v>
      </c>
      <c r="BE416" s="18" t="s">
        <v>1099</v>
      </c>
      <c r="BF416" s="18" t="s">
        <v>193</v>
      </c>
      <c r="BJ416" s="18" t="s">
        <v>1421</v>
      </c>
      <c r="BK416" s="24" t="s">
        <v>650</v>
      </c>
      <c r="BL416" s="21" t="s">
        <v>1433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customHeight="1" x14ac:dyDescent="0.2">
      <c r="A417" s="18">
        <v>2673</v>
      </c>
      <c r="B417" s="18" t="s">
        <v>26</v>
      </c>
      <c r="C417" s="18" t="s">
        <v>237</v>
      </c>
      <c r="D417" s="18" t="s">
        <v>145</v>
      </c>
      <c r="E417" s="18" t="s">
        <v>265</v>
      </c>
      <c r="F417" s="22" t="str">
        <f>IF(ISBLANK(Table2[[#This Row],[unique_id]]), "", PROPER(SUBSTITUTE(Table2[[#This Row],[unique_id]], "_", " ")))</f>
        <v>Kitchen Home</v>
      </c>
      <c r="G417" s="18" t="s">
        <v>264</v>
      </c>
      <c r="H417" s="18" t="s">
        <v>762</v>
      </c>
      <c r="I417" s="18" t="s">
        <v>144</v>
      </c>
      <c r="M417" s="18" t="s">
        <v>136</v>
      </c>
      <c r="N417" s="18" t="s">
        <v>273</v>
      </c>
      <c r="O417" s="19" t="s">
        <v>805</v>
      </c>
      <c r="P417" s="18" t="s">
        <v>166</v>
      </c>
      <c r="Q417" s="18" t="s">
        <v>777</v>
      </c>
      <c r="R417" s="42" t="s">
        <v>762</v>
      </c>
      <c r="S417" s="18" t="str">
        <f>_xlfn.CONCAT( Table2[[#This Row],[friendly_name]], " Devices")</f>
        <v>Kitchen Home Devices</v>
      </c>
      <c r="T417" s="23" t="s">
        <v>787</v>
      </c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Kitchen</v>
      </c>
      <c r="BB417" s="18" t="s">
        <v>166</v>
      </c>
      <c r="BC417" s="18" t="s">
        <v>1092</v>
      </c>
      <c r="BD417" s="18" t="s">
        <v>237</v>
      </c>
      <c r="BE417" s="18" t="s">
        <v>1099</v>
      </c>
      <c r="BF417" s="18" t="s">
        <v>207</v>
      </c>
      <c r="BJ417" s="18" t="s">
        <v>1421</v>
      </c>
      <c r="BK417" s="24" t="s">
        <v>747</v>
      </c>
      <c r="BL417" s="21" t="s">
        <v>1434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customHeight="1" x14ac:dyDescent="0.2">
      <c r="A418" s="18">
        <v>2674</v>
      </c>
      <c r="B418" s="18" t="s">
        <v>26</v>
      </c>
      <c r="C418" s="18" t="s">
        <v>237</v>
      </c>
      <c r="D418" s="18" t="s">
        <v>145</v>
      </c>
      <c r="E418" s="18" t="s">
        <v>619</v>
      </c>
      <c r="F418" s="22" t="str">
        <f>IF(ISBLANK(Table2[[#This Row],[unique_id]]), "", PROPER(SUBSTITUTE(Table2[[#This Row],[unique_id]], "_", " ")))</f>
        <v>Office Home</v>
      </c>
      <c r="G418" s="18" t="s">
        <v>620</v>
      </c>
      <c r="H418" s="18" t="s">
        <v>762</v>
      </c>
      <c r="I418" s="18" t="s">
        <v>144</v>
      </c>
      <c r="M418" s="18" t="s">
        <v>136</v>
      </c>
      <c r="N418" s="18" t="s">
        <v>273</v>
      </c>
      <c r="O418" s="19" t="s">
        <v>805</v>
      </c>
      <c r="P418" s="18" t="s">
        <v>166</v>
      </c>
      <c r="Q418" s="18" t="s">
        <v>777</v>
      </c>
      <c r="R418" s="42" t="s">
        <v>762</v>
      </c>
      <c r="S418" s="18" t="str">
        <f>_xlfn.CONCAT( Table2[[#This Row],[friendly_name]], " Devices")</f>
        <v>Office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Office</v>
      </c>
      <c r="BB418" s="18" t="s">
        <v>166</v>
      </c>
      <c r="BC418" s="18" t="s">
        <v>398</v>
      </c>
      <c r="BD418" s="18" t="s">
        <v>237</v>
      </c>
      <c r="BE418" s="18" t="s">
        <v>1098</v>
      </c>
      <c r="BF418" s="18" t="s">
        <v>214</v>
      </c>
      <c r="BJ418" s="18" t="s">
        <v>1421</v>
      </c>
      <c r="BK418" s="24" t="s">
        <v>425</v>
      </c>
      <c r="BL418" s="21" t="s">
        <v>1435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customHeight="1" x14ac:dyDescent="0.2">
      <c r="A419" s="18">
        <v>2675</v>
      </c>
      <c r="B419" s="18" t="s">
        <v>26</v>
      </c>
      <c r="C419" s="18" t="s">
        <v>237</v>
      </c>
      <c r="D419" s="18" t="s">
        <v>145</v>
      </c>
      <c r="E419" s="18" t="s">
        <v>653</v>
      </c>
      <c r="F419" s="22" t="str">
        <f>IF(ISBLANK(Table2[[#This Row],[unique_id]]), "", PROPER(SUBSTITUTE(Table2[[#This Row],[unique_id]], "_", " ")))</f>
        <v>Lounge Home</v>
      </c>
      <c r="G419" s="18" t="s">
        <v>654</v>
      </c>
      <c r="H419" s="18" t="s">
        <v>762</v>
      </c>
      <c r="I419" s="18" t="s">
        <v>144</v>
      </c>
      <c r="M419" s="18" t="s">
        <v>136</v>
      </c>
      <c r="N419" s="18" t="s">
        <v>273</v>
      </c>
      <c r="O419" s="19" t="s">
        <v>805</v>
      </c>
      <c r="P419" s="18" t="s">
        <v>166</v>
      </c>
      <c r="Q419" s="18" t="s">
        <v>777</v>
      </c>
      <c r="R419" s="42" t="s">
        <v>762</v>
      </c>
      <c r="S419" s="18" t="str">
        <f>_xlfn.CONCAT( Table2[[#This Row],[friendly_name]], " Devices")</f>
        <v>Lounge Home Devices</v>
      </c>
      <c r="T419" s="23"/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Lounge</v>
      </c>
      <c r="BB419" s="18" t="s">
        <v>166</v>
      </c>
      <c r="BC419" s="18" t="s">
        <v>398</v>
      </c>
      <c r="BD419" s="18" t="s">
        <v>237</v>
      </c>
      <c r="BE419" s="18" t="s">
        <v>1098</v>
      </c>
      <c r="BF419" s="18" t="s">
        <v>195</v>
      </c>
      <c r="BJ419" s="18" t="s">
        <v>1421</v>
      </c>
      <c r="BK419" s="24" t="s">
        <v>426</v>
      </c>
      <c r="BL419" s="21" t="s">
        <v>1436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customHeight="1" x14ac:dyDescent="0.2">
      <c r="A420" s="18">
        <v>2676</v>
      </c>
      <c r="B420" s="18" t="s">
        <v>26</v>
      </c>
      <c r="C420" s="18" t="s">
        <v>237</v>
      </c>
      <c r="D420" s="18" t="s">
        <v>145</v>
      </c>
      <c r="E420" s="18" t="s">
        <v>837</v>
      </c>
      <c r="F420" s="22" t="str">
        <f>IF(ISBLANK(Table2[[#This Row],[unique_id]]), "", PROPER(SUBSTITUTE(Table2[[#This Row],[unique_id]], "_", " ")))</f>
        <v>Ada Tablet</v>
      </c>
      <c r="G420" s="18" t="s">
        <v>838</v>
      </c>
      <c r="H420" s="18" t="s">
        <v>762</v>
      </c>
      <c r="I420" s="18" t="s">
        <v>144</v>
      </c>
      <c r="M420" s="18" t="s">
        <v>136</v>
      </c>
      <c r="N420" s="18" t="s">
        <v>273</v>
      </c>
      <c r="O420" s="19"/>
      <c r="P420" s="18"/>
      <c r="R420" s="42"/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Lounge</v>
      </c>
      <c r="BB420" s="18" t="s">
        <v>838</v>
      </c>
      <c r="BC420" s="18" t="s">
        <v>1100</v>
      </c>
      <c r="BD420" s="18" t="s">
        <v>237</v>
      </c>
      <c r="BE420" s="18" t="s">
        <v>840</v>
      </c>
      <c r="BF420" s="18" t="s">
        <v>195</v>
      </c>
      <c r="BJ420" s="18" t="s">
        <v>1421</v>
      </c>
      <c r="BK420" s="24" t="s">
        <v>1363</v>
      </c>
      <c r="BL420" s="21" t="s">
        <v>1437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customHeight="1" x14ac:dyDescent="0.2">
      <c r="A421" s="18">
        <v>2677</v>
      </c>
      <c r="B421" s="18" t="s">
        <v>26</v>
      </c>
      <c r="C421" s="18" t="s">
        <v>237</v>
      </c>
      <c r="D421" s="18" t="s">
        <v>145</v>
      </c>
      <c r="E421" s="18" t="s">
        <v>841</v>
      </c>
      <c r="F421" s="22" t="str">
        <f>IF(ISBLANK(Table2[[#This Row],[unique_id]]), "", PROPER(SUBSTITUTE(Table2[[#This Row],[unique_id]], "_", " ")))</f>
        <v>Edwin Tablet</v>
      </c>
      <c r="G421" s="18" t="s">
        <v>842</v>
      </c>
      <c r="H421" s="18" t="s">
        <v>762</v>
      </c>
      <c r="I421" s="18" t="s">
        <v>144</v>
      </c>
      <c r="M421" s="18" t="s">
        <v>136</v>
      </c>
      <c r="N421" s="18" t="s">
        <v>273</v>
      </c>
      <c r="O421" s="19"/>
      <c r="P421" s="18"/>
      <c r="R421" s="42"/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Kitchen</v>
      </c>
      <c r="BB421" s="18" t="s">
        <v>842</v>
      </c>
      <c r="BC421" s="18" t="s">
        <v>1100</v>
      </c>
      <c r="BD421" s="18" t="s">
        <v>237</v>
      </c>
      <c r="BE421" s="18" t="s">
        <v>840</v>
      </c>
      <c r="BF421" s="18" t="s">
        <v>207</v>
      </c>
      <c r="BJ421" s="18" t="s">
        <v>1421</v>
      </c>
      <c r="BK421" s="24" t="s">
        <v>1364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customHeight="1" x14ac:dyDescent="0.2">
      <c r="A422" s="18">
        <v>2678</v>
      </c>
      <c r="B422" s="18" t="s">
        <v>26</v>
      </c>
      <c r="C422" s="18" t="s">
        <v>589</v>
      </c>
      <c r="D422" s="18" t="s">
        <v>145</v>
      </c>
      <c r="E422" s="18" t="s">
        <v>616</v>
      </c>
      <c r="F422" s="22" t="str">
        <f>IF(ISBLANK(Table2[[#This Row],[unique_id]]), "", PROPER(SUBSTITUTE(Table2[[#This Row],[unique_id]], "_", " ")))</f>
        <v>Lg Webos Smart Tv</v>
      </c>
      <c r="G422" s="18" t="s">
        <v>181</v>
      </c>
      <c r="H422" s="18" t="s">
        <v>762</v>
      </c>
      <c r="I422" s="18" t="s">
        <v>144</v>
      </c>
      <c r="M422" s="18" t="s">
        <v>136</v>
      </c>
      <c r="N422" s="18" t="s">
        <v>273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1023</v>
      </c>
      <c r="BC422" s="18" t="s">
        <v>592</v>
      </c>
      <c r="BD422" s="18" t="s">
        <v>589</v>
      </c>
      <c r="BE422" s="18" t="s">
        <v>591</v>
      </c>
      <c r="BF422" s="18" t="s">
        <v>195</v>
      </c>
      <c r="BJ422" s="18" t="s">
        <v>1421</v>
      </c>
      <c r="BK422" s="24" t="s">
        <v>590</v>
      </c>
      <c r="BL422" s="21" t="s">
        <v>1438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customHeight="1" x14ac:dyDescent="0.2">
      <c r="A423" s="18">
        <v>2679</v>
      </c>
      <c r="B423" s="18" t="s">
        <v>588</v>
      </c>
      <c r="C423" s="18" t="s">
        <v>267</v>
      </c>
      <c r="D423" s="18" t="s">
        <v>145</v>
      </c>
      <c r="E423" s="18" t="s">
        <v>268</v>
      </c>
      <c r="F423" s="22" t="str">
        <f>IF(ISBLANK(Table2[[#This Row],[unique_id]]), "", PROPER(SUBSTITUTE(Table2[[#This Row],[unique_id]], "_", " ")))</f>
        <v>Parents Tv</v>
      </c>
      <c r="G423" s="18" t="s">
        <v>266</v>
      </c>
      <c r="H423" s="18" t="s">
        <v>762</v>
      </c>
      <c r="I423" s="18" t="s">
        <v>144</v>
      </c>
      <c r="M423" s="18" t="s">
        <v>136</v>
      </c>
      <c r="N423" s="18" t="s">
        <v>273</v>
      </c>
      <c r="O423" s="19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Parents</v>
      </c>
      <c r="BB423" s="18" t="s">
        <v>1023</v>
      </c>
      <c r="BC423" s="18" t="s">
        <v>1093</v>
      </c>
      <c r="BD423" s="18" t="s">
        <v>267</v>
      </c>
      <c r="BE423" s="18" t="s">
        <v>404</v>
      </c>
      <c r="BF423" s="18" t="s">
        <v>193</v>
      </c>
      <c r="BJ423" s="18" t="s">
        <v>1421</v>
      </c>
      <c r="BK423" s="24" t="s">
        <v>406</v>
      </c>
      <c r="BL423" s="21" t="s">
        <v>1439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customHeight="1" x14ac:dyDescent="0.2">
      <c r="A424" s="18">
        <v>2680</v>
      </c>
      <c r="B424" s="18" t="s">
        <v>588</v>
      </c>
      <c r="C424" s="18" t="s">
        <v>237</v>
      </c>
      <c r="D424" s="18" t="s">
        <v>145</v>
      </c>
      <c r="E424" s="18" t="s">
        <v>700</v>
      </c>
      <c r="F424" s="22" t="str">
        <f>IF(ISBLANK(Table2[[#This Row],[unique_id]]), "", PROPER(SUBSTITUTE(Table2[[#This Row],[unique_id]], "_", " ")))</f>
        <v>Office Tv</v>
      </c>
      <c r="G424" s="18" t="s">
        <v>701</v>
      </c>
      <c r="H424" s="18" t="s">
        <v>762</v>
      </c>
      <c r="I424" s="18" t="s">
        <v>144</v>
      </c>
      <c r="M424" s="18" t="s">
        <v>136</v>
      </c>
      <c r="N424" s="18" t="s">
        <v>273</v>
      </c>
      <c r="O424" s="19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Office</v>
      </c>
      <c r="BB424" s="18" t="s">
        <v>1023</v>
      </c>
      <c r="BC424" s="18" t="s">
        <v>399</v>
      </c>
      <c r="BD424" s="18" t="s">
        <v>237</v>
      </c>
      <c r="BE424" s="18" t="s">
        <v>400</v>
      </c>
      <c r="BF424" s="18" t="s">
        <v>214</v>
      </c>
      <c r="BJ424" s="18" t="s">
        <v>1421</v>
      </c>
      <c r="BK424" s="24" t="s">
        <v>429</v>
      </c>
      <c r="BL424" s="21" t="s">
        <v>1441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customHeight="1" x14ac:dyDescent="0.2">
      <c r="A425" s="18">
        <v>2681</v>
      </c>
      <c r="B425" s="18" t="s">
        <v>26</v>
      </c>
      <c r="C425" s="18" t="s">
        <v>449</v>
      </c>
      <c r="D425" s="18" t="s">
        <v>337</v>
      </c>
      <c r="E425" s="18" t="s">
        <v>336</v>
      </c>
      <c r="F425" s="22" t="str">
        <f>IF(ISBLANK(Table2[[#This Row],[unique_id]]), "", PROPER(SUBSTITUTE(Table2[[#This Row],[unique_id]], "_", " ")))</f>
        <v>Column Break</v>
      </c>
      <c r="G425" s="18" t="s">
        <v>333</v>
      </c>
      <c r="H425" s="18" t="s">
        <v>762</v>
      </c>
      <c r="I425" s="18" t="s">
        <v>144</v>
      </c>
      <c r="M425" s="18" t="s">
        <v>334</v>
      </c>
      <c r="N425" s="18" t="s">
        <v>335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U425" s="19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/>
      </c>
      <c r="BE425" s="19"/>
      <c r="BL425" s="18"/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customHeight="1" x14ac:dyDescent="0.2">
      <c r="A426" s="18">
        <v>2682</v>
      </c>
      <c r="B426" s="18" t="s">
        <v>26</v>
      </c>
      <c r="C426" s="18" t="s">
        <v>183</v>
      </c>
      <c r="D426" s="18" t="s">
        <v>145</v>
      </c>
      <c r="E426" s="18" t="s">
        <v>751</v>
      </c>
      <c r="F426" s="22" t="str">
        <f>IF(ISBLANK(Table2[[#This Row],[unique_id]]), "", PROPER(SUBSTITUTE(Table2[[#This Row],[unique_id]], "_", " ")))</f>
        <v>Lounge Arc</v>
      </c>
      <c r="G426" s="18" t="s">
        <v>754</v>
      </c>
      <c r="H426" s="18" t="s">
        <v>762</v>
      </c>
      <c r="I426" s="18" t="s">
        <v>144</v>
      </c>
      <c r="M426" s="18" t="s">
        <v>136</v>
      </c>
      <c r="N426" s="18" t="s">
        <v>273</v>
      </c>
      <c r="O426" s="19" t="s">
        <v>805</v>
      </c>
      <c r="P426" s="18"/>
      <c r="R426" s="42"/>
      <c r="T426" s="23" t="str">
        <f>_xlfn.CONCAT("name: ", Table2[[#This Row],[friendly_name]])</f>
        <v>name: Lounge Arc</v>
      </c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Lounge</v>
      </c>
      <c r="BB426" s="18" t="s">
        <v>593</v>
      </c>
      <c r="BC426" s="18" t="s">
        <v>1096</v>
      </c>
      <c r="BD426" s="18" t="s">
        <v>183</v>
      </c>
      <c r="BE426" s="18">
        <v>15.4</v>
      </c>
      <c r="BF426" s="18" t="s">
        <v>195</v>
      </c>
      <c r="BJ426" s="18" t="s">
        <v>1421</v>
      </c>
      <c r="BK426" s="18" t="s">
        <v>594</v>
      </c>
      <c r="BL426" s="21" t="s">
        <v>1442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customHeight="1" x14ac:dyDescent="0.2">
      <c r="A427" s="18">
        <v>2683</v>
      </c>
      <c r="B427" s="18" t="s">
        <v>588</v>
      </c>
      <c r="C427" s="18" t="s">
        <v>825</v>
      </c>
      <c r="D427" s="18" t="s">
        <v>149</v>
      </c>
      <c r="E427" s="18" t="s">
        <v>827</v>
      </c>
      <c r="F427" s="22" t="str">
        <f>IF(ISBLANK(Table2[[#This Row],[unique_id]]), "", PROPER(SUBSTITUTE(Table2[[#This Row],[unique_id]], "_", " ")))</f>
        <v>Template Kitchen Move Proxy</v>
      </c>
      <c r="G427" s="18" t="s">
        <v>755</v>
      </c>
      <c r="H427" s="18" t="s">
        <v>762</v>
      </c>
      <c r="I427" s="18" t="s">
        <v>144</v>
      </c>
      <c r="O427" s="19" t="s">
        <v>805</v>
      </c>
      <c r="P427" s="18" t="s">
        <v>166</v>
      </c>
      <c r="Q427" s="18" t="s">
        <v>777</v>
      </c>
      <c r="R427" s="42" t="s">
        <v>762</v>
      </c>
      <c r="S427" s="18" t="str">
        <f>_xlfn.CONCAT( Table2[[#This Row],[friendly_name]], " Devices")</f>
        <v>Kitchen Move Devices</v>
      </c>
      <c r="T427" s="23" t="s">
        <v>830</v>
      </c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8" t="s">
        <v>145</v>
      </c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370</v>
      </c>
      <c r="BC427" s="18" t="s">
        <v>1094</v>
      </c>
      <c r="BD427" s="18" t="s">
        <v>183</v>
      </c>
      <c r="BE427" s="18">
        <v>15.4</v>
      </c>
      <c r="BF427" s="18" t="s">
        <v>207</v>
      </c>
      <c r="BL427" s="21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 x14ac:dyDescent="0.2">
      <c r="A428" s="18">
        <v>2684</v>
      </c>
      <c r="B428" s="18" t="s">
        <v>26</v>
      </c>
      <c r="C428" s="18" t="s">
        <v>183</v>
      </c>
      <c r="D428" s="18" t="s">
        <v>145</v>
      </c>
      <c r="E428" s="18" t="s">
        <v>750</v>
      </c>
      <c r="F428" s="22" t="str">
        <f>IF(ISBLANK(Table2[[#This Row],[unique_id]]), "", PROPER(SUBSTITUTE(Table2[[#This Row],[unique_id]], "_", " ")))</f>
        <v>Kitchen Move</v>
      </c>
      <c r="G428" s="18" t="s">
        <v>755</v>
      </c>
      <c r="H428" s="18" t="s">
        <v>762</v>
      </c>
      <c r="I428" s="18" t="s">
        <v>144</v>
      </c>
      <c r="M428" s="18" t="s">
        <v>136</v>
      </c>
      <c r="N428" s="18" t="s">
        <v>273</v>
      </c>
      <c r="O428" s="19" t="s">
        <v>805</v>
      </c>
      <c r="P428" s="18" t="s">
        <v>166</v>
      </c>
      <c r="Q428" s="18" t="s">
        <v>777</v>
      </c>
      <c r="R428" s="42" t="s">
        <v>762</v>
      </c>
      <c r="S428" s="18" t="str">
        <f>_xlfn.CONCAT( Table2[[#This Row],[friendly_name]], " Devices")</f>
        <v>Kitchen Move Devices</v>
      </c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Kitchen</v>
      </c>
      <c r="BB428" s="18" t="s">
        <v>370</v>
      </c>
      <c r="BC428" s="18" t="s">
        <v>1094</v>
      </c>
      <c r="BD428" s="18" t="s">
        <v>183</v>
      </c>
      <c r="BE428" s="18">
        <v>15.4</v>
      </c>
      <c r="BF428" s="18" t="s">
        <v>207</v>
      </c>
      <c r="BJ428" s="18" t="s">
        <v>1421</v>
      </c>
      <c r="BK428" s="18" t="s">
        <v>373</v>
      </c>
      <c r="BL428" s="21" t="s">
        <v>1443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customHeight="1" x14ac:dyDescent="0.2">
      <c r="A429" s="18">
        <v>2685</v>
      </c>
      <c r="B429" s="18" t="s">
        <v>26</v>
      </c>
      <c r="C429" s="18" t="s">
        <v>183</v>
      </c>
      <c r="D429" s="18" t="s">
        <v>145</v>
      </c>
      <c r="E429" s="18" t="s">
        <v>749</v>
      </c>
      <c r="F429" s="22" t="str">
        <f>IF(ISBLANK(Table2[[#This Row],[unique_id]]), "", PROPER(SUBSTITUTE(Table2[[#This Row],[unique_id]], "_", " ")))</f>
        <v>Kitchen Five</v>
      </c>
      <c r="G429" s="18" t="s">
        <v>756</v>
      </c>
      <c r="H429" s="18" t="s">
        <v>762</v>
      </c>
      <c r="I429" s="18" t="s">
        <v>144</v>
      </c>
      <c r="M429" s="18" t="s">
        <v>136</v>
      </c>
      <c r="N429" s="18" t="s">
        <v>273</v>
      </c>
      <c r="O429" s="19" t="s">
        <v>805</v>
      </c>
      <c r="P429" s="18" t="s">
        <v>166</v>
      </c>
      <c r="Q429" s="18" t="s">
        <v>777</v>
      </c>
      <c r="R429" s="42" t="s">
        <v>762</v>
      </c>
      <c r="S429" s="18" t="str">
        <f>_xlfn.CONCAT( Table2[[#This Row],[friendly_name]], " Devices")</f>
        <v>Kitchen Five Devices</v>
      </c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Kitchen</v>
      </c>
      <c r="BB429" s="18" t="s">
        <v>829</v>
      </c>
      <c r="BC429" s="18" t="s">
        <v>1095</v>
      </c>
      <c r="BD429" s="18" t="s">
        <v>183</v>
      </c>
      <c r="BE429" s="18">
        <v>15.4</v>
      </c>
      <c r="BF429" s="18" t="s">
        <v>207</v>
      </c>
      <c r="BJ429" s="18" t="s">
        <v>1421</v>
      </c>
      <c r="BK429" s="23" t="s">
        <v>372</v>
      </c>
      <c r="BL429" s="21" t="s">
        <v>1444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customHeight="1" x14ac:dyDescent="0.2">
      <c r="A430" s="18">
        <v>2686</v>
      </c>
      <c r="B430" s="18" t="s">
        <v>588</v>
      </c>
      <c r="C430" s="18" t="s">
        <v>825</v>
      </c>
      <c r="D430" s="18" t="s">
        <v>149</v>
      </c>
      <c r="E430" s="18" t="s">
        <v>828</v>
      </c>
      <c r="F430" s="22" t="str">
        <f>IF(ISBLANK(Table2[[#This Row],[unique_id]]), "", PROPER(SUBSTITUTE(Table2[[#This Row],[unique_id]], "_", " ")))</f>
        <v>Template Parents Move Proxy</v>
      </c>
      <c r="G430" s="18" t="s">
        <v>757</v>
      </c>
      <c r="H430" s="18" t="s">
        <v>762</v>
      </c>
      <c r="I430" s="18" t="s">
        <v>144</v>
      </c>
      <c r="O430" s="19" t="s">
        <v>805</v>
      </c>
      <c r="P430" s="18" t="s">
        <v>166</v>
      </c>
      <c r="Q430" s="18" t="s">
        <v>777</v>
      </c>
      <c r="R430" s="42" t="s">
        <v>762</v>
      </c>
      <c r="S430" s="18" t="str">
        <f>_xlfn.CONCAT( Table2[[#This Row],[friendly_name]], " Devices")</f>
        <v>Parents Move Devices</v>
      </c>
      <c r="T430" s="23" t="s">
        <v>830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Parents</v>
      </c>
      <c r="BB430" s="18" t="s">
        <v>370</v>
      </c>
      <c r="BC430" s="18" t="s">
        <v>1094</v>
      </c>
      <c r="BD430" s="18" t="s">
        <v>183</v>
      </c>
      <c r="BE430" s="18">
        <v>15.4</v>
      </c>
      <c r="BF430" s="18" t="s">
        <v>193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 x14ac:dyDescent="0.2">
      <c r="A431" s="18">
        <v>2687</v>
      </c>
      <c r="B431" s="18" t="s">
        <v>26</v>
      </c>
      <c r="C431" s="18" t="s">
        <v>183</v>
      </c>
      <c r="D431" s="18" t="s">
        <v>145</v>
      </c>
      <c r="E431" s="18" t="s">
        <v>748</v>
      </c>
      <c r="F431" s="22" t="str">
        <f>IF(ISBLANK(Table2[[#This Row],[unique_id]]), "", PROPER(SUBSTITUTE(Table2[[#This Row],[unique_id]], "_", " ")))</f>
        <v>Parents Move</v>
      </c>
      <c r="G431" s="18" t="s">
        <v>757</v>
      </c>
      <c r="H431" s="18" t="s">
        <v>762</v>
      </c>
      <c r="I431" s="18" t="s">
        <v>144</v>
      </c>
      <c r="M431" s="18" t="s">
        <v>136</v>
      </c>
      <c r="N431" s="18" t="s">
        <v>273</v>
      </c>
      <c r="O431" s="19" t="s">
        <v>805</v>
      </c>
      <c r="P431" s="18" t="s">
        <v>166</v>
      </c>
      <c r="Q431" s="18" t="s">
        <v>777</v>
      </c>
      <c r="R431" s="42" t="s">
        <v>762</v>
      </c>
      <c r="S431" s="18" t="str">
        <f>_xlfn.CONCAT( Table2[[#This Row],[friendly_name]], " Devices")</f>
        <v>Parents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Parents</v>
      </c>
      <c r="BB431" s="18" t="s">
        <v>370</v>
      </c>
      <c r="BC431" s="18" t="s">
        <v>1094</v>
      </c>
      <c r="BD431" s="18" t="s">
        <v>183</v>
      </c>
      <c r="BE431" s="18">
        <v>15.4</v>
      </c>
      <c r="BF431" s="18" t="s">
        <v>193</v>
      </c>
      <c r="BJ431" s="18" t="s">
        <v>1421</v>
      </c>
      <c r="BK431" s="18" t="s">
        <v>371</v>
      </c>
      <c r="BL431" s="21" t="s">
        <v>1445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customHeight="1" x14ac:dyDescent="0.2">
      <c r="A432" s="18">
        <v>2688</v>
      </c>
      <c r="B432" s="18" t="s">
        <v>26</v>
      </c>
      <c r="C432" s="18" t="s">
        <v>267</v>
      </c>
      <c r="D432" s="18" t="s">
        <v>145</v>
      </c>
      <c r="E432" s="18" t="s">
        <v>1506</v>
      </c>
      <c r="F432" s="22" t="str">
        <f>IF(ISBLANK(Table2[[#This Row],[unique_id]]), "", PROPER(SUBSTITUTE(Table2[[#This Row],[unique_id]], "_", " ")))</f>
        <v>Parents Homepod</v>
      </c>
      <c r="G432" s="18" t="s">
        <v>1507</v>
      </c>
      <c r="H432" s="18" t="s">
        <v>762</v>
      </c>
      <c r="I432" s="18" t="s">
        <v>144</v>
      </c>
      <c r="O432" s="19"/>
      <c r="P432" s="18"/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Parents</v>
      </c>
      <c r="BB432" s="18" t="s">
        <v>1508</v>
      </c>
      <c r="BC432" s="18" t="s">
        <v>1097</v>
      </c>
      <c r="BD432" s="18" t="s">
        <v>267</v>
      </c>
      <c r="BE432" s="18" t="s">
        <v>404</v>
      </c>
      <c r="BF432" s="18" t="s">
        <v>193</v>
      </c>
      <c r="BJ432" s="18" t="s">
        <v>1421</v>
      </c>
      <c r="BK432" s="24" t="s">
        <v>407</v>
      </c>
      <c r="BL432" s="21" t="s">
        <v>1446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customHeight="1" x14ac:dyDescent="0.2">
      <c r="A433" s="18">
        <v>2700</v>
      </c>
      <c r="B433" s="18" t="s">
        <v>26</v>
      </c>
      <c r="C433" s="18" t="s">
        <v>151</v>
      </c>
      <c r="D433" s="18" t="s">
        <v>313</v>
      </c>
      <c r="E433" s="18" t="s">
        <v>666</v>
      </c>
      <c r="F433" s="22" t="str">
        <f>IF(ISBLANK(Table2[[#This Row],[unique_id]]), "", PROPER(SUBSTITUTE(Table2[[#This Row],[unique_id]], "_", " ")))</f>
        <v>Back Door Lock Security</v>
      </c>
      <c r="G433" s="18" t="s">
        <v>662</v>
      </c>
      <c r="H433" s="18" t="s">
        <v>644</v>
      </c>
      <c r="I433" s="18" t="s">
        <v>211</v>
      </c>
      <c r="M433" s="18" t="s">
        <v>136</v>
      </c>
      <c r="O433" s="19"/>
      <c r="P433" s="18"/>
      <c r="T433" s="23"/>
      <c r="U433" s="18"/>
      <c r="V433" s="19"/>
      <c r="W433" s="19"/>
      <c r="X433" s="19"/>
      <c r="Y433" s="19"/>
      <c r="Z433" s="19"/>
      <c r="AB433" s="18"/>
      <c r="AE433" s="18" t="s">
        <v>677</v>
      </c>
      <c r="AG433" s="19"/>
      <c r="AH433" s="19"/>
      <c r="AT433" s="20"/>
      <c r="AU433" s="19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/>
      </c>
      <c r="BE433" s="19"/>
      <c r="BK433" s="24"/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 x14ac:dyDescent="0.2">
      <c r="A434" s="18">
        <v>2701</v>
      </c>
      <c r="B434" s="18" t="s">
        <v>26</v>
      </c>
      <c r="C434" s="18" t="s">
        <v>151</v>
      </c>
      <c r="D434" s="18" t="s">
        <v>149</v>
      </c>
      <c r="E434" s="18" t="s">
        <v>679</v>
      </c>
      <c r="F434" s="22" t="str">
        <f>IF(ISBLANK(Table2[[#This Row],[unique_id]]), "", PROPER(SUBSTITUTE(Table2[[#This Row],[unique_id]], "_", " ")))</f>
        <v>Template Back Door State</v>
      </c>
      <c r="G434" s="18" t="s">
        <v>288</v>
      </c>
      <c r="H434" s="18" t="s">
        <v>644</v>
      </c>
      <c r="I434" s="18" t="s">
        <v>211</v>
      </c>
      <c r="O434" s="19"/>
      <c r="P434" s="18"/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9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/>
      </c>
      <c r="BE434" s="19"/>
      <c r="BK434" s="24"/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18">
        <v>2702</v>
      </c>
      <c r="B435" s="18" t="s">
        <v>26</v>
      </c>
      <c r="C435" s="18" t="s">
        <v>635</v>
      </c>
      <c r="D435" s="18" t="s">
        <v>638</v>
      </c>
      <c r="E435" s="18" t="s">
        <v>639</v>
      </c>
      <c r="F435" s="22" t="str">
        <f>IF(ISBLANK(Table2[[#This Row],[unique_id]]), "", PROPER(SUBSTITUTE(Table2[[#This Row],[unique_id]], "_", " ")))</f>
        <v>Back Door Lock</v>
      </c>
      <c r="G435" s="18" t="s">
        <v>681</v>
      </c>
      <c r="H435" s="18" t="s">
        <v>644</v>
      </c>
      <c r="I435" s="18" t="s">
        <v>211</v>
      </c>
      <c r="M435" s="18" t="s">
        <v>136</v>
      </c>
      <c r="O435" s="19"/>
      <c r="P435" s="18"/>
      <c r="T435" s="23"/>
      <c r="U435" s="18"/>
      <c r="V435" s="19"/>
      <c r="W435" s="19" t="s">
        <v>498</v>
      </c>
      <c r="X435" s="19"/>
      <c r="Y435" s="26" t="s">
        <v>773</v>
      </c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18" t="str">
        <f>Table2[[#This Row],[device_suggested_area]]</f>
        <v>Back Door</v>
      </c>
      <c r="BA435" s="18" t="str">
        <f>IF(ISBLANK(Table2[[#This Row],[device_model]]), "", Table2[[#This Row],[device_suggested_area]])</f>
        <v>Back Door</v>
      </c>
      <c r="BB435" s="18" t="s">
        <v>1078</v>
      </c>
      <c r="BC435" s="18" t="s">
        <v>636</v>
      </c>
      <c r="BD435" s="18" t="s">
        <v>635</v>
      </c>
      <c r="BE435" s="18" t="s">
        <v>637</v>
      </c>
      <c r="BF435" s="18" t="s">
        <v>644</v>
      </c>
      <c r="BK435" s="18" t="s">
        <v>634</v>
      </c>
      <c r="BL435" s="18"/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customHeight="1" x14ac:dyDescent="0.2">
      <c r="A436" s="18">
        <v>2703</v>
      </c>
      <c r="B436" s="18" t="s">
        <v>26</v>
      </c>
      <c r="C436" s="18" t="s">
        <v>338</v>
      </c>
      <c r="D436" s="18" t="s">
        <v>149</v>
      </c>
      <c r="E436" s="18" t="s">
        <v>672</v>
      </c>
      <c r="F436" s="22" t="str">
        <f>IF(ISBLANK(Table2[[#This Row],[unique_id]]), "", PROPER(SUBSTITUTE(Table2[[#This Row],[unique_id]], "_", " ")))</f>
        <v>Template Back Door Sensor Contact Last</v>
      </c>
      <c r="G436" s="18" t="s">
        <v>680</v>
      </c>
      <c r="H436" s="18" t="s">
        <v>644</v>
      </c>
      <c r="I436" s="18" t="s">
        <v>211</v>
      </c>
      <c r="M436" s="18" t="s">
        <v>136</v>
      </c>
      <c r="O436" s="19"/>
      <c r="P436" s="18"/>
      <c r="T436" s="23"/>
      <c r="U436" s="18"/>
      <c r="V436" s="19"/>
      <c r="W436" s="19" t="s">
        <v>498</v>
      </c>
      <c r="X436" s="19"/>
      <c r="Y436" s="26" t="s">
        <v>773</v>
      </c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23" t="str">
        <f>Table2[[#This Row],[device_suggested_area]]</f>
        <v>Back Door</v>
      </c>
      <c r="BA436" s="18" t="str">
        <f>IF(ISBLANK(Table2[[#This Row],[device_model]]), "", Table2[[#This Row],[device_suggested_area]])</f>
        <v>Back Door</v>
      </c>
      <c r="BB436" s="23" t="s">
        <v>1091</v>
      </c>
      <c r="BC436" s="23" t="s">
        <v>655</v>
      </c>
      <c r="BD436" s="18" t="s">
        <v>1178</v>
      </c>
      <c r="BE436" s="18" t="s">
        <v>637</v>
      </c>
      <c r="BF436" s="18" t="s">
        <v>644</v>
      </c>
      <c r="BK436" s="18" t="s">
        <v>657</v>
      </c>
      <c r="BL436" s="18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customHeight="1" x14ac:dyDescent="0.2">
      <c r="A437" s="18">
        <v>2704</v>
      </c>
      <c r="B437" s="18" t="s">
        <v>588</v>
      </c>
      <c r="C437" s="18" t="s">
        <v>236</v>
      </c>
      <c r="D437" s="18" t="s">
        <v>147</v>
      </c>
      <c r="F437" s="22" t="str">
        <f>IF(ISBLANK(Table2[[#This Row],[unique_id]]), "", PROPER(SUBSTITUTE(Table2[[#This Row],[unique_id]], "_", " ")))</f>
        <v/>
      </c>
      <c r="G437" s="18" t="s">
        <v>644</v>
      </c>
      <c r="H437" s="18" t="s">
        <v>652</v>
      </c>
      <c r="I437" s="18" t="s">
        <v>211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C437" s="23"/>
      <c r="BE437" s="19"/>
      <c r="BL437" s="18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 x14ac:dyDescent="0.2">
      <c r="A438" s="18">
        <v>2705</v>
      </c>
      <c r="B438" s="18" t="s">
        <v>26</v>
      </c>
      <c r="C438" s="18" t="s">
        <v>151</v>
      </c>
      <c r="D438" s="18" t="s">
        <v>313</v>
      </c>
      <c r="E438" s="18" t="s">
        <v>667</v>
      </c>
      <c r="F438" s="22" t="str">
        <f>IF(ISBLANK(Table2[[#This Row],[unique_id]]), "", PROPER(SUBSTITUTE(Table2[[#This Row],[unique_id]], "_", " ")))</f>
        <v>Front Door Lock Security</v>
      </c>
      <c r="G438" s="18" t="s">
        <v>662</v>
      </c>
      <c r="H438" s="18" t="s">
        <v>643</v>
      </c>
      <c r="I438" s="18" t="s">
        <v>211</v>
      </c>
      <c r="M438" s="18" t="s">
        <v>136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E438" s="18" t="s">
        <v>677</v>
      </c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 x14ac:dyDescent="0.2">
      <c r="A439" s="18">
        <v>2706</v>
      </c>
      <c r="B439" s="18" t="s">
        <v>26</v>
      </c>
      <c r="C439" s="18" t="s">
        <v>151</v>
      </c>
      <c r="D439" s="18" t="s">
        <v>149</v>
      </c>
      <c r="E439" s="18" t="s">
        <v>678</v>
      </c>
      <c r="F439" s="22" t="str">
        <f>IF(ISBLANK(Table2[[#This Row],[unique_id]]), "", PROPER(SUBSTITUTE(Table2[[#This Row],[unique_id]], "_", " ")))</f>
        <v>Template Front Door State</v>
      </c>
      <c r="G439" s="18" t="s">
        <v>288</v>
      </c>
      <c r="H439" s="18" t="s">
        <v>643</v>
      </c>
      <c r="I439" s="18" t="s">
        <v>211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U439" s="19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/>
      </c>
      <c r="BE439" s="19"/>
      <c r="BK439" s="24"/>
      <c r="BL439" s="21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 x14ac:dyDescent="0.2">
      <c r="A440" s="18">
        <v>2707</v>
      </c>
      <c r="B440" s="18" t="s">
        <v>26</v>
      </c>
      <c r="C440" s="18" t="s">
        <v>635</v>
      </c>
      <c r="D440" s="18" t="s">
        <v>638</v>
      </c>
      <c r="E440" s="18" t="s">
        <v>640</v>
      </c>
      <c r="F440" s="22" t="str">
        <f>IF(ISBLANK(Table2[[#This Row],[unique_id]]), "", PROPER(SUBSTITUTE(Table2[[#This Row],[unique_id]], "_", " ")))</f>
        <v>Front Door Lock</v>
      </c>
      <c r="G440" s="18" t="s">
        <v>681</v>
      </c>
      <c r="H440" s="18" t="s">
        <v>643</v>
      </c>
      <c r="I440" s="18" t="s">
        <v>211</v>
      </c>
      <c r="M440" s="18" t="s">
        <v>136</v>
      </c>
      <c r="O440" s="19"/>
      <c r="P440" s="18"/>
      <c r="T440" s="23"/>
      <c r="U440" s="18"/>
      <c r="V440" s="19"/>
      <c r="W440" s="19" t="s">
        <v>498</v>
      </c>
      <c r="X440" s="19"/>
      <c r="Y440" s="26" t="s">
        <v>773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18" t="str">
        <f>Table2[[#This Row],[device_suggested_area]]</f>
        <v>Front Door</v>
      </c>
      <c r="BA440" s="18" t="str">
        <f>IF(ISBLANK(Table2[[#This Row],[device_model]]), "", Table2[[#This Row],[device_suggested_area]])</f>
        <v>Front Door</v>
      </c>
      <c r="BB440" s="18" t="s">
        <v>1078</v>
      </c>
      <c r="BC440" s="18" t="s">
        <v>636</v>
      </c>
      <c r="BD440" s="18" t="s">
        <v>635</v>
      </c>
      <c r="BE440" s="18" t="s">
        <v>637</v>
      </c>
      <c r="BF440" s="18" t="s">
        <v>643</v>
      </c>
      <c r="BK440" s="18" t="s">
        <v>641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customHeight="1" x14ac:dyDescent="0.2">
      <c r="A441" s="18">
        <v>2708</v>
      </c>
      <c r="B441" s="18" t="s">
        <v>26</v>
      </c>
      <c r="C441" s="18" t="s">
        <v>338</v>
      </c>
      <c r="D441" s="18" t="s">
        <v>149</v>
      </c>
      <c r="E441" s="18" t="s">
        <v>671</v>
      </c>
      <c r="F441" s="22" t="str">
        <f>IF(ISBLANK(Table2[[#This Row],[unique_id]]), "", PROPER(SUBSTITUTE(Table2[[#This Row],[unique_id]], "_", " ")))</f>
        <v>Template Front Door Sensor Contact Last</v>
      </c>
      <c r="G441" s="18" t="s">
        <v>680</v>
      </c>
      <c r="H441" s="18" t="s">
        <v>643</v>
      </c>
      <c r="I441" s="18" t="s">
        <v>211</v>
      </c>
      <c r="M441" s="18" t="s">
        <v>136</v>
      </c>
      <c r="O441" s="19"/>
      <c r="P441" s="18"/>
      <c r="T441" s="23"/>
      <c r="U441" s="18"/>
      <c r="V441" s="19"/>
      <c r="W441" s="19" t="s">
        <v>498</v>
      </c>
      <c r="X441" s="19"/>
      <c r="Y441" s="26" t="s">
        <v>773</v>
      </c>
      <c r="Z441" s="19"/>
      <c r="AB441" s="18"/>
      <c r="AG441" s="19"/>
      <c r="AH441" s="19"/>
      <c r="AT441" s="20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23" t="str">
        <f>Table2[[#This Row],[device_suggested_area]]</f>
        <v>Front Door</v>
      </c>
      <c r="BA441" s="18" t="str">
        <f>IF(ISBLANK(Table2[[#This Row],[device_model]]), "", Table2[[#This Row],[device_suggested_area]])</f>
        <v>Front Door</v>
      </c>
      <c r="BB441" s="23" t="s">
        <v>1091</v>
      </c>
      <c r="BC441" s="23" t="s">
        <v>655</v>
      </c>
      <c r="BD441" s="18" t="s">
        <v>1178</v>
      </c>
      <c r="BE441" s="18" t="s">
        <v>637</v>
      </c>
      <c r="BF441" s="18" t="s">
        <v>643</v>
      </c>
      <c r="BK441" s="18" t="s">
        <v>656</v>
      </c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customHeight="1" x14ac:dyDescent="0.2">
      <c r="A442" s="18">
        <v>2709</v>
      </c>
      <c r="B442" s="18" t="s">
        <v>588</v>
      </c>
      <c r="C442" s="18" t="s">
        <v>236</v>
      </c>
      <c r="D442" s="18" t="s">
        <v>147</v>
      </c>
      <c r="F442" s="22" t="str">
        <f>IF(ISBLANK(Table2[[#This Row],[unique_id]]), "", PROPER(SUBSTITUTE(Table2[[#This Row],[unique_id]], "_", " ")))</f>
        <v/>
      </c>
      <c r="G442" s="18" t="s">
        <v>643</v>
      </c>
      <c r="H442" s="18" t="s">
        <v>651</v>
      </c>
      <c r="I442" s="18" t="s">
        <v>211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C442" s="23"/>
      <c r="BE442" s="19"/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 x14ac:dyDescent="0.2">
      <c r="A443" s="18">
        <v>2710</v>
      </c>
      <c r="B443" s="18" t="s">
        <v>26</v>
      </c>
      <c r="C443" s="18" t="s">
        <v>133</v>
      </c>
      <c r="D443" s="18" t="s">
        <v>149</v>
      </c>
      <c r="E443" s="18" t="s">
        <v>611</v>
      </c>
      <c r="F443" s="22" t="str">
        <f>IF(ISBLANK(Table2[[#This Row],[unique_id]]), "", PROPER(SUBSTITUTE(Table2[[#This Row],[unique_id]], "_", " ")))</f>
        <v>Ada Fan Occupancy</v>
      </c>
      <c r="G443" s="18" t="s">
        <v>130</v>
      </c>
      <c r="H443" s="18" t="s">
        <v>649</v>
      </c>
      <c r="I443" s="18" t="s">
        <v>211</v>
      </c>
      <c r="M443" s="18" t="s">
        <v>136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 x14ac:dyDescent="0.2">
      <c r="A444" s="18">
        <v>2711</v>
      </c>
      <c r="B444" s="18" t="s">
        <v>26</v>
      </c>
      <c r="C444" s="18" t="s">
        <v>133</v>
      </c>
      <c r="D444" s="18" t="s">
        <v>149</v>
      </c>
      <c r="E444" s="18" t="s">
        <v>610</v>
      </c>
      <c r="F444" s="22" t="str">
        <f>IF(ISBLANK(Table2[[#This Row],[unique_id]]), "", PROPER(SUBSTITUTE(Table2[[#This Row],[unique_id]], "_", " ")))</f>
        <v>Edwin Fan Occupancy</v>
      </c>
      <c r="G444" s="18" t="s">
        <v>127</v>
      </c>
      <c r="H444" s="18" t="s">
        <v>649</v>
      </c>
      <c r="I444" s="18" t="s">
        <v>211</v>
      </c>
      <c r="M444" s="18" t="s">
        <v>136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 x14ac:dyDescent="0.2">
      <c r="A445" s="18">
        <v>2712</v>
      </c>
      <c r="B445" s="18" t="s">
        <v>26</v>
      </c>
      <c r="C445" s="18" t="s">
        <v>133</v>
      </c>
      <c r="D445" s="18" t="s">
        <v>149</v>
      </c>
      <c r="E445" s="18" t="s">
        <v>612</v>
      </c>
      <c r="F445" s="22" t="str">
        <f>IF(ISBLANK(Table2[[#This Row],[unique_id]]), "", PROPER(SUBSTITUTE(Table2[[#This Row],[unique_id]], "_", " ")))</f>
        <v>Parents Fan Occupancy</v>
      </c>
      <c r="G445" s="18" t="s">
        <v>193</v>
      </c>
      <c r="H445" s="18" t="s">
        <v>649</v>
      </c>
      <c r="I445" s="18" t="s">
        <v>211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 x14ac:dyDescent="0.2">
      <c r="A446" s="18">
        <v>2713</v>
      </c>
      <c r="B446" s="18" t="s">
        <v>26</v>
      </c>
      <c r="C446" s="18" t="s">
        <v>133</v>
      </c>
      <c r="D446" s="18" t="s">
        <v>149</v>
      </c>
      <c r="E446" s="18" t="s">
        <v>613</v>
      </c>
      <c r="F446" s="22" t="str">
        <f>IF(ISBLANK(Table2[[#This Row],[unique_id]]), "", PROPER(SUBSTITUTE(Table2[[#This Row],[unique_id]], "_", " ")))</f>
        <v>Lounge Fan Occupancy</v>
      </c>
      <c r="G446" s="18" t="s">
        <v>195</v>
      </c>
      <c r="H446" s="18" t="s">
        <v>649</v>
      </c>
      <c r="I446" s="18" t="s">
        <v>211</v>
      </c>
      <c r="M446" s="18" t="s">
        <v>136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 x14ac:dyDescent="0.2">
      <c r="A447" s="18">
        <v>2714</v>
      </c>
      <c r="B447" s="18" t="s">
        <v>26</v>
      </c>
      <c r="C447" s="18" t="s">
        <v>133</v>
      </c>
      <c r="D447" s="18" t="s">
        <v>149</v>
      </c>
      <c r="E447" s="18" t="s">
        <v>614</v>
      </c>
      <c r="F447" s="22" t="str">
        <f>IF(ISBLANK(Table2[[#This Row],[unique_id]]), "", PROPER(SUBSTITUTE(Table2[[#This Row],[unique_id]], "_", " ")))</f>
        <v>Deck East Fan Occupancy</v>
      </c>
      <c r="G447" s="18" t="s">
        <v>217</v>
      </c>
      <c r="H447" s="18" t="s">
        <v>649</v>
      </c>
      <c r="I447" s="18" t="s">
        <v>211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 x14ac:dyDescent="0.2">
      <c r="A448" s="18">
        <v>2715</v>
      </c>
      <c r="B448" s="18" t="s">
        <v>26</v>
      </c>
      <c r="C448" s="18" t="s">
        <v>133</v>
      </c>
      <c r="D448" s="18" t="s">
        <v>149</v>
      </c>
      <c r="E448" s="18" t="s">
        <v>615</v>
      </c>
      <c r="F448" s="22" t="str">
        <f>IF(ISBLANK(Table2[[#This Row],[unique_id]]), "", PROPER(SUBSTITUTE(Table2[[#This Row],[unique_id]], "_", " ")))</f>
        <v>Deck West Fan Occupancy</v>
      </c>
      <c r="G448" s="18" t="s">
        <v>216</v>
      </c>
      <c r="H448" s="18" t="s">
        <v>649</v>
      </c>
      <c r="I448" s="18" t="s">
        <v>211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 x14ac:dyDescent="0.2">
      <c r="A449" s="18">
        <v>2716</v>
      </c>
      <c r="B449" s="18" t="s">
        <v>26</v>
      </c>
      <c r="C449" s="18" t="s">
        <v>449</v>
      </c>
      <c r="D449" s="18" t="s">
        <v>337</v>
      </c>
      <c r="E449" s="18" t="s">
        <v>336</v>
      </c>
      <c r="F449" s="22" t="str">
        <f>IF(ISBLANK(Table2[[#This Row],[unique_id]]), "", PROPER(SUBSTITUTE(Table2[[#This Row],[unique_id]], "_", " ")))</f>
        <v>Column Break</v>
      </c>
      <c r="G449" s="18" t="s">
        <v>333</v>
      </c>
      <c r="H449" s="18" t="s">
        <v>646</v>
      </c>
      <c r="I449" s="18" t="s">
        <v>211</v>
      </c>
      <c r="M449" s="18" t="s">
        <v>334</v>
      </c>
      <c r="N449" s="18" t="s">
        <v>335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 x14ac:dyDescent="0.2">
      <c r="A450" s="18">
        <v>2717</v>
      </c>
      <c r="B450" s="18" t="s">
        <v>26</v>
      </c>
      <c r="C450" s="18" t="s">
        <v>236</v>
      </c>
      <c r="D450" s="18" t="s">
        <v>149</v>
      </c>
      <c r="E450" s="18" t="s">
        <v>150</v>
      </c>
      <c r="F450" s="22" t="str">
        <f>IF(ISBLANK(Table2[[#This Row],[unique_id]]), "", PROPER(SUBSTITUTE(Table2[[#This Row],[unique_id]], "_", " ")))</f>
        <v>Uvc Ada Motion</v>
      </c>
      <c r="G450" s="18" t="s">
        <v>642</v>
      </c>
      <c r="H450" s="18" t="s">
        <v>646</v>
      </c>
      <c r="I450" s="18" t="s">
        <v>211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 x14ac:dyDescent="0.2">
      <c r="A451" s="18">
        <v>2718</v>
      </c>
      <c r="B451" s="18" t="s">
        <v>26</v>
      </c>
      <c r="C451" s="18" t="s">
        <v>236</v>
      </c>
      <c r="D451" s="18" t="s">
        <v>147</v>
      </c>
      <c r="E451" s="18" t="s">
        <v>148</v>
      </c>
      <c r="F451" s="22" t="str">
        <f>IF(ISBLANK(Table2[[#This Row],[unique_id]]), "", PROPER(SUBSTITUTE(Table2[[#This Row],[unique_id]], "_", " ")))</f>
        <v>Uvc Ada Medium</v>
      </c>
      <c r="G451" s="18" t="s">
        <v>130</v>
      </c>
      <c r="H451" s="18" t="s">
        <v>648</v>
      </c>
      <c r="I451" s="18" t="s">
        <v>211</v>
      </c>
      <c r="M451" s="18" t="s">
        <v>136</v>
      </c>
      <c r="N451" s="18" t="s">
        <v>274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393</v>
      </c>
      <c r="BA451" s="18" t="str">
        <f>IF(ISBLANK(Table2[[#This Row],[device_model]]), "", Table2[[#This Row],[device_suggested_area]])</f>
        <v>Ada</v>
      </c>
      <c r="BB451" s="18" t="str">
        <f>Table2[[#This Row],[device_suggested_area]]</f>
        <v>Ada</v>
      </c>
      <c r="BC451" s="18" t="s">
        <v>391</v>
      </c>
      <c r="BD451" s="18" t="s">
        <v>236</v>
      </c>
      <c r="BE451" s="18" t="s">
        <v>392</v>
      </c>
      <c r="BF451" s="18" t="s">
        <v>130</v>
      </c>
      <c r="BJ451" s="18" t="s">
        <v>1422</v>
      </c>
      <c r="BK451" s="18" t="s">
        <v>389</v>
      </c>
      <c r="BL451" s="18" t="s">
        <v>1486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customHeight="1" x14ac:dyDescent="0.2">
      <c r="A452" s="18">
        <v>2719</v>
      </c>
      <c r="B452" s="18" t="s">
        <v>26</v>
      </c>
      <c r="C452" s="18" t="s">
        <v>236</v>
      </c>
      <c r="D452" s="18" t="s">
        <v>149</v>
      </c>
      <c r="E452" s="18" t="s">
        <v>210</v>
      </c>
      <c r="F452" s="22" t="str">
        <f>IF(ISBLANK(Table2[[#This Row],[unique_id]]), "", PROPER(SUBSTITUTE(Table2[[#This Row],[unique_id]], "_", " ")))</f>
        <v>Uvc Edwin Motion</v>
      </c>
      <c r="G452" s="18" t="s">
        <v>642</v>
      </c>
      <c r="H452" s="18" t="s">
        <v>645</v>
      </c>
      <c r="I452" s="18" t="s">
        <v>211</v>
      </c>
      <c r="M452" s="18" t="s">
        <v>136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 x14ac:dyDescent="0.2">
      <c r="A453" s="18">
        <v>2720</v>
      </c>
      <c r="B453" s="18" t="s">
        <v>26</v>
      </c>
      <c r="C453" s="18" t="s">
        <v>236</v>
      </c>
      <c r="D453" s="18" t="s">
        <v>147</v>
      </c>
      <c r="E453" s="18" t="s">
        <v>209</v>
      </c>
      <c r="F453" s="22" t="str">
        <f>IF(ISBLANK(Table2[[#This Row],[unique_id]]), "", PROPER(SUBSTITUTE(Table2[[#This Row],[unique_id]], "_", " ")))</f>
        <v>Uvc Edwin Medium</v>
      </c>
      <c r="G453" s="18" t="s">
        <v>127</v>
      </c>
      <c r="H453" s="18" t="s">
        <v>647</v>
      </c>
      <c r="I453" s="18" t="s">
        <v>211</v>
      </c>
      <c r="M453" s="18" t="s">
        <v>136</v>
      </c>
      <c r="N453" s="18" t="s">
        <v>274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18" t="s">
        <v>393</v>
      </c>
      <c r="BA453" s="18" t="str">
        <f>IF(ISBLANK(Table2[[#This Row],[device_model]]), "", Table2[[#This Row],[device_suggested_area]])</f>
        <v>Edwin</v>
      </c>
      <c r="BB453" s="18" t="str">
        <f>Table2[[#This Row],[device_suggested_area]]</f>
        <v>Edwin</v>
      </c>
      <c r="BC453" s="18" t="s">
        <v>391</v>
      </c>
      <c r="BD453" s="18" t="s">
        <v>236</v>
      </c>
      <c r="BE453" s="18" t="s">
        <v>392</v>
      </c>
      <c r="BF453" s="18" t="s">
        <v>127</v>
      </c>
      <c r="BJ453" s="18" t="s">
        <v>1422</v>
      </c>
      <c r="BK453" s="18" t="s">
        <v>390</v>
      </c>
      <c r="BL453" s="18" t="s">
        <v>1487</v>
      </c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customHeight="1" x14ac:dyDescent="0.2">
      <c r="A454" s="18">
        <v>2721</v>
      </c>
      <c r="B454" s="18" t="s">
        <v>26</v>
      </c>
      <c r="C454" s="18" t="s">
        <v>449</v>
      </c>
      <c r="D454" s="18" t="s">
        <v>337</v>
      </c>
      <c r="E454" s="18" t="s">
        <v>336</v>
      </c>
      <c r="F454" s="22" t="str">
        <f>IF(ISBLANK(Table2[[#This Row],[unique_id]]), "", PROPER(SUBSTITUTE(Table2[[#This Row],[unique_id]], "_", " ")))</f>
        <v>Column Break</v>
      </c>
      <c r="G454" s="18" t="s">
        <v>333</v>
      </c>
      <c r="H454" s="18" t="s">
        <v>647</v>
      </c>
      <c r="I454" s="18" t="s">
        <v>211</v>
      </c>
      <c r="M454" s="18" t="s">
        <v>334</v>
      </c>
      <c r="N454" s="18" t="s">
        <v>335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 x14ac:dyDescent="0.2">
      <c r="A455" s="18">
        <v>5000</v>
      </c>
      <c r="B455" s="21" t="s">
        <v>26</v>
      </c>
      <c r="C455" s="18" t="s">
        <v>236</v>
      </c>
      <c r="F455" s="22" t="str">
        <f>IF(ISBLANK(Table2[[#This Row],[unique_id]]), "", PROPER(SUBSTITUTE(Table2[[#This Row],[unique_id]], "_", " ")))</f>
        <v/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1073</v>
      </c>
      <c r="BA455" s="18" t="str">
        <f>IF(ISBLANK(Table2[[#This Row],[device_model]]), "", Table2[[#This Row],[device_suggested_area]])</f>
        <v>Rack</v>
      </c>
      <c r="BB455" s="18" t="s">
        <v>1124</v>
      </c>
      <c r="BC455" s="18" t="s">
        <v>1072</v>
      </c>
      <c r="BD455" s="18" t="s">
        <v>236</v>
      </c>
      <c r="BE455" s="18" t="s">
        <v>409</v>
      </c>
      <c r="BF455" s="18" t="s">
        <v>28</v>
      </c>
      <c r="BJ455" s="18" t="s">
        <v>1415</v>
      </c>
      <c r="BK455" s="18" t="s">
        <v>412</v>
      </c>
      <c r="BL455" s="18" t="s">
        <v>1416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customHeight="1" x14ac:dyDescent="0.2">
      <c r="A456" s="18">
        <v>5001</v>
      </c>
      <c r="B456" s="21" t="s">
        <v>26</v>
      </c>
      <c r="C456" s="18" t="s">
        <v>236</v>
      </c>
      <c r="F456" s="22" t="str">
        <f>IF(ISBLANK(Table2[[#This Row],[unique_id]]), "", PROPER(SUBSTITUTE(Table2[[#This Row],[unique_id]], "_", " ")))</f>
        <v/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18" t="s">
        <v>1074</v>
      </c>
      <c r="BA456" s="18" t="str">
        <f>IF(ISBLANK(Table2[[#This Row],[device_model]]), "", Table2[[#This Row],[device_suggested_area]])</f>
        <v>Rack</v>
      </c>
      <c r="BB456" s="18" t="str">
        <f>Table2[[#This Row],[device_suggested_area]]</f>
        <v>Rack</v>
      </c>
      <c r="BC456" s="18" t="s">
        <v>1068</v>
      </c>
      <c r="BD456" s="18" t="s">
        <v>236</v>
      </c>
      <c r="BE456" s="18" t="s">
        <v>621</v>
      </c>
      <c r="BF456" s="18" t="s">
        <v>28</v>
      </c>
      <c r="BJ456" s="18" t="s">
        <v>1415</v>
      </c>
      <c r="BK456" s="18" t="s">
        <v>622</v>
      </c>
      <c r="BL456" s="18" t="s">
        <v>1417</v>
      </c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customHeight="1" x14ac:dyDescent="0.2">
      <c r="A457" s="18">
        <v>5002</v>
      </c>
      <c r="B457" s="21" t="s">
        <v>26</v>
      </c>
      <c r="C457" s="18" t="s">
        <v>236</v>
      </c>
      <c r="F457" s="22" t="str">
        <f>IF(ISBLANK(Table2[[#This Row],[unique_id]]), "", PROPER(SUBSTITUTE(Table2[[#This Row],[unique_id]], "_", " ")))</f>
        <v/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18" t="s">
        <v>1074</v>
      </c>
      <c r="BA457" s="18" t="str">
        <f>IF(ISBLANK(Table2[[#This Row],[device_model]]), "", Table2[[#This Row],[device_suggested_area]])</f>
        <v>Ceiling</v>
      </c>
      <c r="BB457" s="18" t="str">
        <f>Table2[[#This Row],[device_suggested_area]]</f>
        <v>Ceiling</v>
      </c>
      <c r="BC457" s="18" t="s">
        <v>1069</v>
      </c>
      <c r="BD457" s="18" t="s">
        <v>236</v>
      </c>
      <c r="BE457" s="18" t="s">
        <v>1130</v>
      </c>
      <c r="BF457" s="18" t="s">
        <v>410</v>
      </c>
      <c r="BJ457" s="18" t="s">
        <v>1415</v>
      </c>
      <c r="BK457" s="18" t="s">
        <v>413</v>
      </c>
      <c r="BL457" s="18" t="s">
        <v>1418</v>
      </c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customHeight="1" x14ac:dyDescent="0.2">
      <c r="A458" s="18">
        <v>5003</v>
      </c>
      <c r="B458" s="21" t="s">
        <v>26</v>
      </c>
      <c r="C458" s="18" t="s">
        <v>236</v>
      </c>
      <c r="F458" s="22" t="str">
        <f>IF(ISBLANK(Table2[[#This Row],[unique_id]]), "", PROPER(SUBSTITUTE(Table2[[#This Row],[unique_id]], "_", " ")))</f>
        <v/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18" t="s">
        <v>1075</v>
      </c>
      <c r="BA458" s="18" t="str">
        <f>IF(ISBLANK(Table2[[#This Row],[device_model]]), "", Table2[[#This Row],[device_suggested_area]])</f>
        <v>Deck</v>
      </c>
      <c r="BB458" s="18" t="str">
        <f>Table2[[#This Row],[device_suggested_area]]</f>
        <v>Deck</v>
      </c>
      <c r="BC458" s="18" t="s">
        <v>1070</v>
      </c>
      <c r="BD458" s="18" t="s">
        <v>236</v>
      </c>
      <c r="BE458" s="18" t="s">
        <v>1129</v>
      </c>
      <c r="BF458" s="18" t="s">
        <v>362</v>
      </c>
      <c r="BJ458" s="18" t="s">
        <v>1415</v>
      </c>
      <c r="BK458" s="18" t="s">
        <v>414</v>
      </c>
      <c r="BL458" s="18" t="s">
        <v>1419</v>
      </c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customHeight="1" x14ac:dyDescent="0.2">
      <c r="A459" s="18">
        <v>5004</v>
      </c>
      <c r="B459" s="21" t="s">
        <v>26</v>
      </c>
      <c r="C459" s="18" t="s">
        <v>236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1075</v>
      </c>
      <c r="BA459" s="18" t="str">
        <f>IF(ISBLANK(Table2[[#This Row],[device_model]]), "", Table2[[#This Row],[device_suggested_area]])</f>
        <v>Hallway</v>
      </c>
      <c r="BB459" s="18" t="str">
        <f>Table2[[#This Row],[device_suggested_area]]</f>
        <v>Hallway</v>
      </c>
      <c r="BC459" s="18" t="s">
        <v>1071</v>
      </c>
      <c r="BD459" s="18" t="s">
        <v>236</v>
      </c>
      <c r="BE459" s="18" t="s">
        <v>1129</v>
      </c>
      <c r="BF459" s="18" t="s">
        <v>411</v>
      </c>
      <c r="BJ459" s="18" t="s">
        <v>1415</v>
      </c>
      <c r="BK459" s="18" t="s">
        <v>415</v>
      </c>
      <c r="BL459" s="18" t="s">
        <v>1420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customHeight="1" x14ac:dyDescent="0.2">
      <c r="A460" s="18">
        <v>5005</v>
      </c>
      <c r="B460" s="76" t="s">
        <v>588</v>
      </c>
      <c r="C460" s="76" t="s">
        <v>394</v>
      </c>
      <c r="D460" s="76"/>
      <c r="E460" s="76"/>
      <c r="F460" s="81" t="str">
        <f>IF(ISBLANK(Table2[[#This Row],[unique_id]]), "", PROPER(SUBSTITUTE(Table2[[#This Row],[unique_id]], "_", " ")))</f>
        <v/>
      </c>
      <c r="G460" s="76"/>
      <c r="H460" s="76"/>
      <c r="I460" s="76"/>
      <c r="J460" s="75"/>
      <c r="K460" s="76"/>
      <c r="L460" s="76"/>
      <c r="M460" s="76"/>
      <c r="N460" s="75"/>
      <c r="O460" s="77"/>
      <c r="P460" s="75"/>
      <c r="Q460" s="75"/>
      <c r="R460" s="75"/>
      <c r="S460" s="75"/>
      <c r="T460" s="78"/>
      <c r="U460" s="75"/>
      <c r="V460" s="77"/>
      <c r="W460" s="77"/>
      <c r="X460" s="77"/>
      <c r="Y460" s="77"/>
      <c r="Z460" s="77"/>
      <c r="AA460" s="77"/>
      <c r="AB460" s="75"/>
      <c r="AC460" s="75"/>
      <c r="AD460" s="75"/>
      <c r="AE460" s="75"/>
      <c r="AF460" s="75"/>
      <c r="AG460" s="77"/>
      <c r="AH460" s="77"/>
      <c r="AI460" s="75"/>
      <c r="AJ460" s="75"/>
      <c r="AK460" s="75"/>
      <c r="AL460" s="75"/>
      <c r="AM460" s="75"/>
      <c r="AN460" s="75"/>
      <c r="AO460" s="75"/>
      <c r="AP460" s="75"/>
      <c r="AQ460" s="75"/>
      <c r="AR460" s="75"/>
      <c r="AS460" s="75"/>
      <c r="AT460" s="79"/>
      <c r="AU460" s="75"/>
      <c r="AV460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75" t="s">
        <v>1073</v>
      </c>
      <c r="BA460" s="75" t="str">
        <f>IF(ISBLANK(Table2[[#This Row],[device_model]]), "", Table2[[#This Row],[device_suggested_area]])</f>
        <v>Rack</v>
      </c>
      <c r="BB460" s="75" t="s">
        <v>394</v>
      </c>
      <c r="BC460" s="75" t="s">
        <v>395</v>
      </c>
      <c r="BD460" s="75" t="s">
        <v>397</v>
      </c>
      <c r="BE460" s="75" t="s">
        <v>396</v>
      </c>
      <c r="BF460" s="75" t="s">
        <v>28</v>
      </c>
      <c r="BG460" s="75"/>
      <c r="BH460" s="75"/>
      <c r="BI460" s="75"/>
      <c r="BJ460" s="75" t="s">
        <v>1421</v>
      </c>
      <c r="BK460" s="80" t="s">
        <v>441</v>
      </c>
      <c r="BL460" s="75" t="s">
        <v>1447</v>
      </c>
      <c r="BM460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ht="16" customHeight="1" x14ac:dyDescent="0.2">
      <c r="A461" s="18">
        <v>5006</v>
      </c>
      <c r="B461" s="76" t="s">
        <v>588</v>
      </c>
      <c r="C461" s="76" t="s">
        <v>383</v>
      </c>
      <c r="D461" s="76"/>
      <c r="E461" s="76"/>
      <c r="F461" s="75" t="str">
        <f>IF(ISBLANK(Table2[[#This Row],[unique_id]]), "", PROPER(SUBSTITUTE(Table2[[#This Row],[unique_id]], "_", " ")))</f>
        <v/>
      </c>
      <c r="G461" s="76"/>
      <c r="H461" s="76"/>
      <c r="I461" s="76"/>
      <c r="J461" s="75"/>
      <c r="K461" s="76"/>
      <c r="L461" s="75"/>
      <c r="M461" s="76"/>
      <c r="N461" s="75"/>
      <c r="O461" s="77"/>
      <c r="P461" s="75"/>
      <c r="Q461" s="75"/>
      <c r="R461" s="75"/>
      <c r="S461" s="75"/>
      <c r="T461" s="78"/>
      <c r="U461" s="75"/>
      <c r="V461" s="77"/>
      <c r="W461" s="77"/>
      <c r="X461" s="77"/>
      <c r="Y461" s="77"/>
      <c r="Z461" s="77"/>
      <c r="AA461" s="77"/>
      <c r="AB461" s="75"/>
      <c r="AC461" s="75"/>
      <c r="AD461" s="75"/>
      <c r="AE461" s="75"/>
      <c r="AF461" s="75"/>
      <c r="AG461" s="77"/>
      <c r="AH461" s="77"/>
      <c r="AI461" s="75"/>
      <c r="AJ461" s="75" t="str">
        <f>IF(ISBLANK(AI461),  "", _xlfn.CONCAT("haas/entity/sensor/", LOWER(C461), "/", E461, "/config"))</f>
        <v/>
      </c>
      <c r="AK461" s="75" t="str">
        <f>IF(ISBLANK(AI461),  "", _xlfn.CONCAT(LOWER(C461), "/", E461))</f>
        <v/>
      </c>
      <c r="AL461" s="75"/>
      <c r="AM461" s="75"/>
      <c r="AN461" s="75"/>
      <c r="AO461" s="75"/>
      <c r="AP461" s="75"/>
      <c r="AQ461" s="75"/>
      <c r="AR461" s="75"/>
      <c r="AS461" s="75"/>
      <c r="AT461" s="79"/>
      <c r="AU461" s="79"/>
      <c r="AV461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75" t="s">
        <v>1115</v>
      </c>
      <c r="BA461" s="75" t="str">
        <f>IF(ISBLANK(Table2[[#This Row],[device_model]]), "", Table2[[#This Row],[device_suggested_area]])</f>
        <v>Rack</v>
      </c>
      <c r="BB461" s="75" t="s">
        <v>1396</v>
      </c>
      <c r="BC461" s="75" t="s">
        <v>1086</v>
      </c>
      <c r="BD461" s="75" t="s">
        <v>267</v>
      </c>
      <c r="BE461" s="75">
        <v>12.1</v>
      </c>
      <c r="BF461" s="75" t="s">
        <v>28</v>
      </c>
      <c r="BG461" s="75"/>
      <c r="BH461" s="75"/>
      <c r="BI461" s="75"/>
      <c r="BJ461" s="75" t="s">
        <v>408</v>
      </c>
      <c r="BK461" s="82" t="s">
        <v>1412</v>
      </c>
      <c r="BL461" s="75" t="s">
        <v>1395</v>
      </c>
      <c r="BM461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ht="16" customHeight="1" x14ac:dyDescent="0.2">
      <c r="A462" s="18">
        <v>5007</v>
      </c>
      <c r="B462" s="76" t="s">
        <v>588</v>
      </c>
      <c r="C462" s="76" t="s">
        <v>383</v>
      </c>
      <c r="D462" s="76"/>
      <c r="E462" s="76"/>
      <c r="F462" s="75" t="str">
        <f>IF(ISBLANK(Table2[[#This Row],[unique_id]]), "", PROPER(SUBSTITUTE(Table2[[#This Row],[unique_id]], "_", " ")))</f>
        <v/>
      </c>
      <c r="G462" s="76"/>
      <c r="H462" s="76"/>
      <c r="I462" s="76"/>
      <c r="J462" s="75"/>
      <c r="K462" s="76"/>
      <c r="L462" s="75"/>
      <c r="M462" s="76"/>
      <c r="N462" s="75"/>
      <c r="O462" s="77"/>
      <c r="P462" s="75"/>
      <c r="Q462" s="75"/>
      <c r="R462" s="75"/>
      <c r="S462" s="75"/>
      <c r="T462" s="78"/>
      <c r="U462" s="75"/>
      <c r="V462" s="77"/>
      <c r="W462" s="77"/>
      <c r="X462" s="77"/>
      <c r="Y462" s="77"/>
      <c r="Z462" s="77"/>
      <c r="AA462" s="77"/>
      <c r="AB462" s="75"/>
      <c r="AC462" s="75"/>
      <c r="AD462" s="75"/>
      <c r="AE462" s="75"/>
      <c r="AF462" s="75"/>
      <c r="AG462" s="77"/>
      <c r="AH462" s="77"/>
      <c r="AI462" s="75"/>
      <c r="AJ462" s="75" t="str">
        <f>IF(ISBLANK(AI462),  "", _xlfn.CONCAT("haas/entity/sensor/", LOWER(C462), "/", E462, "/config"))</f>
        <v/>
      </c>
      <c r="AK462" s="75" t="str">
        <f>IF(ISBLANK(AI462),  "", _xlfn.CONCAT(LOWER(C462), "/", E462))</f>
        <v/>
      </c>
      <c r="AL462" s="75"/>
      <c r="AM462" s="75"/>
      <c r="AN462" s="75"/>
      <c r="AO462" s="75"/>
      <c r="AP462" s="75"/>
      <c r="AQ462" s="75"/>
      <c r="AR462" s="75"/>
      <c r="AS462" s="75"/>
      <c r="AT462" s="79"/>
      <c r="AU462" s="79"/>
      <c r="AV462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75" t="s">
        <v>1115</v>
      </c>
      <c r="BA462" s="75" t="str">
        <f>IF(ISBLANK(Table2[[#This Row],[device_model]]), "", Table2[[#This Row],[device_suggested_area]])</f>
        <v>Rack</v>
      </c>
      <c r="BB462" s="75" t="s">
        <v>1396</v>
      </c>
      <c r="BC462" s="75" t="s">
        <v>1086</v>
      </c>
      <c r="BD462" s="75" t="s">
        <v>267</v>
      </c>
      <c r="BE462" s="75">
        <v>12.1</v>
      </c>
      <c r="BF462" s="75" t="s">
        <v>28</v>
      </c>
      <c r="BG462" s="75"/>
      <c r="BH462" s="75"/>
      <c r="BI462" s="75"/>
      <c r="BJ462" s="75" t="s">
        <v>1421</v>
      </c>
      <c r="BK462" s="82" t="s">
        <v>1489</v>
      </c>
      <c r="BL462" s="75" t="s">
        <v>1423</v>
      </c>
      <c r="BM462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ht="16" customHeight="1" x14ac:dyDescent="0.2">
      <c r="A463" s="18">
        <v>5008</v>
      </c>
      <c r="B463" s="76" t="s">
        <v>588</v>
      </c>
      <c r="C463" s="76" t="s">
        <v>383</v>
      </c>
      <c r="D463" s="76"/>
      <c r="E463" s="76"/>
      <c r="F463" s="75" t="str">
        <f>IF(ISBLANK(Table2[[#This Row],[unique_id]]), "", PROPER(SUBSTITUTE(Table2[[#This Row],[unique_id]], "_", " ")))</f>
        <v/>
      </c>
      <c r="G463" s="76"/>
      <c r="H463" s="76"/>
      <c r="I463" s="76"/>
      <c r="J463" s="75"/>
      <c r="K463" s="76"/>
      <c r="L463" s="75"/>
      <c r="M463" s="76"/>
      <c r="N463" s="75"/>
      <c r="O463" s="77"/>
      <c r="P463" s="75"/>
      <c r="Q463" s="75"/>
      <c r="R463" s="75"/>
      <c r="S463" s="75"/>
      <c r="T463" s="78"/>
      <c r="U463" s="75"/>
      <c r="V463" s="77"/>
      <c r="W463" s="77"/>
      <c r="X463" s="77"/>
      <c r="Y463" s="77"/>
      <c r="Z463" s="77"/>
      <c r="AA463" s="77"/>
      <c r="AB463" s="75"/>
      <c r="AC463" s="75"/>
      <c r="AD463" s="75"/>
      <c r="AE463" s="75"/>
      <c r="AF463" s="75"/>
      <c r="AG463" s="77"/>
      <c r="AH463" s="77"/>
      <c r="AI463" s="75"/>
      <c r="AJ463" s="75" t="str">
        <f>IF(ISBLANK(AI463),  "", _xlfn.CONCAT("haas/entity/sensor/", LOWER(C463), "/", E463, "/config"))</f>
        <v/>
      </c>
      <c r="AK463" s="75" t="str">
        <f>IF(ISBLANK(AI463),  "", _xlfn.CONCAT(LOWER(C463), "/", E463))</f>
        <v/>
      </c>
      <c r="AL463" s="75"/>
      <c r="AM463" s="75"/>
      <c r="AN463" s="75"/>
      <c r="AO463" s="75"/>
      <c r="AP463" s="75"/>
      <c r="AQ463" s="75"/>
      <c r="AR463" s="75"/>
      <c r="AS463" s="75"/>
      <c r="AT463" s="79"/>
      <c r="AU463" s="79"/>
      <c r="AV463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75" t="s">
        <v>1115</v>
      </c>
      <c r="BA463" s="75" t="str">
        <f>IF(ISBLANK(Table2[[#This Row],[device_model]]), "", Table2[[#This Row],[device_suggested_area]])</f>
        <v>Rack</v>
      </c>
      <c r="BB463" s="75" t="s">
        <v>1396</v>
      </c>
      <c r="BC463" s="75" t="s">
        <v>1086</v>
      </c>
      <c r="BD463" s="75" t="s">
        <v>267</v>
      </c>
      <c r="BE463" s="75">
        <v>12.1</v>
      </c>
      <c r="BF463" s="75" t="s">
        <v>28</v>
      </c>
      <c r="BG463" s="75"/>
      <c r="BH463" s="75"/>
      <c r="BI463" s="75"/>
      <c r="BJ463" s="75" t="s">
        <v>1422</v>
      </c>
      <c r="BK463" s="80" t="s">
        <v>1413</v>
      </c>
      <c r="BL463" s="75" t="s">
        <v>1394</v>
      </c>
      <c r="BM463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ht="16" customHeight="1" x14ac:dyDescent="0.2">
      <c r="A464" s="18">
        <v>5009</v>
      </c>
      <c r="B464" s="76" t="s">
        <v>26</v>
      </c>
      <c r="C464" s="76" t="s">
        <v>383</v>
      </c>
      <c r="D464" s="76"/>
      <c r="E464" s="76"/>
      <c r="F464" s="75" t="str">
        <f>IF(ISBLANK(Table2[[#This Row],[unique_id]]), "", PROPER(SUBSTITUTE(Table2[[#This Row],[unique_id]], "_", " ")))</f>
        <v/>
      </c>
      <c r="G464" s="76"/>
      <c r="H464" s="76"/>
      <c r="I464" s="76"/>
      <c r="J464" s="75"/>
      <c r="K464" s="76"/>
      <c r="L464" s="75"/>
      <c r="M464" s="76"/>
      <c r="N464" s="75"/>
      <c r="O464" s="77"/>
      <c r="P464" s="75"/>
      <c r="Q464" s="75"/>
      <c r="R464" s="75"/>
      <c r="S464" s="75"/>
      <c r="T464" s="78"/>
      <c r="U464" s="75"/>
      <c r="V464" s="77"/>
      <c r="W464" s="77"/>
      <c r="X464" s="77"/>
      <c r="Y464" s="77"/>
      <c r="Z464" s="77"/>
      <c r="AA464" s="77"/>
      <c r="AB464" s="75"/>
      <c r="AC464" s="75"/>
      <c r="AD464" s="75"/>
      <c r="AE464" s="75"/>
      <c r="AF464" s="75"/>
      <c r="AG464" s="77"/>
      <c r="AH464" s="77"/>
      <c r="AI464" s="75"/>
      <c r="AJ464" s="75" t="str">
        <f>IF(ISBLANK(AI464),  "", _xlfn.CONCAT("haas/entity/sensor/", LOWER(C464), "/", E464, "/config"))</f>
        <v/>
      </c>
      <c r="AK464" s="75" t="str">
        <f>IF(ISBLANK(AI464),  "", _xlfn.CONCAT(LOWER(C464), "/", E464))</f>
        <v/>
      </c>
      <c r="AL464" s="75"/>
      <c r="AM464" s="75"/>
      <c r="AN464" s="75"/>
      <c r="AO464" s="75"/>
      <c r="AP464" s="75"/>
      <c r="AQ464" s="75"/>
      <c r="AR464" s="75"/>
      <c r="AS464" s="75"/>
      <c r="AT464" s="79"/>
      <c r="AU464" s="79"/>
      <c r="AV464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75" t="s">
        <v>1115</v>
      </c>
      <c r="BA464" s="75" t="str">
        <f>IF(ISBLANK(Table2[[#This Row],[device_model]]), "", Table2[[#This Row],[device_suggested_area]])</f>
        <v>Rack</v>
      </c>
      <c r="BB464" s="75" t="s">
        <v>1397</v>
      </c>
      <c r="BC464" s="75" t="s">
        <v>1086</v>
      </c>
      <c r="BD464" s="75" t="s">
        <v>267</v>
      </c>
      <c r="BE464" s="75">
        <v>12.1</v>
      </c>
      <c r="BF464" s="75" t="s">
        <v>28</v>
      </c>
      <c r="BG464" s="75"/>
      <c r="BH464" s="75"/>
      <c r="BI464" s="75"/>
      <c r="BJ464" s="75" t="s">
        <v>408</v>
      </c>
      <c r="BK464" s="82" t="s">
        <v>1519</v>
      </c>
      <c r="BL464" s="75" t="s">
        <v>1398</v>
      </c>
      <c r="BM464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ht="16" customHeight="1" x14ac:dyDescent="0.2">
      <c r="A465" s="18">
        <v>5010</v>
      </c>
      <c r="B465" s="76" t="s">
        <v>588</v>
      </c>
      <c r="C465" s="76" t="s">
        <v>383</v>
      </c>
      <c r="D465" s="76"/>
      <c r="E465" s="76"/>
      <c r="F465" s="75" t="str">
        <f>IF(ISBLANK(Table2[[#This Row],[unique_id]]), "", PROPER(SUBSTITUTE(Table2[[#This Row],[unique_id]], "_", " ")))</f>
        <v/>
      </c>
      <c r="G465" s="76"/>
      <c r="H465" s="76"/>
      <c r="I465" s="76"/>
      <c r="J465" s="75"/>
      <c r="K465" s="76"/>
      <c r="L465" s="75"/>
      <c r="M465" s="76"/>
      <c r="N465" s="75"/>
      <c r="O465" s="77"/>
      <c r="P465" s="75"/>
      <c r="Q465" s="75"/>
      <c r="R465" s="75"/>
      <c r="S465" s="75"/>
      <c r="T465" s="78"/>
      <c r="U465" s="75"/>
      <c r="V465" s="77"/>
      <c r="W465" s="77"/>
      <c r="X465" s="77"/>
      <c r="Y465" s="77"/>
      <c r="Z465" s="77"/>
      <c r="AA465" s="77"/>
      <c r="AB465" s="75"/>
      <c r="AC465" s="75"/>
      <c r="AD465" s="75"/>
      <c r="AE465" s="75"/>
      <c r="AF465" s="75"/>
      <c r="AG465" s="77"/>
      <c r="AH465" s="77"/>
      <c r="AI465" s="75"/>
      <c r="AJ465" s="75" t="str">
        <f>IF(ISBLANK(AI465),  "", _xlfn.CONCAT("haas/entity/sensor/", LOWER(C465), "/", E465, "/config"))</f>
        <v/>
      </c>
      <c r="AK465" s="75" t="str">
        <f>IF(ISBLANK(AI465),  "", _xlfn.CONCAT(LOWER(C465), "/", E465))</f>
        <v/>
      </c>
      <c r="AL465" s="75"/>
      <c r="AM465" s="75"/>
      <c r="AN465" s="75"/>
      <c r="AO465" s="75"/>
      <c r="AP465" s="75"/>
      <c r="AQ465" s="75"/>
      <c r="AR465" s="75"/>
      <c r="AS465" s="75"/>
      <c r="AT465" s="79"/>
      <c r="AU465" s="79"/>
      <c r="AV465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75" t="s">
        <v>1115</v>
      </c>
      <c r="BA465" s="75" t="str">
        <f>IF(ISBLANK(Table2[[#This Row],[device_model]]), "", Table2[[#This Row],[device_suggested_area]])</f>
        <v>Rack</v>
      </c>
      <c r="BB465" s="75" t="s">
        <v>1397</v>
      </c>
      <c r="BC465" s="75" t="s">
        <v>1086</v>
      </c>
      <c r="BD465" s="75" t="s">
        <v>267</v>
      </c>
      <c r="BE465" s="75">
        <v>12.1</v>
      </c>
      <c r="BF465" s="75" t="s">
        <v>28</v>
      </c>
      <c r="BG465" s="75"/>
      <c r="BH465" s="75"/>
      <c r="BI465" s="75"/>
      <c r="BJ465" s="75" t="s">
        <v>1421</v>
      </c>
      <c r="BK465" s="82" t="s">
        <v>1520</v>
      </c>
      <c r="BL465" s="75" t="s">
        <v>1424</v>
      </c>
      <c r="BM465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ht="16" customHeight="1" x14ac:dyDescent="0.2">
      <c r="A466" s="18">
        <v>5011</v>
      </c>
      <c r="B466" s="76" t="s">
        <v>588</v>
      </c>
      <c r="C466" s="76" t="s">
        <v>383</v>
      </c>
      <c r="D466" s="76"/>
      <c r="E466" s="76"/>
      <c r="F466" s="75" t="str">
        <f>IF(ISBLANK(Table2[[#This Row],[unique_id]]), "", PROPER(SUBSTITUTE(Table2[[#This Row],[unique_id]], "_", " ")))</f>
        <v/>
      </c>
      <c r="G466" s="76"/>
      <c r="H466" s="76"/>
      <c r="I466" s="76"/>
      <c r="J466" s="75"/>
      <c r="K466" s="76"/>
      <c r="L466" s="75"/>
      <c r="M466" s="76"/>
      <c r="N466" s="75"/>
      <c r="O466" s="77"/>
      <c r="P466" s="75"/>
      <c r="Q466" s="75"/>
      <c r="R466" s="75"/>
      <c r="S466" s="75"/>
      <c r="T466" s="78"/>
      <c r="U466" s="75"/>
      <c r="V466" s="77"/>
      <c r="W466" s="77"/>
      <c r="X466" s="77"/>
      <c r="Y466" s="77"/>
      <c r="Z466" s="77"/>
      <c r="AA466" s="77"/>
      <c r="AB466" s="75"/>
      <c r="AC466" s="75"/>
      <c r="AD466" s="75"/>
      <c r="AE466" s="75"/>
      <c r="AF466" s="75"/>
      <c r="AG466" s="77"/>
      <c r="AH466" s="77"/>
      <c r="AI466" s="75"/>
      <c r="AJ466" s="75" t="str">
        <f>IF(ISBLANK(AI466),  "", _xlfn.CONCAT("haas/entity/sensor/", LOWER(C466), "/", E466, "/config"))</f>
        <v/>
      </c>
      <c r="AK466" s="75" t="str">
        <f>IF(ISBLANK(AI466),  "", _xlfn.CONCAT(LOWER(C466), "/", E466))</f>
        <v/>
      </c>
      <c r="AL466" s="75"/>
      <c r="AM466" s="75"/>
      <c r="AN466" s="75"/>
      <c r="AO466" s="75"/>
      <c r="AP466" s="75"/>
      <c r="AQ466" s="75"/>
      <c r="AR466" s="75"/>
      <c r="AS466" s="75"/>
      <c r="AT466" s="79"/>
      <c r="AU466" s="79"/>
      <c r="AV466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75" t="s">
        <v>1115</v>
      </c>
      <c r="BA466" s="75" t="str">
        <f>IF(ISBLANK(Table2[[#This Row],[device_model]]), "", Table2[[#This Row],[device_suggested_area]])</f>
        <v>Rack</v>
      </c>
      <c r="BB466" s="75" t="s">
        <v>1397</v>
      </c>
      <c r="BC466" s="75" t="s">
        <v>1086</v>
      </c>
      <c r="BD466" s="75" t="s">
        <v>267</v>
      </c>
      <c r="BE466" s="75">
        <v>12.1</v>
      </c>
      <c r="BF466" s="75" t="s">
        <v>28</v>
      </c>
      <c r="BG466" s="75"/>
      <c r="BH466" s="75"/>
      <c r="BI466" s="75"/>
      <c r="BJ466" s="75" t="s">
        <v>1422</v>
      </c>
      <c r="BK466" s="80" t="s">
        <v>1521</v>
      </c>
      <c r="BL466" s="75" t="s">
        <v>1399</v>
      </c>
      <c r="BM466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ht="16" customHeight="1" x14ac:dyDescent="0.2">
      <c r="A467" s="18">
        <v>5012</v>
      </c>
      <c r="B467" s="76" t="s">
        <v>588</v>
      </c>
      <c r="C467" s="76" t="s">
        <v>383</v>
      </c>
      <c r="D467" s="76"/>
      <c r="E467" s="76"/>
      <c r="F467" s="75" t="str">
        <f>IF(ISBLANK(Table2[[#This Row],[unique_id]]), "", PROPER(SUBSTITUTE(Table2[[#This Row],[unique_id]], "_", " ")))</f>
        <v/>
      </c>
      <c r="G467" s="76"/>
      <c r="H467" s="76"/>
      <c r="I467" s="76"/>
      <c r="J467" s="75"/>
      <c r="K467" s="76"/>
      <c r="L467" s="75"/>
      <c r="M467" s="76"/>
      <c r="N467" s="75"/>
      <c r="O467" s="77"/>
      <c r="P467" s="75"/>
      <c r="Q467" s="75"/>
      <c r="R467" s="75"/>
      <c r="S467" s="75"/>
      <c r="T467" s="78"/>
      <c r="U467" s="75"/>
      <c r="V467" s="77"/>
      <c r="W467" s="77"/>
      <c r="X467" s="77"/>
      <c r="Y467" s="77"/>
      <c r="Z467" s="77"/>
      <c r="AA467" s="77"/>
      <c r="AB467" s="75"/>
      <c r="AC467" s="75"/>
      <c r="AD467" s="75"/>
      <c r="AE467" s="75"/>
      <c r="AF467" s="75"/>
      <c r="AG467" s="77"/>
      <c r="AH467" s="77"/>
      <c r="AI467" s="75"/>
      <c r="AJ467" s="75" t="str">
        <f>IF(ISBLANK(AI467),  "", _xlfn.CONCAT("haas/entity/sensor/", LOWER(C467), "/", E467, "/config"))</f>
        <v/>
      </c>
      <c r="AK467" s="75" t="str">
        <f>IF(ISBLANK(AI467),  "", _xlfn.CONCAT(LOWER(C467), "/", E467))</f>
        <v/>
      </c>
      <c r="AL467" s="75"/>
      <c r="AM467" s="75"/>
      <c r="AN467" s="75"/>
      <c r="AO467" s="75"/>
      <c r="AP467" s="75"/>
      <c r="AQ467" s="75"/>
      <c r="AR467" s="75"/>
      <c r="AS467" s="75"/>
      <c r="AT467" s="79"/>
      <c r="AU467" s="79"/>
      <c r="AV467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75" t="s">
        <v>1114</v>
      </c>
      <c r="BA467" s="75" t="str">
        <f>IF(ISBLANK(Table2[[#This Row],[device_model]]), "", Table2[[#This Row],[device_suggested_area]])</f>
        <v>Rack</v>
      </c>
      <c r="BB467" s="75" t="s">
        <v>1080</v>
      </c>
      <c r="BC467" s="75" t="s">
        <v>1079</v>
      </c>
      <c r="BD467" s="75" t="s">
        <v>267</v>
      </c>
      <c r="BE467" s="75">
        <v>12.1</v>
      </c>
      <c r="BF467" s="75" t="s">
        <v>28</v>
      </c>
      <c r="BG467" s="75"/>
      <c r="BH467" s="75"/>
      <c r="BI467" s="75"/>
      <c r="BJ467" s="75" t="s">
        <v>408</v>
      </c>
      <c r="BK467" s="75" t="s">
        <v>601</v>
      </c>
      <c r="BL467" s="75" t="s">
        <v>1400</v>
      </c>
      <c r="BM467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ht="16" customHeight="1" x14ac:dyDescent="0.2">
      <c r="A468" s="18">
        <v>5013</v>
      </c>
      <c r="B468" s="76" t="s">
        <v>588</v>
      </c>
      <c r="C468" s="76" t="s">
        <v>383</v>
      </c>
      <c r="D468" s="76"/>
      <c r="E468" s="76"/>
      <c r="F468" s="75" t="str">
        <f>IF(ISBLANK(Table2[[#This Row],[unique_id]]), "", PROPER(SUBSTITUTE(Table2[[#This Row],[unique_id]], "_", " ")))</f>
        <v/>
      </c>
      <c r="G468" s="76"/>
      <c r="H468" s="76"/>
      <c r="I468" s="76"/>
      <c r="J468" s="75"/>
      <c r="K468" s="76"/>
      <c r="L468" s="75"/>
      <c r="M468" s="76"/>
      <c r="N468" s="75"/>
      <c r="O468" s="77"/>
      <c r="P468" s="75"/>
      <c r="Q468" s="75"/>
      <c r="R468" s="75"/>
      <c r="S468" s="75"/>
      <c r="T468" s="78"/>
      <c r="U468" s="75"/>
      <c r="V468" s="77"/>
      <c r="W468" s="77"/>
      <c r="X468" s="77"/>
      <c r="Y468" s="77"/>
      <c r="Z468" s="77"/>
      <c r="AA468" s="77"/>
      <c r="AB468" s="75"/>
      <c r="AC468" s="75"/>
      <c r="AD468" s="75"/>
      <c r="AE468" s="75"/>
      <c r="AF468" s="75"/>
      <c r="AG468" s="77"/>
      <c r="AH468" s="77"/>
      <c r="AI468" s="75"/>
      <c r="AJ468" s="75" t="str">
        <f>IF(ISBLANK(AI468),  "", _xlfn.CONCAT("haas/entity/sensor/", LOWER(C468), "/", E468, "/config"))</f>
        <v/>
      </c>
      <c r="AK468" s="75" t="str">
        <f>IF(ISBLANK(AI468),  "", _xlfn.CONCAT(LOWER(C468), "/", E468))</f>
        <v/>
      </c>
      <c r="AL468" s="75"/>
      <c r="AM468" s="75"/>
      <c r="AN468" s="75"/>
      <c r="AO468" s="75"/>
      <c r="AP468" s="75"/>
      <c r="AQ468" s="75"/>
      <c r="AR468" s="75"/>
      <c r="AS468" s="75"/>
      <c r="AT468" s="79"/>
      <c r="AU468" s="79"/>
      <c r="AV468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5" t="s">
        <v>1114</v>
      </c>
      <c r="BA468" s="75" t="str">
        <f>IF(ISBLANK(Table2[[#This Row],[device_model]]), "", Table2[[#This Row],[device_suggested_area]])</f>
        <v>Rack</v>
      </c>
      <c r="BB468" s="75" t="s">
        <v>1080</v>
      </c>
      <c r="BC468" s="75" t="s">
        <v>1079</v>
      </c>
      <c r="BD468" s="75" t="s">
        <v>267</v>
      </c>
      <c r="BE468" s="75">
        <v>12.1</v>
      </c>
      <c r="BF468" s="75" t="s">
        <v>28</v>
      </c>
      <c r="BG468" s="75"/>
      <c r="BH468" s="75"/>
      <c r="BI468" s="75"/>
      <c r="BJ468" s="75" t="s">
        <v>1421</v>
      </c>
      <c r="BK468" s="75" t="s">
        <v>1490</v>
      </c>
      <c r="BL468" s="75" t="s">
        <v>1425</v>
      </c>
      <c r="BM468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ht="16" customHeight="1" x14ac:dyDescent="0.2">
      <c r="A469" s="18">
        <v>5014</v>
      </c>
      <c r="B469" s="76" t="s">
        <v>588</v>
      </c>
      <c r="C469" s="76" t="s">
        <v>383</v>
      </c>
      <c r="D469" s="76"/>
      <c r="E469" s="76"/>
      <c r="F469" s="75" t="str">
        <f>IF(ISBLANK(Table2[[#This Row],[unique_id]]), "", PROPER(SUBSTITUTE(Table2[[#This Row],[unique_id]], "_", " ")))</f>
        <v/>
      </c>
      <c r="G469" s="76"/>
      <c r="H469" s="76"/>
      <c r="I469" s="76"/>
      <c r="J469" s="75"/>
      <c r="K469" s="76"/>
      <c r="L469" s="75"/>
      <c r="M469" s="76"/>
      <c r="N469" s="75"/>
      <c r="O469" s="77"/>
      <c r="P469" s="75"/>
      <c r="Q469" s="75"/>
      <c r="R469" s="75"/>
      <c r="S469" s="75"/>
      <c r="T469" s="78"/>
      <c r="U469" s="75"/>
      <c r="V469" s="77"/>
      <c r="W469" s="77"/>
      <c r="X469" s="77"/>
      <c r="Y469" s="77"/>
      <c r="Z469" s="77"/>
      <c r="AA469" s="77"/>
      <c r="AB469" s="75"/>
      <c r="AC469" s="75"/>
      <c r="AD469" s="75"/>
      <c r="AE469" s="75"/>
      <c r="AF469" s="75"/>
      <c r="AG469" s="77"/>
      <c r="AH469" s="77"/>
      <c r="AI469" s="75"/>
      <c r="AJ469" s="75" t="str">
        <f>IF(ISBLANK(AI469),  "", _xlfn.CONCAT("haas/entity/sensor/", LOWER(C469), "/", E469, "/config"))</f>
        <v/>
      </c>
      <c r="AK469" s="75" t="str">
        <f>IF(ISBLANK(AI469),  "", _xlfn.CONCAT(LOWER(C469), "/", E469))</f>
        <v/>
      </c>
      <c r="AL469" s="75"/>
      <c r="AM469" s="75"/>
      <c r="AN469" s="75"/>
      <c r="AO469" s="75"/>
      <c r="AP469" s="75"/>
      <c r="AQ469" s="75"/>
      <c r="AR469" s="75"/>
      <c r="AS469" s="75"/>
      <c r="AT469" s="79"/>
      <c r="AU469" s="79"/>
      <c r="AV469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5" t="s">
        <v>1114</v>
      </c>
      <c r="BA469" s="75" t="str">
        <f>IF(ISBLANK(Table2[[#This Row],[device_model]]), "", Table2[[#This Row],[device_suggested_area]])</f>
        <v>Rack</v>
      </c>
      <c r="BB469" s="75" t="s">
        <v>1080</v>
      </c>
      <c r="BC469" s="75" t="s">
        <v>1079</v>
      </c>
      <c r="BD469" s="75" t="s">
        <v>267</v>
      </c>
      <c r="BE469" s="75">
        <v>12.1</v>
      </c>
      <c r="BF469" s="75" t="s">
        <v>28</v>
      </c>
      <c r="BG469" s="75"/>
      <c r="BH469" s="75"/>
      <c r="BI469" s="75"/>
      <c r="BJ469" s="75" t="s">
        <v>1422</v>
      </c>
      <c r="BK469" s="75" t="s">
        <v>1490</v>
      </c>
      <c r="BL469" s="75" t="s">
        <v>1401</v>
      </c>
      <c r="BM469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ht="16" customHeight="1" x14ac:dyDescent="0.2">
      <c r="A470" s="18">
        <v>5015</v>
      </c>
      <c r="B470" s="76" t="s">
        <v>588</v>
      </c>
      <c r="C470" s="76" t="s">
        <v>383</v>
      </c>
      <c r="D470" s="76"/>
      <c r="E470" s="76"/>
      <c r="F470" s="75" t="str">
        <f>IF(ISBLANK(Table2[[#This Row],[unique_id]]), "", PROPER(SUBSTITUTE(Table2[[#This Row],[unique_id]], "_", " ")))</f>
        <v/>
      </c>
      <c r="G470" s="76"/>
      <c r="H470" s="76"/>
      <c r="I470" s="76"/>
      <c r="J470" s="75"/>
      <c r="K470" s="76"/>
      <c r="L470" s="75"/>
      <c r="M470" s="76"/>
      <c r="N470" s="75"/>
      <c r="O470" s="77"/>
      <c r="P470" s="75"/>
      <c r="Q470" s="75"/>
      <c r="R470" s="75"/>
      <c r="S470" s="75"/>
      <c r="T470" s="78"/>
      <c r="U470" s="75"/>
      <c r="V470" s="77"/>
      <c r="W470" s="77"/>
      <c r="X470" s="77"/>
      <c r="Y470" s="77"/>
      <c r="Z470" s="77"/>
      <c r="AA470" s="77"/>
      <c r="AB470" s="75"/>
      <c r="AC470" s="75"/>
      <c r="AD470" s="75"/>
      <c r="AE470" s="75"/>
      <c r="AF470" s="75"/>
      <c r="AG470" s="77"/>
      <c r="AH470" s="77"/>
      <c r="AI470" s="75"/>
      <c r="AJ470" s="75" t="str">
        <f>IF(ISBLANK(AI470),  "", _xlfn.CONCAT("haas/entity/sensor/", LOWER(C470), "/", E470, "/config"))</f>
        <v/>
      </c>
      <c r="AK470" s="75" t="str">
        <f>IF(ISBLANK(AI470),  "", _xlfn.CONCAT(LOWER(C470), "/", E470))</f>
        <v/>
      </c>
      <c r="AL470" s="75"/>
      <c r="AM470" s="75"/>
      <c r="AN470" s="75"/>
      <c r="AO470" s="75"/>
      <c r="AP470" s="75"/>
      <c r="AQ470" s="75"/>
      <c r="AR470" s="75"/>
      <c r="AS470" s="75"/>
      <c r="AT470" s="79"/>
      <c r="AU470" s="79"/>
      <c r="AV470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5" t="s">
        <v>1115</v>
      </c>
      <c r="BA470" s="75" t="str">
        <f>IF(ISBLANK(Table2[[#This Row],[device_model]]), "", Table2[[#This Row],[device_suggested_area]])</f>
        <v>Rack</v>
      </c>
      <c r="BB470" s="75" t="s">
        <v>1082</v>
      </c>
      <c r="BC470" s="75" t="s">
        <v>1081</v>
      </c>
      <c r="BD470" s="75" t="s">
        <v>267</v>
      </c>
      <c r="BE470" s="75">
        <v>12.1</v>
      </c>
      <c r="BF470" s="75" t="s">
        <v>28</v>
      </c>
      <c r="BG470" s="75"/>
      <c r="BH470" s="75"/>
      <c r="BI470" s="75"/>
      <c r="BJ470" s="75" t="s">
        <v>408</v>
      </c>
      <c r="BK470" s="75" t="s">
        <v>384</v>
      </c>
      <c r="BL470" s="75" t="s">
        <v>1402</v>
      </c>
      <c r="BM470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ht="16" customHeight="1" x14ac:dyDescent="0.2">
      <c r="A471" s="18">
        <v>5016</v>
      </c>
      <c r="B471" s="76" t="s">
        <v>588</v>
      </c>
      <c r="C471" s="76" t="s">
        <v>383</v>
      </c>
      <c r="D471" s="76"/>
      <c r="E471" s="76"/>
      <c r="F471" s="75" t="str">
        <f>IF(ISBLANK(Table2[[#This Row],[unique_id]]), "", PROPER(SUBSTITUTE(Table2[[#This Row],[unique_id]], "_", " ")))</f>
        <v/>
      </c>
      <c r="G471" s="76"/>
      <c r="H471" s="76"/>
      <c r="I471" s="76"/>
      <c r="J471" s="75"/>
      <c r="K471" s="76"/>
      <c r="L471" s="75"/>
      <c r="M471" s="76"/>
      <c r="N471" s="75"/>
      <c r="O471" s="77"/>
      <c r="P471" s="75"/>
      <c r="Q471" s="75"/>
      <c r="R471" s="75"/>
      <c r="S471" s="75"/>
      <c r="T471" s="78"/>
      <c r="U471" s="75"/>
      <c r="V471" s="77"/>
      <c r="W471" s="77"/>
      <c r="X471" s="77"/>
      <c r="Y471" s="77"/>
      <c r="Z471" s="77"/>
      <c r="AA471" s="77"/>
      <c r="AB471" s="75"/>
      <c r="AC471" s="75"/>
      <c r="AD471" s="75"/>
      <c r="AE471" s="75"/>
      <c r="AF471" s="75"/>
      <c r="AG471" s="77"/>
      <c r="AH471" s="77"/>
      <c r="AI471" s="75"/>
      <c r="AJ471" s="75" t="str">
        <f>IF(ISBLANK(AI471),  "", _xlfn.CONCAT("haas/entity/sensor/", LOWER(C471), "/", E471, "/config"))</f>
        <v/>
      </c>
      <c r="AK471" s="75" t="str">
        <f>IF(ISBLANK(AI471),  "", _xlfn.CONCAT(LOWER(C471), "/", E471))</f>
        <v/>
      </c>
      <c r="AL471" s="75"/>
      <c r="AM471" s="75"/>
      <c r="AN471" s="75"/>
      <c r="AO471" s="75"/>
      <c r="AP471" s="75"/>
      <c r="AQ471" s="75"/>
      <c r="AR471" s="75"/>
      <c r="AS471" s="75"/>
      <c r="AT471" s="79"/>
      <c r="AU471" s="79"/>
      <c r="AV471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5" t="s">
        <v>1115</v>
      </c>
      <c r="BA471" s="75" t="str">
        <f>IF(ISBLANK(Table2[[#This Row],[device_model]]), "", Table2[[#This Row],[device_suggested_area]])</f>
        <v>Rack</v>
      </c>
      <c r="BB471" s="75" t="s">
        <v>1082</v>
      </c>
      <c r="BC471" s="75" t="s">
        <v>1081</v>
      </c>
      <c r="BD471" s="75" t="s">
        <v>267</v>
      </c>
      <c r="BE471" s="75">
        <v>12.1</v>
      </c>
      <c r="BF471" s="75" t="s">
        <v>28</v>
      </c>
      <c r="BG471" s="75"/>
      <c r="BH471" s="75"/>
      <c r="BI471" s="75"/>
      <c r="BJ471" s="75" t="s">
        <v>1421</v>
      </c>
      <c r="BK471" s="75" t="s">
        <v>1491</v>
      </c>
      <c r="BL471" s="75" t="s">
        <v>1426</v>
      </c>
      <c r="BM471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ht="16" customHeight="1" x14ac:dyDescent="0.2">
      <c r="A472" s="18">
        <v>5017</v>
      </c>
      <c r="B472" s="76" t="s">
        <v>588</v>
      </c>
      <c r="C472" s="76" t="s">
        <v>383</v>
      </c>
      <c r="D472" s="76"/>
      <c r="E472" s="76"/>
      <c r="F472" s="75" t="str">
        <f>IF(ISBLANK(Table2[[#This Row],[unique_id]]), "", PROPER(SUBSTITUTE(Table2[[#This Row],[unique_id]], "_", " ")))</f>
        <v/>
      </c>
      <c r="G472" s="76"/>
      <c r="H472" s="76"/>
      <c r="I472" s="76"/>
      <c r="J472" s="75"/>
      <c r="K472" s="76"/>
      <c r="L472" s="75"/>
      <c r="M472" s="76"/>
      <c r="N472" s="75"/>
      <c r="O472" s="77"/>
      <c r="P472" s="75"/>
      <c r="Q472" s="75"/>
      <c r="R472" s="75"/>
      <c r="S472" s="75"/>
      <c r="T472" s="78"/>
      <c r="U472" s="75"/>
      <c r="V472" s="77"/>
      <c r="W472" s="77"/>
      <c r="X472" s="77"/>
      <c r="Y472" s="77"/>
      <c r="Z472" s="77"/>
      <c r="AA472" s="77"/>
      <c r="AB472" s="75"/>
      <c r="AC472" s="75"/>
      <c r="AD472" s="75"/>
      <c r="AE472" s="75"/>
      <c r="AF472" s="75"/>
      <c r="AG472" s="77"/>
      <c r="AH472" s="77"/>
      <c r="AI472" s="75"/>
      <c r="AJ472" s="75" t="str">
        <f>IF(ISBLANK(AI472),  "", _xlfn.CONCAT("haas/entity/sensor/", LOWER(C472), "/", E472, "/config"))</f>
        <v/>
      </c>
      <c r="AK472" s="75" t="str">
        <f>IF(ISBLANK(AI472),  "", _xlfn.CONCAT(LOWER(C472), "/", E472))</f>
        <v/>
      </c>
      <c r="AL472" s="75"/>
      <c r="AM472" s="75"/>
      <c r="AN472" s="75"/>
      <c r="AO472" s="75"/>
      <c r="AP472" s="75"/>
      <c r="AQ472" s="75"/>
      <c r="AR472" s="75"/>
      <c r="AS472" s="75"/>
      <c r="AT472" s="79"/>
      <c r="AU472" s="79"/>
      <c r="AV472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5" t="s">
        <v>1115</v>
      </c>
      <c r="BA472" s="75" t="str">
        <f>IF(ISBLANK(Table2[[#This Row],[device_model]]), "", Table2[[#This Row],[device_suggested_area]])</f>
        <v>Rack</v>
      </c>
      <c r="BB472" s="75" t="s">
        <v>1082</v>
      </c>
      <c r="BC472" s="75" t="s">
        <v>1081</v>
      </c>
      <c r="BD472" s="75" t="s">
        <v>267</v>
      </c>
      <c r="BE472" s="75">
        <v>12.1</v>
      </c>
      <c r="BF472" s="75" t="s">
        <v>28</v>
      </c>
      <c r="BG472" s="75"/>
      <c r="BH472" s="75"/>
      <c r="BI472" s="75"/>
      <c r="BJ472" s="75" t="s">
        <v>1422</v>
      </c>
      <c r="BK472" s="75" t="s">
        <v>1493</v>
      </c>
      <c r="BL472" s="75" t="s">
        <v>1403</v>
      </c>
      <c r="BM472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ht="16" customHeight="1" x14ac:dyDescent="0.2">
      <c r="A473" s="18">
        <v>5018</v>
      </c>
      <c r="B473" s="76" t="s">
        <v>588</v>
      </c>
      <c r="C473" s="76" t="s">
        <v>383</v>
      </c>
      <c r="D473" s="76"/>
      <c r="E473" s="76"/>
      <c r="F473" s="75" t="str">
        <f>IF(ISBLANK(Table2[[#This Row],[unique_id]]), "", PROPER(SUBSTITUTE(Table2[[#This Row],[unique_id]], "_", " ")))</f>
        <v/>
      </c>
      <c r="G473" s="76"/>
      <c r="H473" s="76"/>
      <c r="I473" s="76"/>
      <c r="J473" s="75"/>
      <c r="K473" s="76"/>
      <c r="L473" s="75"/>
      <c r="M473" s="76"/>
      <c r="N473" s="75"/>
      <c r="O473" s="77"/>
      <c r="P473" s="75"/>
      <c r="Q473" s="75"/>
      <c r="R473" s="75"/>
      <c r="S473" s="75"/>
      <c r="T473" s="78"/>
      <c r="U473" s="75"/>
      <c r="V473" s="77"/>
      <c r="W473" s="77"/>
      <c r="X473" s="77"/>
      <c r="Y473" s="77"/>
      <c r="Z473" s="77"/>
      <c r="AA473" s="77"/>
      <c r="AB473" s="75"/>
      <c r="AC473" s="75"/>
      <c r="AD473" s="75"/>
      <c r="AE473" s="75"/>
      <c r="AF473" s="75"/>
      <c r="AG473" s="77"/>
      <c r="AH473" s="77"/>
      <c r="AI473" s="75"/>
      <c r="AJ473" s="75" t="str">
        <f>IF(ISBLANK(AI473),  "", _xlfn.CONCAT("haas/entity/sensor/", LOWER(C473), "/", E473, "/config"))</f>
        <v/>
      </c>
      <c r="AK473" s="75" t="str">
        <f>IF(ISBLANK(AI473),  "", _xlfn.CONCAT(LOWER(C473), "/", E473))</f>
        <v/>
      </c>
      <c r="AL473" s="75"/>
      <c r="AM473" s="75"/>
      <c r="AN473" s="75"/>
      <c r="AO473" s="75"/>
      <c r="AP473" s="75"/>
      <c r="AQ473" s="75"/>
      <c r="AR473" s="75"/>
      <c r="AS473" s="75"/>
      <c r="AT473" s="79"/>
      <c r="AU473" s="79"/>
      <c r="AV473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5" t="s">
        <v>1115</v>
      </c>
      <c r="BA473" s="75" t="str">
        <f>IF(ISBLANK(Table2[[#This Row],[device_model]]), "", Table2[[#This Row],[device_suggested_area]])</f>
        <v>Rack</v>
      </c>
      <c r="BB473" s="75" t="s">
        <v>1084</v>
      </c>
      <c r="BC473" s="75" t="s">
        <v>1083</v>
      </c>
      <c r="BD473" s="75" t="s">
        <v>267</v>
      </c>
      <c r="BE473" s="75">
        <v>12.1</v>
      </c>
      <c r="BF473" s="75" t="s">
        <v>28</v>
      </c>
      <c r="BG473" s="75"/>
      <c r="BH473" s="75"/>
      <c r="BI473" s="75"/>
      <c r="BJ473" s="75" t="s">
        <v>408</v>
      </c>
      <c r="BK473" s="75" t="s">
        <v>440</v>
      </c>
      <c r="BL473" s="75" t="s">
        <v>1404</v>
      </c>
      <c r="BM473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s="75" customFormat="1" ht="16" customHeight="1" x14ac:dyDescent="0.2">
      <c r="A474" s="18">
        <v>5019</v>
      </c>
      <c r="B474" s="76" t="s">
        <v>588</v>
      </c>
      <c r="C474" s="76" t="s">
        <v>383</v>
      </c>
      <c r="D474" s="76"/>
      <c r="E474" s="76"/>
      <c r="F474" s="75" t="str">
        <f>IF(ISBLANK(Table2[[#This Row],[unique_id]]), "", PROPER(SUBSTITUTE(Table2[[#This Row],[unique_id]], "_", " ")))</f>
        <v/>
      </c>
      <c r="G474" s="76"/>
      <c r="H474" s="76"/>
      <c r="I474" s="76"/>
      <c r="K474" s="76"/>
      <c r="M474" s="76"/>
      <c r="O474" s="77"/>
      <c r="T474" s="78"/>
      <c r="V474" s="77"/>
      <c r="W474" s="77"/>
      <c r="X474" s="77"/>
      <c r="Y474" s="77"/>
      <c r="Z474" s="77"/>
      <c r="AA474" s="77"/>
      <c r="AG474" s="77"/>
      <c r="AH474" s="77"/>
      <c r="AJ474" s="75" t="str">
        <f>IF(ISBLANK(AI474),  "", _xlfn.CONCAT("haas/entity/sensor/", LOWER(C474), "/", E474, "/config"))</f>
        <v/>
      </c>
      <c r="AK474" s="75" t="str">
        <f>IF(ISBLANK(AI474),  "", _xlfn.CONCAT(LOWER(C474), "/", E474))</f>
        <v/>
      </c>
      <c r="AT474" s="79"/>
      <c r="AU474" s="79"/>
      <c r="AV474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5" t="s">
        <v>1115</v>
      </c>
      <c r="BA474" s="75" t="str">
        <f>IF(ISBLANK(Table2[[#This Row],[device_model]]), "", Table2[[#This Row],[device_suggested_area]])</f>
        <v>Rack</v>
      </c>
      <c r="BB474" s="75" t="s">
        <v>1084</v>
      </c>
      <c r="BC474" s="75" t="s">
        <v>1083</v>
      </c>
      <c r="BD474" s="75" t="s">
        <v>267</v>
      </c>
      <c r="BE474" s="75">
        <v>12.1</v>
      </c>
      <c r="BF474" s="75" t="s">
        <v>28</v>
      </c>
      <c r="BJ474" s="75" t="s">
        <v>1421</v>
      </c>
      <c r="BK474" s="75" t="s">
        <v>1492</v>
      </c>
      <c r="BL474" s="75" t="s">
        <v>1427</v>
      </c>
      <c r="BM474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s="75" customFormat="1" ht="16" customHeight="1" x14ac:dyDescent="0.2">
      <c r="A475" s="18">
        <v>5020</v>
      </c>
      <c r="B475" s="76" t="s">
        <v>588</v>
      </c>
      <c r="C475" s="76" t="s">
        <v>383</v>
      </c>
      <c r="D475" s="76"/>
      <c r="E475" s="76"/>
      <c r="F475" s="75" t="str">
        <f>IF(ISBLANK(Table2[[#This Row],[unique_id]]), "", PROPER(SUBSTITUTE(Table2[[#This Row],[unique_id]], "_", " ")))</f>
        <v/>
      </c>
      <c r="G475" s="76"/>
      <c r="H475" s="76"/>
      <c r="I475" s="76"/>
      <c r="K475" s="76"/>
      <c r="M475" s="76"/>
      <c r="O475" s="77"/>
      <c r="T475" s="78"/>
      <c r="V475" s="77"/>
      <c r="W475" s="77"/>
      <c r="X475" s="77"/>
      <c r="Y475" s="77"/>
      <c r="Z475" s="77"/>
      <c r="AA475" s="77"/>
      <c r="AG475" s="77"/>
      <c r="AH475" s="77"/>
      <c r="AJ475" s="75" t="str">
        <f>IF(ISBLANK(AI475),  "", _xlfn.CONCAT("haas/entity/sensor/", LOWER(C475), "/", E475, "/config"))</f>
        <v/>
      </c>
      <c r="AK475" s="75" t="str">
        <f>IF(ISBLANK(AI475),  "", _xlfn.CONCAT(LOWER(C475), "/", E475))</f>
        <v/>
      </c>
      <c r="AT475" s="79"/>
      <c r="AU475" s="79"/>
      <c r="AV475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5" t="s">
        <v>1115</v>
      </c>
      <c r="BA475" s="75" t="str">
        <f>IF(ISBLANK(Table2[[#This Row],[device_model]]), "", Table2[[#This Row],[device_suggested_area]])</f>
        <v>Rack</v>
      </c>
      <c r="BB475" s="75" t="s">
        <v>1084</v>
      </c>
      <c r="BC475" s="75" t="s">
        <v>1083</v>
      </c>
      <c r="BD475" s="75" t="s">
        <v>267</v>
      </c>
      <c r="BE475" s="75">
        <v>12.1</v>
      </c>
      <c r="BF475" s="75" t="s">
        <v>28</v>
      </c>
      <c r="BJ475" s="75" t="s">
        <v>1422</v>
      </c>
      <c r="BK475" s="75" t="s">
        <v>1494</v>
      </c>
      <c r="BL475" s="75" t="s">
        <v>1405</v>
      </c>
      <c r="BM475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s="75" customFormat="1" ht="16" customHeight="1" x14ac:dyDescent="0.2">
      <c r="A476" s="18">
        <v>5021</v>
      </c>
      <c r="B476" s="76" t="s">
        <v>588</v>
      </c>
      <c r="C476" s="76" t="s">
        <v>383</v>
      </c>
      <c r="D476" s="76"/>
      <c r="E476" s="76"/>
      <c r="F476" s="75" t="str">
        <f>IF(ISBLANK(Table2[[#This Row],[unique_id]]), "", PROPER(SUBSTITUTE(Table2[[#This Row],[unique_id]], "_", " ")))</f>
        <v/>
      </c>
      <c r="G476" s="76"/>
      <c r="H476" s="76"/>
      <c r="I476" s="76"/>
      <c r="K476" s="76"/>
      <c r="M476" s="76"/>
      <c r="O476" s="77"/>
      <c r="T476" s="78"/>
      <c r="V476" s="77"/>
      <c r="W476" s="77"/>
      <c r="X476" s="77"/>
      <c r="Y476" s="77"/>
      <c r="Z476" s="77"/>
      <c r="AA476" s="77"/>
      <c r="AG476" s="77"/>
      <c r="AH476" s="77"/>
      <c r="AJ476" s="75" t="str">
        <f>IF(ISBLANK(AI476),  "", _xlfn.CONCAT("haas/entity/sensor/", LOWER(C476), "/", E476, "/config"))</f>
        <v/>
      </c>
      <c r="AK476" s="75" t="str">
        <f>IF(ISBLANK(AI476),  "", _xlfn.CONCAT(LOWER(C476), "/", E476))</f>
        <v/>
      </c>
      <c r="AT476" s="79"/>
      <c r="AU476" s="79"/>
      <c r="AV476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5" t="s">
        <v>1115</v>
      </c>
      <c r="BA476" s="75" t="str">
        <f>IF(ISBLANK(Table2[[#This Row],[device_model]]), "", Table2[[#This Row],[device_suggested_area]])</f>
        <v>Rack</v>
      </c>
      <c r="BB476" s="75" t="s">
        <v>1088</v>
      </c>
      <c r="BC476" s="75" t="s">
        <v>1085</v>
      </c>
      <c r="BD476" s="75" t="s">
        <v>267</v>
      </c>
      <c r="BE476" s="75">
        <v>12.1</v>
      </c>
      <c r="BF476" s="75" t="s">
        <v>28</v>
      </c>
      <c r="BJ476" s="75" t="s">
        <v>408</v>
      </c>
      <c r="BK476" s="75" t="s">
        <v>597</v>
      </c>
      <c r="BL476" s="75" t="s">
        <v>1406</v>
      </c>
      <c r="BM476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s="75" customFormat="1" ht="16" customHeight="1" x14ac:dyDescent="0.2">
      <c r="A477" s="18">
        <v>5022</v>
      </c>
      <c r="B477" s="76" t="s">
        <v>588</v>
      </c>
      <c r="C477" s="76" t="s">
        <v>383</v>
      </c>
      <c r="D477" s="76"/>
      <c r="E477" s="76"/>
      <c r="F477" s="75" t="str">
        <f>IF(ISBLANK(Table2[[#This Row],[unique_id]]), "", PROPER(SUBSTITUTE(Table2[[#This Row],[unique_id]], "_", " ")))</f>
        <v/>
      </c>
      <c r="G477" s="76"/>
      <c r="H477" s="76"/>
      <c r="I477" s="76"/>
      <c r="K477" s="76"/>
      <c r="M477" s="76"/>
      <c r="O477" s="77"/>
      <c r="T477" s="78"/>
      <c r="V477" s="77"/>
      <c r="W477" s="77"/>
      <c r="X477" s="77"/>
      <c r="Y477" s="77"/>
      <c r="Z477" s="77"/>
      <c r="AA477" s="77"/>
      <c r="AG477" s="77"/>
      <c r="AH477" s="77"/>
      <c r="AJ477" s="75" t="str">
        <f>IF(ISBLANK(AI477),  "", _xlfn.CONCAT("haas/entity/sensor/", LOWER(C477), "/", E477, "/config"))</f>
        <v/>
      </c>
      <c r="AK477" s="75" t="str">
        <f>IF(ISBLANK(AI477),  "", _xlfn.CONCAT(LOWER(C477), "/", E477))</f>
        <v/>
      </c>
      <c r="AT477" s="79"/>
      <c r="AU477" s="79"/>
      <c r="AV477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5" t="s">
        <v>1115</v>
      </c>
      <c r="BA477" s="75" t="str">
        <f>IF(ISBLANK(Table2[[#This Row],[device_model]]), "", Table2[[#This Row],[device_suggested_area]])</f>
        <v>Rack</v>
      </c>
      <c r="BB477" s="75" t="s">
        <v>1088</v>
      </c>
      <c r="BC477" s="75" t="s">
        <v>1085</v>
      </c>
      <c r="BD477" s="75" t="s">
        <v>267</v>
      </c>
      <c r="BE477" s="75">
        <v>12.1</v>
      </c>
      <c r="BF477" s="75" t="s">
        <v>28</v>
      </c>
      <c r="BJ477" s="75" t="s">
        <v>1421</v>
      </c>
      <c r="BK477" s="75" t="s">
        <v>1495</v>
      </c>
      <c r="BL477" s="75" t="s">
        <v>1428</v>
      </c>
      <c r="BM477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s="75" customFormat="1" ht="16" customHeight="1" x14ac:dyDescent="0.2">
      <c r="A478" s="18">
        <v>5023</v>
      </c>
      <c r="B478" s="76" t="s">
        <v>588</v>
      </c>
      <c r="C478" s="76" t="s">
        <v>383</v>
      </c>
      <c r="D478" s="76"/>
      <c r="E478" s="76"/>
      <c r="F478" s="75" t="str">
        <f>IF(ISBLANK(Table2[[#This Row],[unique_id]]), "", PROPER(SUBSTITUTE(Table2[[#This Row],[unique_id]], "_", " ")))</f>
        <v/>
      </c>
      <c r="G478" s="76"/>
      <c r="H478" s="76"/>
      <c r="I478" s="76"/>
      <c r="K478" s="76"/>
      <c r="M478" s="76"/>
      <c r="O478" s="77"/>
      <c r="T478" s="78"/>
      <c r="V478" s="77"/>
      <c r="W478" s="77"/>
      <c r="X478" s="77"/>
      <c r="Y478" s="77"/>
      <c r="Z478" s="77"/>
      <c r="AA478" s="77"/>
      <c r="AG478" s="77"/>
      <c r="AH478" s="77"/>
      <c r="AJ478" s="75" t="str">
        <f>IF(ISBLANK(AI478),  "", _xlfn.CONCAT("haas/entity/sensor/", LOWER(C478), "/", E478, "/config"))</f>
        <v/>
      </c>
      <c r="AK478" s="75" t="str">
        <f>IF(ISBLANK(AI478),  "", _xlfn.CONCAT(LOWER(C478), "/", E478))</f>
        <v/>
      </c>
      <c r="AT478" s="79"/>
      <c r="AU478" s="79"/>
      <c r="AV478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5" t="s">
        <v>1115</v>
      </c>
      <c r="BA478" s="75" t="str">
        <f>IF(ISBLANK(Table2[[#This Row],[device_model]]), "", Table2[[#This Row],[device_suggested_area]])</f>
        <v>Rack</v>
      </c>
      <c r="BB478" s="75" t="s">
        <v>1088</v>
      </c>
      <c r="BC478" s="75" t="s">
        <v>1085</v>
      </c>
      <c r="BD478" s="75" t="s">
        <v>267</v>
      </c>
      <c r="BE478" s="75">
        <v>12.1</v>
      </c>
      <c r="BF478" s="75" t="s">
        <v>28</v>
      </c>
      <c r="BJ478" s="75" t="s">
        <v>1422</v>
      </c>
      <c r="BK478" s="75" t="s">
        <v>1496</v>
      </c>
      <c r="BL478" s="75" t="s">
        <v>1407</v>
      </c>
      <c r="BM478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s="75" customFormat="1" ht="16" customHeight="1" x14ac:dyDescent="0.2">
      <c r="A479" s="18">
        <v>5024</v>
      </c>
      <c r="B479" s="76" t="s">
        <v>26</v>
      </c>
      <c r="C479" s="76" t="s">
        <v>383</v>
      </c>
      <c r="D479" s="76"/>
      <c r="E479" s="76"/>
      <c r="F479" s="75" t="str">
        <f>IF(ISBLANK(Table2[[#This Row],[unique_id]]), "", PROPER(SUBSTITUTE(Table2[[#This Row],[unique_id]], "_", " ")))</f>
        <v/>
      </c>
      <c r="G479" s="76"/>
      <c r="H479" s="76"/>
      <c r="I479" s="76"/>
      <c r="K479" s="76"/>
      <c r="M479" s="76"/>
      <c r="O479" s="77"/>
      <c r="T479" s="78"/>
      <c r="V479" s="77"/>
      <c r="W479" s="77"/>
      <c r="X479" s="77"/>
      <c r="Y479" s="77"/>
      <c r="Z479" s="77"/>
      <c r="AA479" s="77"/>
      <c r="AG479" s="77"/>
      <c r="AH479" s="77"/>
      <c r="AJ479" s="75" t="str">
        <f>IF(ISBLANK(AI479),  "", _xlfn.CONCAT("haas/entity/sensor/", LOWER(C479), "/", E479, "/config"))</f>
        <v/>
      </c>
      <c r="AK479" s="75" t="str">
        <f>IF(ISBLANK(AI479),  "", _xlfn.CONCAT(LOWER(C479), "/", E479))</f>
        <v/>
      </c>
      <c r="AT479" s="79"/>
      <c r="AU479" s="79"/>
      <c r="AV479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5" t="s">
        <v>1115</v>
      </c>
      <c r="BA479" s="75" t="str">
        <f>IF(ISBLANK(Table2[[#This Row],[device_model]]), "", Table2[[#This Row],[device_suggested_area]])</f>
        <v>Rack</v>
      </c>
      <c r="BB479" s="75" t="s">
        <v>1087</v>
      </c>
      <c r="BC479" s="75" t="s">
        <v>1086</v>
      </c>
      <c r="BD479" s="75" t="s">
        <v>267</v>
      </c>
      <c r="BE479" s="75">
        <v>12.1</v>
      </c>
      <c r="BF479" s="75" t="s">
        <v>28</v>
      </c>
      <c r="BJ479" s="75" t="s">
        <v>408</v>
      </c>
      <c r="BK479" s="75" t="s">
        <v>596</v>
      </c>
      <c r="BL479" s="75" t="s">
        <v>1408</v>
      </c>
      <c r="BM479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s="75" customFormat="1" ht="16" customHeight="1" x14ac:dyDescent="0.2">
      <c r="A480" s="18">
        <v>5025</v>
      </c>
      <c r="B480" s="76" t="s">
        <v>588</v>
      </c>
      <c r="C480" s="76" t="s">
        <v>383</v>
      </c>
      <c r="D480" s="76"/>
      <c r="E480" s="76"/>
      <c r="F480" s="75" t="str">
        <f>IF(ISBLANK(Table2[[#This Row],[unique_id]]), "", PROPER(SUBSTITUTE(Table2[[#This Row],[unique_id]], "_", " ")))</f>
        <v/>
      </c>
      <c r="G480" s="76"/>
      <c r="H480" s="76"/>
      <c r="I480" s="76"/>
      <c r="K480" s="76"/>
      <c r="M480" s="76"/>
      <c r="O480" s="77"/>
      <c r="T480" s="78"/>
      <c r="V480" s="77"/>
      <c r="W480" s="77"/>
      <c r="X480" s="77"/>
      <c r="Y480" s="77"/>
      <c r="Z480" s="77"/>
      <c r="AA480" s="77"/>
      <c r="AG480" s="77"/>
      <c r="AH480" s="77"/>
      <c r="AJ480" s="75" t="str">
        <f>IF(ISBLANK(AI480),  "", _xlfn.CONCAT("haas/entity/sensor/", LOWER(C480), "/", E480, "/config"))</f>
        <v/>
      </c>
      <c r="AK480" s="75" t="str">
        <f>IF(ISBLANK(AI480),  "", _xlfn.CONCAT(LOWER(C480), "/", E480))</f>
        <v/>
      </c>
      <c r="AT480" s="79"/>
      <c r="AU480" s="79"/>
      <c r="AV480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5" t="s">
        <v>1115</v>
      </c>
      <c r="BA480" s="75" t="str">
        <f>IF(ISBLANK(Table2[[#This Row],[device_model]]), "", Table2[[#This Row],[device_suggested_area]])</f>
        <v>Rack</v>
      </c>
      <c r="BB480" s="75" t="s">
        <v>1087</v>
      </c>
      <c r="BC480" s="75" t="s">
        <v>1086</v>
      </c>
      <c r="BD480" s="75" t="s">
        <v>267</v>
      </c>
      <c r="BE480" s="75">
        <v>12.1</v>
      </c>
      <c r="BF480" s="75" t="s">
        <v>28</v>
      </c>
      <c r="BJ480" s="75" t="s">
        <v>1421</v>
      </c>
      <c r="BK480" s="75" t="s">
        <v>1497</v>
      </c>
      <c r="BL480" s="75" t="s">
        <v>1429</v>
      </c>
      <c r="BM480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s="75" customFormat="1" ht="16" customHeight="1" x14ac:dyDescent="0.2">
      <c r="A481" s="18">
        <v>5026</v>
      </c>
      <c r="B481" s="76" t="s">
        <v>588</v>
      </c>
      <c r="C481" s="76" t="s">
        <v>383</v>
      </c>
      <c r="D481" s="76"/>
      <c r="E481" s="76"/>
      <c r="F481" s="75" t="str">
        <f>IF(ISBLANK(Table2[[#This Row],[unique_id]]), "", PROPER(SUBSTITUTE(Table2[[#This Row],[unique_id]], "_", " ")))</f>
        <v/>
      </c>
      <c r="G481" s="76"/>
      <c r="H481" s="76"/>
      <c r="I481" s="76"/>
      <c r="K481" s="76"/>
      <c r="M481" s="76"/>
      <c r="O481" s="77"/>
      <c r="T481" s="78"/>
      <c r="V481" s="77"/>
      <c r="W481" s="77"/>
      <c r="X481" s="77"/>
      <c r="Y481" s="77"/>
      <c r="Z481" s="77"/>
      <c r="AA481" s="77"/>
      <c r="AG481" s="77"/>
      <c r="AH481" s="77"/>
      <c r="AJ481" s="75" t="str">
        <f>IF(ISBLANK(AI481),  "", _xlfn.CONCAT("haas/entity/sensor/", LOWER(C481), "/", E481, "/config"))</f>
        <v/>
      </c>
      <c r="AK481" s="75" t="str">
        <f>IF(ISBLANK(AI481),  "", _xlfn.CONCAT(LOWER(C481), "/", E481))</f>
        <v/>
      </c>
      <c r="AT481" s="79"/>
      <c r="AU481" s="79"/>
      <c r="AV481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5" t="s">
        <v>1115</v>
      </c>
      <c r="BA481" s="75" t="str">
        <f>IF(ISBLANK(Table2[[#This Row],[device_model]]), "", Table2[[#This Row],[device_suggested_area]])</f>
        <v>Rack</v>
      </c>
      <c r="BB481" s="75" t="s">
        <v>1087</v>
      </c>
      <c r="BC481" s="75" t="s">
        <v>1086</v>
      </c>
      <c r="BD481" s="75" t="s">
        <v>267</v>
      </c>
      <c r="BE481" s="75">
        <v>12.1</v>
      </c>
      <c r="BF481" s="75" t="s">
        <v>28</v>
      </c>
      <c r="BJ481" s="75" t="s">
        <v>1422</v>
      </c>
      <c r="BK481" s="75" t="s">
        <v>1498</v>
      </c>
      <c r="BL481" s="75" t="s">
        <v>1409</v>
      </c>
      <c r="BM481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s="75" customFormat="1" ht="16" customHeight="1" x14ac:dyDescent="0.2">
      <c r="A482" s="18">
        <v>5027</v>
      </c>
      <c r="B482" s="76" t="s">
        <v>26</v>
      </c>
      <c r="C482" s="76" t="s">
        <v>383</v>
      </c>
      <c r="D482" s="76"/>
      <c r="E482" s="76"/>
      <c r="F482" s="75" t="str">
        <f>IF(ISBLANK(Table2[[#This Row],[unique_id]]), "", PROPER(SUBSTITUTE(Table2[[#This Row],[unique_id]], "_", " ")))</f>
        <v/>
      </c>
      <c r="G482" s="76"/>
      <c r="H482" s="76"/>
      <c r="I482" s="76"/>
      <c r="K482" s="76"/>
      <c r="M482" s="76"/>
      <c r="O482" s="77"/>
      <c r="T482" s="78"/>
      <c r="V482" s="77"/>
      <c r="W482" s="77"/>
      <c r="X482" s="77"/>
      <c r="Y482" s="77"/>
      <c r="Z482" s="77"/>
      <c r="AA482" s="77"/>
      <c r="AG482" s="77"/>
      <c r="AH482" s="77"/>
      <c r="AJ482" s="75" t="str">
        <f>IF(ISBLANK(AI482),  "", _xlfn.CONCAT("haas/entity/sensor/", LOWER(C482), "/", E482, "/config"))</f>
        <v/>
      </c>
      <c r="AK482" s="75" t="str">
        <f>IF(ISBLANK(AI482),  "", _xlfn.CONCAT(LOWER(C482), "/", E482))</f>
        <v/>
      </c>
      <c r="AT482" s="79"/>
      <c r="AU482" s="79"/>
      <c r="AV482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5" t="s">
        <v>1116</v>
      </c>
      <c r="BA482" s="75" t="str">
        <f>IF(ISBLANK(Table2[[#This Row],[device_model]]), "", Table2[[#This Row],[device_suggested_area]])</f>
        <v>Wardrobe</v>
      </c>
      <c r="BB482" s="75" t="s">
        <v>1090</v>
      </c>
      <c r="BC482" s="75" t="s">
        <v>1089</v>
      </c>
      <c r="BD482" s="75" t="s">
        <v>563</v>
      </c>
      <c r="BE482" s="75">
        <v>12.1</v>
      </c>
      <c r="BF482" s="75" t="s">
        <v>504</v>
      </c>
      <c r="BJ482" s="75" t="s">
        <v>408</v>
      </c>
      <c r="BK482" s="75" t="s">
        <v>562</v>
      </c>
      <c r="BL482" s="75" t="s">
        <v>1410</v>
      </c>
      <c r="BM482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s="75" customFormat="1" ht="16" customHeight="1" x14ac:dyDescent="0.2">
      <c r="A483" s="18">
        <v>5028</v>
      </c>
      <c r="B483" s="76" t="s">
        <v>588</v>
      </c>
      <c r="C483" s="76" t="s">
        <v>383</v>
      </c>
      <c r="D483" s="76"/>
      <c r="E483" s="76"/>
      <c r="F483" s="75" t="str">
        <f>IF(ISBLANK(Table2[[#This Row],[unique_id]]), "", PROPER(SUBSTITUTE(Table2[[#This Row],[unique_id]], "_", " ")))</f>
        <v/>
      </c>
      <c r="G483" s="76"/>
      <c r="H483" s="76"/>
      <c r="I483" s="76"/>
      <c r="K483" s="76"/>
      <c r="M483" s="76"/>
      <c r="O483" s="77"/>
      <c r="T483" s="78"/>
      <c r="V483" s="77"/>
      <c r="W483" s="77"/>
      <c r="X483" s="77"/>
      <c r="Y483" s="77"/>
      <c r="Z483" s="77"/>
      <c r="AA483" s="77"/>
      <c r="AG483" s="77"/>
      <c r="AH483" s="77"/>
      <c r="AJ483" s="75" t="str">
        <f>IF(ISBLANK(AI483),  "", _xlfn.CONCAT("haas/entity/sensor/", LOWER(C483), "/", E483, "/config"))</f>
        <v/>
      </c>
      <c r="AK483" s="75" t="str">
        <f>IF(ISBLANK(AI483),  "", _xlfn.CONCAT(LOWER(C483), "/", E483))</f>
        <v/>
      </c>
      <c r="AT483" s="79"/>
      <c r="AU483" s="79"/>
      <c r="AV483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5" t="s">
        <v>1116</v>
      </c>
      <c r="BA483" s="75" t="str">
        <f>IF(ISBLANK(Table2[[#This Row],[device_model]]), "", Table2[[#This Row],[device_suggested_area]])</f>
        <v>Wardrobe</v>
      </c>
      <c r="BB483" s="75" t="s">
        <v>1090</v>
      </c>
      <c r="BC483" s="75" t="s">
        <v>1089</v>
      </c>
      <c r="BD483" s="75" t="s">
        <v>563</v>
      </c>
      <c r="BE483" s="75">
        <v>12.1</v>
      </c>
      <c r="BF483" s="75" t="s">
        <v>504</v>
      </c>
      <c r="BJ483" s="75" t="s">
        <v>1421</v>
      </c>
      <c r="BK483" s="75" t="s">
        <v>1499</v>
      </c>
      <c r="BL483" s="75" t="s">
        <v>1430</v>
      </c>
      <c r="BM483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s="75" customFormat="1" ht="16" customHeight="1" x14ac:dyDescent="0.2">
      <c r="A484" s="18">
        <v>5029</v>
      </c>
      <c r="B484" s="76" t="s">
        <v>588</v>
      </c>
      <c r="C484" s="76" t="s">
        <v>383</v>
      </c>
      <c r="D484" s="76"/>
      <c r="E484" s="76"/>
      <c r="F484" s="75" t="str">
        <f>IF(ISBLANK(Table2[[#This Row],[unique_id]]), "", PROPER(SUBSTITUTE(Table2[[#This Row],[unique_id]], "_", " ")))</f>
        <v/>
      </c>
      <c r="G484" s="76"/>
      <c r="H484" s="76"/>
      <c r="I484" s="76"/>
      <c r="K484" s="76"/>
      <c r="M484" s="76"/>
      <c r="O484" s="77"/>
      <c r="T484" s="78"/>
      <c r="V484" s="77"/>
      <c r="W484" s="77"/>
      <c r="X484" s="77"/>
      <c r="Y484" s="77"/>
      <c r="Z484" s="77"/>
      <c r="AA484" s="77"/>
      <c r="AG484" s="77"/>
      <c r="AH484" s="77"/>
      <c r="AJ484" s="75" t="str">
        <f>IF(ISBLANK(AI484),  "", _xlfn.CONCAT("haas/entity/sensor/", LOWER(C484), "/", E484, "/config"))</f>
        <v/>
      </c>
      <c r="AK484" s="75" t="str">
        <f>IF(ISBLANK(AI484),  "", _xlfn.CONCAT(LOWER(C484), "/", E484))</f>
        <v/>
      </c>
      <c r="AT484" s="79"/>
      <c r="AU484" s="79"/>
      <c r="AV484" s="7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7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7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5" t="s">
        <v>1116</v>
      </c>
      <c r="BA484" s="75" t="str">
        <f>IF(ISBLANK(Table2[[#This Row],[device_model]]), "", Table2[[#This Row],[device_suggested_area]])</f>
        <v>Wardrobe</v>
      </c>
      <c r="BB484" s="75" t="s">
        <v>1090</v>
      </c>
      <c r="BC484" s="75" t="s">
        <v>1089</v>
      </c>
      <c r="BD484" s="75" t="s">
        <v>563</v>
      </c>
      <c r="BE484" s="75">
        <v>12.1</v>
      </c>
      <c r="BF484" s="75" t="s">
        <v>504</v>
      </c>
      <c r="BJ484" s="75" t="s">
        <v>1422</v>
      </c>
      <c r="BK484" s="80" t="s">
        <v>1414</v>
      </c>
      <c r="BL484" s="75" t="s">
        <v>1411</v>
      </c>
      <c r="BM484" s="7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s="75" customFormat="1" ht="16" customHeight="1" x14ac:dyDescent="0.2">
      <c r="A485" s="18">
        <v>5030</v>
      </c>
      <c r="B485" s="18" t="s">
        <v>26</v>
      </c>
      <c r="C485" s="18" t="s">
        <v>388</v>
      </c>
      <c r="D485" s="18"/>
      <c r="E485" s="21"/>
      <c r="F485" s="22" t="str">
        <f>IF(ISBLANK(Table2[[#This Row],[unique_id]]), "", PROPER(SUBSTITUTE(Table2[[#This Row],[unique_id]], "_", " ")))</f>
        <v/>
      </c>
      <c r="G485" s="18"/>
      <c r="H485" s="18"/>
      <c r="I485" s="21"/>
      <c r="J485" s="18"/>
      <c r="K485" s="18"/>
      <c r="L485" s="18"/>
      <c r="M485" s="18"/>
      <c r="N485" s="18"/>
      <c r="O485" s="19"/>
      <c r="P485" s="18"/>
      <c r="Q485" s="18"/>
      <c r="R485" s="18"/>
      <c r="S485" s="18"/>
      <c r="T485" s="23"/>
      <c r="U485" s="18"/>
      <c r="V485" s="19"/>
      <c r="W485" s="19"/>
      <c r="X485" s="19"/>
      <c r="Y485" s="19"/>
      <c r="Z485" s="19"/>
      <c r="AA485" s="19"/>
      <c r="AB485" s="18"/>
      <c r="AC485" s="18"/>
      <c r="AD485" s="18"/>
      <c r="AE485" s="18"/>
      <c r="AF485" s="18"/>
      <c r="AG485" s="19"/>
      <c r="AH485" s="19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20"/>
      <c r="AU485" s="18"/>
      <c r="AV4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18" t="s">
        <v>386</v>
      </c>
      <c r="BA485" s="18" t="str">
        <f>IF(ISBLANK(Table2[[#This Row],[device_model]]), "", Table2[[#This Row],[device_suggested_area]])</f>
        <v>Rack</v>
      </c>
      <c r="BB485" s="18" t="s">
        <v>388</v>
      </c>
      <c r="BC485" s="18" t="s">
        <v>387</v>
      </c>
      <c r="BD485" s="18" t="s">
        <v>386</v>
      </c>
      <c r="BE485" s="18" t="s">
        <v>793</v>
      </c>
      <c r="BF485" s="18" t="s">
        <v>28</v>
      </c>
      <c r="BG485" s="18"/>
      <c r="BH485" s="18"/>
      <c r="BI485" s="18"/>
      <c r="BJ485" s="18" t="s">
        <v>1422</v>
      </c>
      <c r="BK485" s="18" t="s">
        <v>385</v>
      </c>
      <c r="BL485" s="18" t="s">
        <v>1488</v>
      </c>
      <c r="BM4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s="75" customFormat="1" ht="16" customHeight="1" x14ac:dyDescent="0.2">
      <c r="A486" s="18">
        <v>5031</v>
      </c>
      <c r="B486" s="18" t="s">
        <v>26</v>
      </c>
      <c r="C486" s="18" t="s">
        <v>466</v>
      </c>
      <c r="D486" s="18"/>
      <c r="E486" s="21"/>
      <c r="F486" s="22" t="str">
        <f>IF(ISBLANK(Table2[[#This Row],[unique_id]]), "", PROPER(SUBSTITUTE(Table2[[#This Row],[unique_id]], "_", " ")))</f>
        <v/>
      </c>
      <c r="G486" s="18"/>
      <c r="H486" s="18"/>
      <c r="I486" s="21"/>
      <c r="J486" s="18"/>
      <c r="K486" s="18"/>
      <c r="L486" s="18"/>
      <c r="M486" s="18"/>
      <c r="N486" s="18"/>
      <c r="O486" s="19"/>
      <c r="P486" s="18"/>
      <c r="Q486" s="18"/>
      <c r="R486" s="18"/>
      <c r="S486" s="18"/>
      <c r="T486" s="23"/>
      <c r="U486" s="18"/>
      <c r="V486" s="19"/>
      <c r="W486" s="19" t="s">
        <v>498</v>
      </c>
      <c r="X486" s="19"/>
      <c r="Y486" s="26" t="s">
        <v>773</v>
      </c>
      <c r="Z486" s="26"/>
      <c r="AA486" s="26"/>
      <c r="AB486" s="18"/>
      <c r="AC486" s="18"/>
      <c r="AD486" s="18"/>
      <c r="AE486" s="18"/>
      <c r="AF486" s="18"/>
      <c r="AG486" s="19"/>
      <c r="AH486" s="19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23"/>
      <c r="AV4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23" t="str">
        <f>Table2[[#This Row],[device_suggested_area]]</f>
        <v>Home</v>
      </c>
      <c r="BA486" s="18" t="str">
        <f>IF(ISBLANK(Table2[[#This Row],[device_model]]), "", Table2[[#This Row],[device_suggested_area]])</f>
        <v>Home</v>
      </c>
      <c r="BB486" s="23" t="s">
        <v>1077</v>
      </c>
      <c r="BC486" s="23" t="s">
        <v>490</v>
      </c>
      <c r="BD486" s="18" t="s">
        <v>466</v>
      </c>
      <c r="BE486" s="23" t="s">
        <v>491</v>
      </c>
      <c r="BF486" s="18" t="s">
        <v>166</v>
      </c>
      <c r="BG486" s="18"/>
      <c r="BH486" s="18"/>
      <c r="BI486" s="18"/>
      <c r="BJ486" s="18"/>
      <c r="BK486" s="18" t="s">
        <v>489</v>
      </c>
      <c r="BL486" s="18"/>
      <c r="BM4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s="75" customFormat="1" ht="16" customHeight="1" x14ac:dyDescent="0.2">
      <c r="A487" s="18">
        <v>6000</v>
      </c>
      <c r="B487" s="18" t="s">
        <v>26</v>
      </c>
      <c r="C487" s="18" t="s">
        <v>267</v>
      </c>
      <c r="D487" s="18"/>
      <c r="E487" s="18"/>
      <c r="F487" s="22" t="str">
        <f>IF(ISBLANK(Table2[[#This Row],[unique_id]]), "", PROPER(SUBSTITUTE(Table2[[#This Row],[unique_id]], "_", " ")))</f>
        <v/>
      </c>
      <c r="G487" s="18"/>
      <c r="H487" s="18"/>
      <c r="I487" s="18"/>
      <c r="J487" s="18"/>
      <c r="K487" s="18"/>
      <c r="L487" s="18"/>
      <c r="M487" s="18"/>
      <c r="N487" s="18"/>
      <c r="O487" s="19"/>
      <c r="P487" s="18"/>
      <c r="Q487" s="18"/>
      <c r="R487" s="18"/>
      <c r="S487" s="18"/>
      <c r="T487" s="23"/>
      <c r="U487" s="18"/>
      <c r="V487" s="19"/>
      <c r="W487" s="19"/>
      <c r="X487" s="19"/>
      <c r="Y487" s="19"/>
      <c r="Z487" s="19"/>
      <c r="AA487" s="19"/>
      <c r="AB487" s="18"/>
      <c r="AC487" s="18"/>
      <c r="AD487" s="18"/>
      <c r="AE487" s="18"/>
      <c r="AF487" s="18"/>
      <c r="AG487" s="19"/>
      <c r="AH487" s="19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20"/>
      <c r="AU487" s="19"/>
      <c r="AV4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18" t="s">
        <v>1122</v>
      </c>
      <c r="BA487" s="18" t="str">
        <f>IF(ISBLANK(Table2[[#This Row],[device_model]]), "", Table2[[#This Row],[device_suggested_area]])</f>
        <v>Home</v>
      </c>
      <c r="BB487" s="18" t="s">
        <v>297</v>
      </c>
      <c r="BC487" s="18" t="s">
        <v>1123</v>
      </c>
      <c r="BD487" s="18" t="s">
        <v>267</v>
      </c>
      <c r="BE487" s="19" t="s">
        <v>1504</v>
      </c>
      <c r="BF487" s="18" t="s">
        <v>166</v>
      </c>
      <c r="BG487" s="18"/>
      <c r="BH487" s="18"/>
      <c r="BI487" s="18"/>
      <c r="BJ487" s="18" t="s">
        <v>1421</v>
      </c>
      <c r="BK487" s="18" t="s">
        <v>1500</v>
      </c>
      <c r="BL487" s="18"/>
      <c r="BM4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s="75" customFormat="1" ht="16" customHeight="1" x14ac:dyDescent="0.2">
      <c r="A488" s="18">
        <v>6001</v>
      </c>
      <c r="B488" s="18" t="s">
        <v>26</v>
      </c>
      <c r="C488" s="18" t="s">
        <v>267</v>
      </c>
      <c r="D488" s="18"/>
      <c r="E488" s="18"/>
      <c r="F488" s="22" t="str">
        <f>IF(ISBLANK(Table2[[#This Row],[unique_id]]), "", PROPER(SUBSTITUTE(Table2[[#This Row],[unique_id]], "_", " ")))</f>
        <v/>
      </c>
      <c r="G488" s="18"/>
      <c r="H488" s="18"/>
      <c r="I488" s="18"/>
      <c r="J488" s="18"/>
      <c r="K488" s="18"/>
      <c r="L488" s="18"/>
      <c r="M488" s="18"/>
      <c r="N488" s="18"/>
      <c r="O488" s="19"/>
      <c r="P488" s="18"/>
      <c r="Q488" s="18"/>
      <c r="R488" s="18"/>
      <c r="S488" s="18"/>
      <c r="T488" s="23"/>
      <c r="U488" s="18"/>
      <c r="V488" s="19"/>
      <c r="W488" s="19"/>
      <c r="X488" s="19"/>
      <c r="Y488" s="19"/>
      <c r="Z488" s="19"/>
      <c r="AA488" s="19"/>
      <c r="AB488" s="18"/>
      <c r="AC488" s="18"/>
      <c r="AD488" s="18"/>
      <c r="AE488" s="18"/>
      <c r="AF488" s="18"/>
      <c r="AG488" s="19"/>
      <c r="AH488" s="19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20"/>
      <c r="AU488" s="19"/>
      <c r="AV4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18" t="s">
        <v>1501</v>
      </c>
      <c r="BA488" s="18" t="str">
        <f>IF(ISBLANK(Table2[[#This Row],[device_model]]), "", Table2[[#This Row],[device_suggested_area]])</f>
        <v>Home</v>
      </c>
      <c r="BB488" s="18" t="s">
        <v>297</v>
      </c>
      <c r="BC488" s="18" t="s">
        <v>1502</v>
      </c>
      <c r="BD488" s="18" t="s">
        <v>267</v>
      </c>
      <c r="BE488" s="19" t="s">
        <v>1503</v>
      </c>
      <c r="BF488" s="18" t="s">
        <v>166</v>
      </c>
      <c r="BG488" s="18"/>
      <c r="BH488" s="18"/>
      <c r="BI488" s="18"/>
      <c r="BJ488" s="18" t="s">
        <v>1421</v>
      </c>
      <c r="BK488" s="18" t="s">
        <v>1505</v>
      </c>
      <c r="BL488" s="18"/>
      <c r="BM4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  <row r="489" spans="1:65" s="75" customFormat="1" ht="16" customHeight="1" x14ac:dyDescent="0.2">
      <c r="A489" s="18"/>
      <c r="B489" s="18"/>
      <c r="C489" s="18"/>
      <c r="D489" s="18"/>
      <c r="E489" s="18"/>
      <c r="F489" s="18" t="str">
        <f>IF(ISBLANK(Table2[[#This Row],[unique_id]]), "", PROPER(SUBSTITUTE(Table2[[#This Row],[unique_id]], "_", " ")))</f>
        <v/>
      </c>
      <c r="G489" s="18"/>
      <c r="H489" s="18"/>
      <c r="I489" s="18"/>
      <c r="J489" s="18"/>
      <c r="K489" s="18"/>
      <c r="L489" s="18"/>
      <c r="M489" s="18"/>
      <c r="N489" s="18"/>
      <c r="O489" s="19"/>
      <c r="P489" s="18"/>
      <c r="Q489" s="18"/>
      <c r="R489" s="18"/>
      <c r="S489" s="18"/>
      <c r="T489" s="23"/>
      <c r="U489" s="18"/>
      <c r="V489" s="19"/>
      <c r="W489" s="19"/>
      <c r="X489" s="19"/>
      <c r="Y489" s="19"/>
      <c r="Z489" s="19"/>
      <c r="AA489" s="19"/>
      <c r="AB489" s="18"/>
      <c r="AC489" s="18"/>
      <c r="AD489" s="18"/>
      <c r="AE489" s="18"/>
      <c r="AF489" s="18"/>
      <c r="AG489" s="19"/>
      <c r="AH489" s="19"/>
      <c r="AI489" s="18"/>
      <c r="AJ489" s="18" t="str">
        <f>IF(ISBLANK(AI489),  "", _xlfn.CONCAT("haas/entity/sensor/", LOWER(C489), "/", E489, "/config"))</f>
        <v/>
      </c>
      <c r="AK489" s="18" t="str">
        <f>IF(ISBLANK(AI489),  "", _xlfn.CONCAT(LOWER(C489), "/", E489))</f>
        <v/>
      </c>
      <c r="AL489" s="18"/>
      <c r="AM489" s="18"/>
      <c r="AN489" s="18"/>
      <c r="AO489" s="18"/>
      <c r="AP489" s="18"/>
      <c r="AQ489" s="18"/>
      <c r="AR489" s="18"/>
      <c r="AS489" s="18"/>
      <c r="AT489" s="20"/>
      <c r="AU489" s="20"/>
      <c r="AV489" s="18"/>
      <c r="AW489" s="18"/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/>
      <c r="BA489" s="18" t="str">
        <f>IF(ISBLANK(Table2[[#This Row],[device_model]]), "", Table2[[#This Row],[device_suggested_area]])</f>
        <v/>
      </c>
      <c r="BB489" s="18"/>
      <c r="BC489" s="18"/>
      <c r="BD489" s="18"/>
      <c r="BE489" s="19"/>
      <c r="BF489" s="18"/>
      <c r="BG489" s="18"/>
      <c r="BH489" s="18"/>
      <c r="BI489" s="18"/>
      <c r="BJ489" s="18"/>
      <c r="BK489" s="18"/>
      <c r="BL489" s="21"/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1:65" s="75" customFormat="1" ht="16" customHeight="1" x14ac:dyDescent="0.2">
      <c r="A490" s="18"/>
      <c r="B490" s="18"/>
      <c r="C490" s="18"/>
      <c r="D490" s="18"/>
      <c r="E490" s="18"/>
      <c r="F490" s="18" t="str">
        <f>IF(ISBLANK(Table2[[#This Row],[unique_id]]), "", PROPER(SUBSTITUTE(Table2[[#This Row],[unique_id]], "_", " ")))</f>
        <v/>
      </c>
      <c r="G490" s="18"/>
      <c r="H490" s="18"/>
      <c r="I490" s="18"/>
      <c r="J490" s="18"/>
      <c r="K490" s="18"/>
      <c r="L490" s="18"/>
      <c r="M490" s="18"/>
      <c r="N490" s="18"/>
      <c r="O490" s="19"/>
      <c r="P490" s="18"/>
      <c r="Q490" s="18"/>
      <c r="R490" s="18"/>
      <c r="S490" s="18"/>
      <c r="T490" s="23"/>
      <c r="U490" s="18"/>
      <c r="V490" s="19"/>
      <c r="W490" s="19"/>
      <c r="X490" s="19"/>
      <c r="Y490" s="19"/>
      <c r="Z490" s="19"/>
      <c r="AA490" s="19"/>
      <c r="AB490" s="18"/>
      <c r="AC490" s="18"/>
      <c r="AD490" s="18"/>
      <c r="AE490" s="18"/>
      <c r="AF490" s="18"/>
      <c r="AG490" s="19"/>
      <c r="AH490" s="19"/>
      <c r="AI490" s="18"/>
      <c r="AJ490" s="18" t="str">
        <f>IF(ISBLANK(AI490),  "", _xlfn.CONCAT("haas/entity/sensor/", LOWER(C490), "/", E490, "/config"))</f>
        <v/>
      </c>
      <c r="AK490" s="18" t="str">
        <f>IF(ISBLANK(AI490),  "", _xlfn.CONCAT(LOWER(C490), "/", E490))</f>
        <v/>
      </c>
      <c r="AL490" s="18"/>
      <c r="AM490" s="18"/>
      <c r="AN490" s="18"/>
      <c r="AO490" s="18"/>
      <c r="AP490" s="18"/>
      <c r="AQ490" s="18"/>
      <c r="AR490" s="18"/>
      <c r="AS490" s="18"/>
      <c r="AT490" s="20"/>
      <c r="AU490" s="20"/>
      <c r="AV490" s="18"/>
      <c r="AW490" s="18"/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/>
      <c r="BA490" s="18" t="str">
        <f>IF(ISBLANK(Table2[[#This Row],[device_model]]), "", Table2[[#This Row],[device_suggested_area]])</f>
        <v/>
      </c>
      <c r="BB490" s="18"/>
      <c r="BC490" s="18"/>
      <c r="BD490" s="18"/>
      <c r="BE490" s="19"/>
      <c r="BF490" s="18"/>
      <c r="BG490" s="18"/>
      <c r="BH490" s="18"/>
      <c r="BI490" s="18"/>
      <c r="BJ490" s="18"/>
      <c r="BK490" s="18"/>
      <c r="BL490" s="21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1:65" s="75" customFormat="1" ht="16" customHeight="1" x14ac:dyDescent="0.2">
      <c r="A491" s="18"/>
      <c r="B491" s="18"/>
      <c r="C491" s="18"/>
      <c r="D491" s="18"/>
      <c r="E491" s="18"/>
      <c r="F491" s="18" t="str">
        <f>IF(ISBLANK(Table2[[#This Row],[unique_id]]), "", PROPER(SUBSTITUTE(Table2[[#This Row],[unique_id]], "_", " ")))</f>
        <v/>
      </c>
      <c r="G491" s="18"/>
      <c r="H491" s="18"/>
      <c r="I491" s="18"/>
      <c r="J491" s="18"/>
      <c r="K491" s="18"/>
      <c r="L491" s="18"/>
      <c r="M491" s="18"/>
      <c r="N491" s="18"/>
      <c r="O491" s="19"/>
      <c r="P491" s="18"/>
      <c r="Q491" s="18"/>
      <c r="R491" s="18"/>
      <c r="S491" s="18"/>
      <c r="T491" s="23"/>
      <c r="U491" s="18"/>
      <c r="V491" s="19"/>
      <c r="W491" s="19"/>
      <c r="X491" s="19"/>
      <c r="Y491" s="19"/>
      <c r="Z491" s="19"/>
      <c r="AA491" s="19"/>
      <c r="AB491" s="18"/>
      <c r="AC491" s="18"/>
      <c r="AD491" s="18"/>
      <c r="AE491" s="18"/>
      <c r="AF491" s="18"/>
      <c r="AG491" s="19"/>
      <c r="AH491" s="19"/>
      <c r="AI491" s="18"/>
      <c r="AJ491" s="18" t="str">
        <f>IF(ISBLANK(AI491),  "", _xlfn.CONCAT("haas/entity/sensor/", LOWER(C491), "/", E491, "/config"))</f>
        <v/>
      </c>
      <c r="AK491" s="18" t="str">
        <f>IF(ISBLANK(AI491),  "", _xlfn.CONCAT(LOWER(C491), "/", E491))</f>
        <v/>
      </c>
      <c r="AL491" s="18"/>
      <c r="AM491" s="18"/>
      <c r="AN491" s="18"/>
      <c r="AO491" s="18"/>
      <c r="AP491" s="18"/>
      <c r="AQ491" s="18"/>
      <c r="AR491" s="18"/>
      <c r="AS491" s="18"/>
      <c r="AT491" s="20"/>
      <c r="AU491" s="20"/>
      <c r="AV491" s="18"/>
      <c r="AW491" s="18"/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/>
      <c r="BA491" s="18" t="str">
        <f>IF(ISBLANK(Table2[[#This Row],[device_model]]), "", Table2[[#This Row],[device_suggested_area]])</f>
        <v/>
      </c>
      <c r="BB491" s="18"/>
      <c r="BC491" s="18"/>
      <c r="BD491" s="18"/>
      <c r="BE491" s="19"/>
      <c r="BF491" s="18"/>
      <c r="BG491" s="18"/>
      <c r="BH491" s="18"/>
      <c r="BI491" s="18"/>
      <c r="BJ491" s="18"/>
      <c r="BK491" s="18"/>
      <c r="BL491" s="21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1:65" s="75" customFormat="1" ht="16" customHeight="1" x14ac:dyDescent="0.2">
      <c r="A492" s="18"/>
      <c r="B492" s="18"/>
      <c r="C492" s="18"/>
      <c r="D492" s="18"/>
      <c r="E492" s="18"/>
      <c r="F492" s="18" t="str">
        <f>IF(ISBLANK(Table2[[#This Row],[unique_id]]), "", PROPER(SUBSTITUTE(Table2[[#This Row],[unique_id]], "_", " ")))</f>
        <v/>
      </c>
      <c r="G492" s="18"/>
      <c r="H492" s="18"/>
      <c r="I492" s="18"/>
      <c r="J492" s="18"/>
      <c r="K492" s="18"/>
      <c r="L492" s="18"/>
      <c r="M492" s="18"/>
      <c r="N492" s="18"/>
      <c r="O492" s="19"/>
      <c r="P492" s="18"/>
      <c r="Q492" s="18"/>
      <c r="R492" s="18"/>
      <c r="S492" s="18"/>
      <c r="T492" s="23"/>
      <c r="U492" s="18"/>
      <c r="V492" s="19"/>
      <c r="W492" s="19"/>
      <c r="X492" s="19"/>
      <c r="Y492" s="19"/>
      <c r="Z492" s="19"/>
      <c r="AA492" s="19"/>
      <c r="AB492" s="18"/>
      <c r="AC492" s="18"/>
      <c r="AD492" s="18"/>
      <c r="AE492" s="18"/>
      <c r="AF492" s="18"/>
      <c r="AG492" s="19"/>
      <c r="AH492" s="19"/>
      <c r="AI492" s="18"/>
      <c r="AJ492" s="18" t="str">
        <f>IF(ISBLANK(AI492),  "", _xlfn.CONCAT("haas/entity/sensor/", LOWER(C492), "/", E492, "/config"))</f>
        <v/>
      </c>
      <c r="AK492" s="18" t="str">
        <f>IF(ISBLANK(AI492),  "", _xlfn.CONCAT(LOWER(C492), "/", E492))</f>
        <v/>
      </c>
      <c r="AL492" s="18"/>
      <c r="AM492" s="18"/>
      <c r="AN492" s="18"/>
      <c r="AO492" s="18"/>
      <c r="AP492" s="18"/>
      <c r="AQ492" s="18"/>
      <c r="AR492" s="18"/>
      <c r="AS492" s="18"/>
      <c r="AT492" s="20"/>
      <c r="AU492" s="20"/>
      <c r="AV492" s="18"/>
      <c r="AW492" s="18"/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/>
      <c r="BA492" s="18" t="str">
        <f>IF(ISBLANK(Table2[[#This Row],[device_model]]), "", Table2[[#This Row],[device_suggested_area]])</f>
        <v/>
      </c>
      <c r="BB492" s="18"/>
      <c r="BC492" s="18"/>
      <c r="BD492" s="18"/>
      <c r="BE492" s="19"/>
      <c r="BF492" s="18"/>
      <c r="BG492" s="18"/>
      <c r="BH492" s="18"/>
      <c r="BI492" s="18"/>
      <c r="BJ492" s="18"/>
      <c r="BK492" s="18"/>
      <c r="BL492" s="21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1:65" s="75" customFormat="1" ht="16" customHeight="1" x14ac:dyDescent="0.2">
      <c r="A493" s="18"/>
      <c r="B493" s="18"/>
      <c r="C493" s="18"/>
      <c r="D493" s="18"/>
      <c r="E493" s="18"/>
      <c r="F493" s="18" t="str">
        <f>IF(ISBLANK(Table2[[#This Row],[unique_id]]), "", PROPER(SUBSTITUTE(Table2[[#This Row],[unique_id]], "_", " ")))</f>
        <v/>
      </c>
      <c r="G493" s="18"/>
      <c r="H493" s="18"/>
      <c r="I493" s="18"/>
      <c r="J493" s="18"/>
      <c r="K493" s="18"/>
      <c r="L493" s="18"/>
      <c r="M493" s="18"/>
      <c r="N493" s="18"/>
      <c r="O493" s="19"/>
      <c r="P493" s="18"/>
      <c r="Q493" s="18"/>
      <c r="R493" s="18"/>
      <c r="S493" s="18"/>
      <c r="T493" s="23"/>
      <c r="U493" s="18"/>
      <c r="V493" s="19"/>
      <c r="W493" s="19"/>
      <c r="X493" s="19"/>
      <c r="Y493" s="19"/>
      <c r="Z493" s="19"/>
      <c r="AA493" s="19"/>
      <c r="AB493" s="18"/>
      <c r="AC493" s="18"/>
      <c r="AD493" s="18"/>
      <c r="AE493" s="18"/>
      <c r="AF493" s="18"/>
      <c r="AG493" s="19"/>
      <c r="AH493" s="19"/>
      <c r="AI493" s="18"/>
      <c r="AJ493" s="18" t="str">
        <f>IF(ISBLANK(AI493),  "", _xlfn.CONCAT("haas/entity/sensor/", LOWER(C493), "/", E493, "/config"))</f>
        <v/>
      </c>
      <c r="AK493" s="18" t="str">
        <f>IF(ISBLANK(AI493),  "", _xlfn.CONCAT(LOWER(C493), "/", E493))</f>
        <v/>
      </c>
      <c r="AL493" s="18"/>
      <c r="AM493" s="18"/>
      <c r="AN493" s="18"/>
      <c r="AO493" s="18"/>
      <c r="AP493" s="18"/>
      <c r="AQ493" s="18"/>
      <c r="AR493" s="18"/>
      <c r="AS493" s="18"/>
      <c r="AT493" s="20"/>
      <c r="AU493" s="20"/>
      <c r="AV493" s="18"/>
      <c r="AW493" s="18"/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/>
      <c r="BA493" s="18" t="str">
        <f>IF(ISBLANK(Table2[[#This Row],[device_model]]), "", Table2[[#This Row],[device_suggested_area]])</f>
        <v/>
      </c>
      <c r="BB493" s="18"/>
      <c r="BC493" s="18"/>
      <c r="BD493" s="18"/>
      <c r="BE493" s="19"/>
      <c r="BF493" s="18"/>
      <c r="BG493" s="18"/>
      <c r="BH493" s="18"/>
      <c r="BI493" s="18"/>
      <c r="BJ493" s="18"/>
      <c r="BK493" s="18"/>
      <c r="BL493" s="21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1:65" s="75" customFormat="1" ht="16" customHeight="1" x14ac:dyDescent="0.2">
      <c r="A494" s="18"/>
      <c r="B494" s="18"/>
      <c r="C494" s="18"/>
      <c r="D494" s="18"/>
      <c r="E494" s="18"/>
      <c r="F494" s="18" t="str">
        <f>IF(ISBLANK(Table2[[#This Row],[unique_id]]), "", PROPER(SUBSTITUTE(Table2[[#This Row],[unique_id]], "_", " ")))</f>
        <v/>
      </c>
      <c r="G494" s="18"/>
      <c r="H494" s="18"/>
      <c r="I494" s="18"/>
      <c r="J494" s="18"/>
      <c r="K494" s="18"/>
      <c r="L494" s="18"/>
      <c r="M494" s="18"/>
      <c r="N494" s="18"/>
      <c r="O494" s="19"/>
      <c r="P494" s="18"/>
      <c r="Q494" s="18"/>
      <c r="R494" s="18"/>
      <c r="S494" s="18"/>
      <c r="T494" s="23"/>
      <c r="U494" s="18"/>
      <c r="V494" s="19"/>
      <c r="W494" s="19"/>
      <c r="X494" s="19"/>
      <c r="Y494" s="19"/>
      <c r="Z494" s="19"/>
      <c r="AA494" s="19"/>
      <c r="AB494" s="18"/>
      <c r="AC494" s="18"/>
      <c r="AD494" s="18"/>
      <c r="AE494" s="18"/>
      <c r="AF494" s="18"/>
      <c r="AG494" s="19"/>
      <c r="AH494" s="19"/>
      <c r="AI494" s="18"/>
      <c r="AJ494" s="18" t="str">
        <f>IF(ISBLANK(AI494),  "", _xlfn.CONCAT("haas/entity/sensor/", LOWER(C494), "/", E494, "/config"))</f>
        <v/>
      </c>
      <c r="AK494" s="18" t="str">
        <f>IF(ISBLANK(AI494),  "", _xlfn.CONCAT(LOWER(C494), "/", E494))</f>
        <v/>
      </c>
      <c r="AL494" s="18"/>
      <c r="AM494" s="18"/>
      <c r="AN494" s="18"/>
      <c r="AO494" s="18"/>
      <c r="AP494" s="18"/>
      <c r="AQ494" s="18"/>
      <c r="AR494" s="18"/>
      <c r="AS494" s="18"/>
      <c r="AT494" s="20"/>
      <c r="AU494" s="20"/>
      <c r="AV494" s="18"/>
      <c r="AW494" s="18"/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18"/>
      <c r="BA494" s="18" t="str">
        <f>IF(ISBLANK(Table2[[#This Row],[device_model]]), "", Table2[[#This Row],[device_suggested_area]])</f>
        <v/>
      </c>
      <c r="BB494" s="18"/>
      <c r="BC494" s="18"/>
      <c r="BD494" s="18"/>
      <c r="BE494" s="19"/>
      <c r="BF494" s="18"/>
      <c r="BG494" s="18"/>
      <c r="BH494" s="18"/>
      <c r="BI494" s="18"/>
      <c r="BJ494" s="18"/>
      <c r="BK494" s="18"/>
      <c r="BL494" s="21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1:65" s="75" customFormat="1" ht="16" customHeight="1" x14ac:dyDescent="0.2">
      <c r="A495" s="18"/>
      <c r="B495" s="18"/>
      <c r="C495" s="18"/>
      <c r="D495" s="18"/>
      <c r="E495" s="18"/>
      <c r="F495" s="18" t="str">
        <f>IF(ISBLANK(Table2[[#This Row],[unique_id]]), "", PROPER(SUBSTITUTE(Table2[[#This Row],[unique_id]], "_", " ")))</f>
        <v/>
      </c>
      <c r="G495" s="18"/>
      <c r="H495" s="18"/>
      <c r="I495" s="18"/>
      <c r="J495" s="18"/>
      <c r="K495" s="18"/>
      <c r="L495" s="18"/>
      <c r="M495" s="18"/>
      <c r="N495" s="18"/>
      <c r="O495" s="19"/>
      <c r="P495" s="18"/>
      <c r="Q495" s="18"/>
      <c r="R495" s="18"/>
      <c r="S495" s="18"/>
      <c r="T495" s="23"/>
      <c r="U495" s="18"/>
      <c r="V495" s="19"/>
      <c r="W495" s="19"/>
      <c r="X495" s="19"/>
      <c r="Y495" s="19"/>
      <c r="Z495" s="19"/>
      <c r="AA495" s="19"/>
      <c r="AB495" s="18"/>
      <c r="AC495" s="18"/>
      <c r="AD495" s="18"/>
      <c r="AE495" s="18"/>
      <c r="AF495" s="18"/>
      <c r="AG495" s="19"/>
      <c r="AH495" s="19"/>
      <c r="AI495" s="18"/>
      <c r="AJ495" s="18" t="str">
        <f>IF(ISBLANK(AI495),  "", _xlfn.CONCAT("haas/entity/sensor/", LOWER(C495), "/", E495, "/config"))</f>
        <v/>
      </c>
      <c r="AK495" s="18" t="str">
        <f>IF(ISBLANK(AI495),  "", _xlfn.CONCAT(LOWER(C495), "/", E495))</f>
        <v/>
      </c>
      <c r="AL495" s="18"/>
      <c r="AM495" s="18"/>
      <c r="AN495" s="18"/>
      <c r="AO495" s="18"/>
      <c r="AP495" s="18"/>
      <c r="AQ495" s="18"/>
      <c r="AR495" s="18"/>
      <c r="AS495" s="18"/>
      <c r="AT495" s="20"/>
      <c r="AU495" s="20"/>
      <c r="AV495" s="18"/>
      <c r="AW495" s="18"/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/>
      <c r="BA495" s="18" t="str">
        <f>IF(ISBLANK(Table2[[#This Row],[device_model]]), "", Table2[[#This Row],[device_suggested_area]])</f>
        <v/>
      </c>
      <c r="BB495" s="18"/>
      <c r="BC495" s="18"/>
      <c r="BD495" s="18"/>
      <c r="BE495" s="19"/>
      <c r="BF495" s="18"/>
      <c r="BG495" s="18"/>
      <c r="BH495" s="18"/>
      <c r="BI495" s="18"/>
      <c r="BJ495" s="18"/>
      <c r="BK495" s="18"/>
      <c r="BL495" s="21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1:65" s="75" customFormat="1" ht="16" customHeight="1" x14ac:dyDescent="0.2">
      <c r="A496" s="18"/>
      <c r="B496" s="18"/>
      <c r="C496" s="18"/>
      <c r="D496" s="18"/>
      <c r="E496" s="18"/>
      <c r="F496" s="18" t="str">
        <f>IF(ISBLANK(Table2[[#This Row],[unique_id]]), "", PROPER(SUBSTITUTE(Table2[[#This Row],[unique_id]], "_", " ")))</f>
        <v/>
      </c>
      <c r="G496" s="18"/>
      <c r="H496" s="18"/>
      <c r="I496" s="18"/>
      <c r="J496" s="18"/>
      <c r="K496" s="18"/>
      <c r="L496" s="18"/>
      <c r="M496" s="18"/>
      <c r="N496" s="18"/>
      <c r="O496" s="19"/>
      <c r="P496" s="18"/>
      <c r="Q496" s="18"/>
      <c r="R496" s="18"/>
      <c r="S496" s="18"/>
      <c r="T496" s="23"/>
      <c r="U496" s="18"/>
      <c r="V496" s="19"/>
      <c r="W496" s="19"/>
      <c r="X496" s="19"/>
      <c r="Y496" s="19"/>
      <c r="Z496" s="19"/>
      <c r="AA496" s="19"/>
      <c r="AB496" s="18"/>
      <c r="AC496" s="18"/>
      <c r="AD496" s="18"/>
      <c r="AE496" s="18"/>
      <c r="AF496" s="18"/>
      <c r="AG496" s="19"/>
      <c r="AH496" s="19"/>
      <c r="AI496" s="18"/>
      <c r="AJ496" s="18" t="str">
        <f>IF(ISBLANK(AI496),  "", _xlfn.CONCAT("haas/entity/sensor/", LOWER(C496), "/", E496, "/config"))</f>
        <v/>
      </c>
      <c r="AK496" s="18" t="str">
        <f>IF(ISBLANK(AI496),  "", _xlfn.CONCAT(LOWER(C496), "/", E496))</f>
        <v/>
      </c>
      <c r="AL496" s="18"/>
      <c r="AM496" s="18"/>
      <c r="AN496" s="18"/>
      <c r="AO496" s="18"/>
      <c r="AP496" s="18"/>
      <c r="AQ496" s="18"/>
      <c r="AR496" s="18"/>
      <c r="AS496" s="18"/>
      <c r="AT496" s="20"/>
      <c r="AU496" s="20"/>
      <c r="AV496" s="18"/>
      <c r="AW496" s="18"/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/>
      <c r="BA496" s="18" t="str">
        <f>IF(ISBLANK(Table2[[#This Row],[device_model]]), "", Table2[[#This Row],[device_suggested_area]])</f>
        <v/>
      </c>
      <c r="BB496" s="18"/>
      <c r="BC496" s="18"/>
      <c r="BD496" s="18"/>
      <c r="BE496" s="19"/>
      <c r="BF496" s="18"/>
      <c r="BG496" s="18"/>
      <c r="BH496" s="18"/>
      <c r="BI496" s="18"/>
      <c r="BJ496" s="18"/>
      <c r="BK496" s="18"/>
      <c r="BL496" s="21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1:65" s="75" customFormat="1" ht="16" customHeight="1" x14ac:dyDescent="0.2">
      <c r="A497" s="18"/>
      <c r="B497" s="18"/>
      <c r="C497" s="18"/>
      <c r="D497" s="18"/>
      <c r="E497" s="18"/>
      <c r="F497" s="18" t="str">
        <f>IF(ISBLANK(Table2[[#This Row],[unique_id]]), "", PROPER(SUBSTITUTE(Table2[[#This Row],[unique_id]], "_", " ")))</f>
        <v/>
      </c>
      <c r="G497" s="18"/>
      <c r="H497" s="18"/>
      <c r="I497" s="18"/>
      <c r="J497" s="18"/>
      <c r="K497" s="18"/>
      <c r="L497" s="18"/>
      <c r="M497" s="18"/>
      <c r="N497" s="18"/>
      <c r="O497" s="19"/>
      <c r="P497" s="18"/>
      <c r="Q497" s="18"/>
      <c r="R497" s="18"/>
      <c r="S497" s="18"/>
      <c r="T497" s="23"/>
      <c r="U497" s="18"/>
      <c r="V497" s="19"/>
      <c r="W497" s="19"/>
      <c r="X497" s="19"/>
      <c r="Y497" s="19"/>
      <c r="Z497" s="19"/>
      <c r="AA497" s="19"/>
      <c r="AB497" s="18"/>
      <c r="AC497" s="18"/>
      <c r="AD497" s="18"/>
      <c r="AE497" s="18"/>
      <c r="AF497" s="18"/>
      <c r="AG497" s="19"/>
      <c r="AH497" s="19"/>
      <c r="AI497" s="18"/>
      <c r="AJ497" s="18" t="str">
        <f>IF(ISBLANK(AI497),  "", _xlfn.CONCAT("haas/entity/sensor/", LOWER(C497), "/", E497, "/config"))</f>
        <v/>
      </c>
      <c r="AK497" s="18" t="str">
        <f>IF(ISBLANK(AI497),  "", _xlfn.CONCAT(LOWER(C497), "/", E497))</f>
        <v/>
      </c>
      <c r="AL497" s="18"/>
      <c r="AM497" s="18"/>
      <c r="AN497" s="18"/>
      <c r="AO497" s="18"/>
      <c r="AP497" s="18"/>
      <c r="AQ497" s="18"/>
      <c r="AR497" s="18"/>
      <c r="AS497" s="18"/>
      <c r="AT497" s="20"/>
      <c r="AU497" s="20"/>
      <c r="AV497" s="18"/>
      <c r="AW497" s="18"/>
      <c r="AX4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18"/>
      <c r="BA497" s="18" t="str">
        <f>IF(ISBLANK(Table2[[#This Row],[device_model]]), "", Table2[[#This Row],[device_suggested_area]])</f>
        <v/>
      </c>
      <c r="BB497" s="18"/>
      <c r="BC497" s="18"/>
      <c r="BD497" s="18"/>
      <c r="BE497" s="19"/>
      <c r="BF497" s="18"/>
      <c r="BG497" s="18"/>
      <c r="BH497" s="18"/>
      <c r="BI497" s="18"/>
      <c r="BJ497" s="18"/>
      <c r="BK497" s="18"/>
      <c r="BL497" s="21"/>
      <c r="BM4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1:65" s="75" customFormat="1" ht="16" customHeight="1" x14ac:dyDescent="0.2">
      <c r="A498" s="18"/>
      <c r="B498" s="18"/>
      <c r="C498" s="18"/>
      <c r="D498" s="18"/>
      <c r="E498" s="18"/>
      <c r="F498" s="18" t="str">
        <f>IF(ISBLANK(Table2[[#This Row],[unique_id]]), "", PROPER(SUBSTITUTE(Table2[[#This Row],[unique_id]], "_", " ")))</f>
        <v/>
      </c>
      <c r="G498" s="18"/>
      <c r="H498" s="18"/>
      <c r="I498" s="18"/>
      <c r="J498" s="18"/>
      <c r="K498" s="18"/>
      <c r="L498" s="18"/>
      <c r="M498" s="18"/>
      <c r="N498" s="18"/>
      <c r="O498" s="19"/>
      <c r="P498" s="18"/>
      <c r="Q498" s="18"/>
      <c r="R498" s="18"/>
      <c r="S498" s="18"/>
      <c r="T498" s="23"/>
      <c r="U498" s="18"/>
      <c r="V498" s="19"/>
      <c r="W498" s="19"/>
      <c r="X498" s="19"/>
      <c r="Y498" s="19"/>
      <c r="Z498" s="19"/>
      <c r="AA498" s="19"/>
      <c r="AB498" s="18"/>
      <c r="AC498" s="18"/>
      <c r="AD498" s="18"/>
      <c r="AE498" s="18"/>
      <c r="AF498" s="18"/>
      <c r="AG498" s="19"/>
      <c r="AH498" s="19"/>
      <c r="AI498" s="18"/>
      <c r="AJ498" s="18" t="str">
        <f>IF(ISBLANK(AI498),  "", _xlfn.CONCAT("haas/entity/sensor/", LOWER(C498), "/", E498, "/config"))</f>
        <v/>
      </c>
      <c r="AK498" s="18" t="str">
        <f>IF(ISBLANK(AI498),  "", _xlfn.CONCAT(LOWER(C498), "/", E498))</f>
        <v/>
      </c>
      <c r="AL498" s="18"/>
      <c r="AM498" s="18"/>
      <c r="AN498" s="18"/>
      <c r="AO498" s="18"/>
      <c r="AP498" s="18"/>
      <c r="AQ498" s="18"/>
      <c r="AR498" s="18"/>
      <c r="AS498" s="18"/>
      <c r="AT498" s="20"/>
      <c r="AU498" s="20"/>
      <c r="AV498" s="18"/>
      <c r="AW498" s="18"/>
      <c r="AX4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18"/>
      <c r="BA498" s="18" t="str">
        <f>IF(ISBLANK(Table2[[#This Row],[device_model]]), "", Table2[[#This Row],[device_suggested_area]])</f>
        <v/>
      </c>
      <c r="BB498" s="18"/>
      <c r="BC498" s="18"/>
      <c r="BD498" s="18"/>
      <c r="BE498" s="19"/>
      <c r="BF498" s="18"/>
      <c r="BG498" s="18"/>
      <c r="BH498" s="18"/>
      <c r="BI498" s="18"/>
      <c r="BJ498" s="18"/>
      <c r="BK498" s="18"/>
      <c r="BL498" s="21"/>
      <c r="BM4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1:65" ht="16" customHeight="1" x14ac:dyDescent="0.2">
      <c r="F499" s="18" t="str">
        <f>IF(ISBLANK(Table2[[#This Row],[unique_id]]), "", PROPER(SUBSTITUTE(Table2[[#This Row],[unique_id]], "_", " ")))</f>
        <v/>
      </c>
      <c r="O499" s="19"/>
      <c r="P499" s="18"/>
      <c r="T499" s="23"/>
      <c r="U499" s="18"/>
      <c r="V499" s="19"/>
      <c r="W499" s="19"/>
      <c r="X499" s="19"/>
      <c r="Y499" s="19"/>
      <c r="Z499" s="19"/>
      <c r="AB499" s="18"/>
      <c r="AG499" s="19"/>
      <c r="AH499" s="19"/>
      <c r="AJ499" s="18" t="str">
        <f>IF(ISBLANK(AI499),  "", _xlfn.CONCAT("haas/entity/sensor/", LOWER(C499), "/", E499, "/config"))</f>
        <v/>
      </c>
      <c r="AK499" s="18" t="str">
        <f>IF(ISBLANK(AI499),  "", _xlfn.CONCAT(LOWER(C499), "/", E499))</f>
        <v/>
      </c>
      <c r="AT499" s="20"/>
      <c r="AU499" s="20"/>
      <c r="AW499" s="18"/>
      <c r="AX4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9" s="18" t="str">
        <f>IF(ISBLANK(Table2[[#This Row],[device_model]]), "", Table2[[#This Row],[device_suggested_area]])</f>
        <v/>
      </c>
      <c r="BE499" s="19"/>
      <c r="BL499" s="21"/>
      <c r="BM4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1:65" ht="16" customHeight="1" x14ac:dyDescent="0.2">
      <c r="F500" s="18" t="str">
        <f>IF(ISBLANK(Table2[[#This Row],[unique_id]]), "", PROPER(SUBSTITUTE(Table2[[#This Row],[unique_id]], "_", " ")))</f>
        <v/>
      </c>
      <c r="O500" s="19"/>
      <c r="P500" s="18"/>
      <c r="T500" s="23"/>
      <c r="U500" s="18"/>
      <c r="V500" s="19"/>
      <c r="W500" s="19"/>
      <c r="X500" s="19"/>
      <c r="Y500" s="19"/>
      <c r="Z500" s="19"/>
      <c r="AB500" s="18"/>
      <c r="AG500" s="19"/>
      <c r="AH500" s="19"/>
      <c r="AJ500" s="18" t="str">
        <f>IF(ISBLANK(AI500),  "", _xlfn.CONCAT("haas/entity/sensor/", LOWER(C500), "/", E500, "/config"))</f>
        <v/>
      </c>
      <c r="AK500" s="18" t="str">
        <f>IF(ISBLANK(AI500),  "", _xlfn.CONCAT(LOWER(C500), "/", E500))</f>
        <v/>
      </c>
      <c r="AT500" s="20"/>
      <c r="AU500" s="20"/>
      <c r="AW500" s="18"/>
      <c r="AX5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0" s="18" t="str">
        <f>IF(ISBLANK(Table2[[#This Row],[device_model]]), "", Table2[[#This Row],[device_suggested_area]])</f>
        <v/>
      </c>
      <c r="BE500" s="19"/>
      <c r="BL500" s="21"/>
      <c r="BM5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1:65" ht="16" customHeight="1" x14ac:dyDescent="0.2">
      <c r="F501" s="18" t="str">
        <f>IF(ISBLANK(Table2[[#This Row],[unique_id]]), "", PROPER(SUBSTITUTE(Table2[[#This Row],[unique_id]], "_", " ")))</f>
        <v/>
      </c>
      <c r="O501" s="19"/>
      <c r="P501" s="18"/>
      <c r="T501" s="23"/>
      <c r="U501" s="18"/>
      <c r="V501" s="19"/>
      <c r="W501" s="19"/>
      <c r="X501" s="19"/>
      <c r="Y501" s="19"/>
      <c r="Z501" s="19"/>
      <c r="AB501" s="18"/>
      <c r="AG501" s="19"/>
      <c r="AH501" s="19"/>
      <c r="AJ501" s="18" t="str">
        <f>IF(ISBLANK(AI501),  "", _xlfn.CONCAT("haas/entity/sensor/", LOWER(C501), "/", E501, "/config"))</f>
        <v/>
      </c>
      <c r="AK501" s="18" t="str">
        <f>IF(ISBLANK(AI501),  "", _xlfn.CONCAT(LOWER(C501), "/", E501))</f>
        <v/>
      </c>
      <c r="AT501" s="20"/>
      <c r="AU501" s="20"/>
      <c r="AW501" s="18"/>
      <c r="AX5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1" s="18" t="str">
        <f>IF(ISBLANK(Table2[[#This Row],[device_model]]), "", Table2[[#This Row],[device_suggested_area]])</f>
        <v/>
      </c>
      <c r="BE501" s="19"/>
      <c r="BL501" s="21"/>
      <c r="BM5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1:65" ht="16" customHeight="1" x14ac:dyDescent="0.2">
      <c r="F502" s="18" t="str">
        <f>IF(ISBLANK(Table2[[#This Row],[unique_id]]), "", PROPER(SUBSTITUTE(Table2[[#This Row],[unique_id]], "_", " ")))</f>
        <v/>
      </c>
      <c r="O502" s="19"/>
      <c r="P502" s="18"/>
      <c r="T502" s="23"/>
      <c r="U502" s="18"/>
      <c r="V502" s="19"/>
      <c r="W502" s="19"/>
      <c r="X502" s="19"/>
      <c r="Y502" s="19"/>
      <c r="Z502" s="19"/>
      <c r="AB502" s="18"/>
      <c r="AG502" s="19"/>
      <c r="AH502" s="19"/>
      <c r="AJ502" s="18" t="str">
        <f>IF(ISBLANK(AI502),  "", _xlfn.CONCAT("haas/entity/sensor/", LOWER(C502), "/", E502, "/config"))</f>
        <v/>
      </c>
      <c r="AK502" s="18" t="str">
        <f>IF(ISBLANK(AI502),  "", _xlfn.CONCAT(LOWER(C502), "/", E502))</f>
        <v/>
      </c>
      <c r="AT502" s="20"/>
      <c r="AU502" s="20"/>
      <c r="AW502" s="18"/>
      <c r="AX5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2" s="18" t="str">
        <f>IF(ISBLANK(Table2[[#This Row],[device_model]]), "", Table2[[#This Row],[device_suggested_area]])</f>
        <v/>
      </c>
      <c r="BE502" s="19"/>
      <c r="BL502" s="21"/>
      <c r="BM5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2024-02-25T01:49:05Z</dcterms:modified>
</cp:coreProperties>
</file>