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54ED398-9220-8545-9C25-30D76A0D814A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03" i="1" l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/>
  <c r="AV301" i="1" s="1"/>
  <c r="AJ301" i="1"/>
  <c r="BK300" i="1"/>
  <c r="AY300" i="1"/>
  <c r="AW300" i="1"/>
  <c r="AV300" i="1" s="1"/>
  <c r="AJ300" i="1"/>
  <c r="BK299" i="1"/>
  <c r="AY299" i="1"/>
  <c r="AW299" i="1"/>
  <c r="AV299" i="1" s="1"/>
  <c r="AJ299" i="1"/>
  <c r="BK298" i="1"/>
  <c r="AY298" i="1"/>
  <c r="AW298" i="1"/>
  <c r="AV298" i="1" s="1"/>
  <c r="AJ298" i="1"/>
  <c r="BK297" i="1"/>
  <c r="AY297" i="1"/>
  <c r="AW297" i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/>
  <c r="AV294" i="1" s="1"/>
  <c r="AJ294" i="1"/>
  <c r="BK293" i="1"/>
  <c r="AY293" i="1"/>
  <c r="AW293" i="1"/>
  <c r="AV293" i="1" s="1"/>
  <c r="AJ293" i="1"/>
  <c r="BK292" i="1"/>
  <c r="AY292" i="1"/>
  <c r="AW292" i="1"/>
  <c r="AV292" i="1" s="1"/>
  <c r="AJ292" i="1"/>
  <c r="BK291" i="1"/>
  <c r="AY291" i="1"/>
  <c r="AW291" i="1"/>
  <c r="AV291" i="1" s="1"/>
  <c r="AJ291" i="1"/>
  <c r="BK290" i="1"/>
  <c r="AY290" i="1"/>
  <c r="AW290" i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BK286" i="1"/>
  <c r="AY286" i="1"/>
  <c r="AW286" i="1"/>
  <c r="AV286" i="1" s="1"/>
  <c r="AJ286" i="1"/>
  <c r="BK285" i="1"/>
  <c r="AY285" i="1"/>
  <c r="AW285" i="1"/>
  <c r="AV285" i="1"/>
  <c r="AJ285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BK304" i="1"/>
  <c r="AY304" i="1"/>
  <c r="AW304" i="1"/>
  <c r="AV304" i="1"/>
  <c r="F304" i="1"/>
  <c r="BK309" i="1"/>
  <c r="AY309" i="1"/>
  <c r="AK309" i="1"/>
  <c r="AJ309" i="1"/>
  <c r="F309" i="1"/>
  <c r="BK308" i="1"/>
  <c r="AY308" i="1"/>
  <c r="AW308" i="1" s="1"/>
  <c r="AV308" i="1" s="1"/>
  <c r="AR308" i="1"/>
  <c r="AK308" i="1"/>
  <c r="AJ308" i="1"/>
  <c r="F308" i="1"/>
  <c r="BK307" i="1"/>
  <c r="AY307" i="1"/>
  <c r="AK307" i="1"/>
  <c r="AJ307" i="1"/>
  <c r="F307" i="1"/>
  <c r="BK306" i="1"/>
  <c r="AY306" i="1"/>
  <c r="AW306" i="1" s="1"/>
  <c r="AV306" i="1" s="1"/>
  <c r="AR306" i="1"/>
  <c r="AK306" i="1"/>
  <c r="AJ306" i="1"/>
  <c r="F306" i="1"/>
  <c r="BK305" i="1"/>
  <c r="AY305" i="1"/>
  <c r="AW305" i="1"/>
  <c r="AV305" i="1"/>
  <c r="F305" i="1"/>
  <c r="AR76" i="1"/>
  <c r="AR75" i="1"/>
  <c r="AR74" i="1"/>
  <c r="AR73" i="1"/>
  <c r="AR72" i="1"/>
  <c r="AR71" i="1"/>
  <c r="AR52" i="1"/>
  <c r="AR42" i="1"/>
  <c r="AR86" i="1"/>
  <c r="AR85" i="1"/>
  <c r="AR83" i="1"/>
  <c r="AR82" i="1"/>
  <c r="AR282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69" i="1"/>
  <c r="AJ366" i="1"/>
  <c r="AJ365" i="1"/>
  <c r="AJ364" i="1"/>
  <c r="AJ360" i="1"/>
  <c r="AJ359" i="1"/>
  <c r="AJ358" i="1"/>
  <c r="AJ316" i="1"/>
  <c r="AJ282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69" i="1"/>
  <c r="AK364" i="1"/>
  <c r="AK358" i="1"/>
  <c r="AK216" i="1"/>
  <c r="AK212" i="1"/>
  <c r="AK194" i="1"/>
  <c r="AK189" i="1"/>
  <c r="AK166" i="1"/>
  <c r="AK111" i="1"/>
  <c r="AK366" i="1"/>
  <c r="AK365" i="1"/>
  <c r="AK360" i="1"/>
  <c r="AK359" i="1"/>
  <c r="AK218" i="1"/>
  <c r="AK217" i="1"/>
  <c r="AK214" i="1"/>
  <c r="AK213" i="1"/>
  <c r="AK190" i="1"/>
  <c r="AK113" i="1"/>
  <c r="AK112" i="1"/>
  <c r="AM111" i="1"/>
  <c r="AK316" i="1"/>
  <c r="AK282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69" i="1"/>
  <c r="AM366" i="1"/>
  <c r="AM365" i="1"/>
  <c r="AM364" i="1"/>
  <c r="AM360" i="1"/>
  <c r="AM359" i="1"/>
  <c r="AM358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41" i="1"/>
  <c r="AV441" i="1"/>
  <c r="AW440" i="1"/>
  <c r="AV440" i="1"/>
  <c r="AW439" i="1"/>
  <c r="AV439" i="1"/>
  <c r="AW438" i="1"/>
  <c r="AV438" i="1"/>
  <c r="AW437" i="1"/>
  <c r="AV437" i="1"/>
  <c r="AW436" i="1"/>
  <c r="AV436" i="1"/>
  <c r="AW435" i="1"/>
  <c r="AV435" i="1"/>
  <c r="AW433" i="1"/>
  <c r="AV433" i="1"/>
  <c r="AW432" i="1"/>
  <c r="AV432" i="1"/>
  <c r="AW430" i="1"/>
  <c r="AV430" i="1"/>
  <c r="AW429" i="1"/>
  <c r="AV429" i="1"/>
  <c r="AW428" i="1"/>
  <c r="AV428" i="1"/>
  <c r="AW425" i="1"/>
  <c r="AV425" i="1"/>
  <c r="AW424" i="1"/>
  <c r="AV424" i="1"/>
  <c r="AW423" i="1"/>
  <c r="AV423" i="1"/>
  <c r="AW420" i="1"/>
  <c r="AV420" i="1"/>
  <c r="AW419" i="1"/>
  <c r="AV419" i="1"/>
  <c r="AW411" i="1"/>
  <c r="AV411" i="1"/>
  <c r="AW406" i="1"/>
  <c r="AV406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83" i="1"/>
  <c r="AV383" i="1"/>
  <c r="AW382" i="1"/>
  <c r="AV382" i="1"/>
  <c r="AW381" i="1"/>
  <c r="AV381" i="1"/>
  <c r="AW380" i="1"/>
  <c r="AV380" i="1"/>
  <c r="AW379" i="1"/>
  <c r="AV379" i="1"/>
  <c r="AW378" i="1"/>
  <c r="AV378" i="1"/>
  <c r="AW377" i="1"/>
  <c r="AV377" i="1"/>
  <c r="AW376" i="1"/>
  <c r="AV376" i="1"/>
  <c r="AW324" i="1"/>
  <c r="AV324" i="1"/>
  <c r="AW323" i="1"/>
  <c r="AV323" i="1"/>
  <c r="AW322" i="1"/>
  <c r="AV322" i="1"/>
  <c r="AW321" i="1"/>
  <c r="AV321" i="1"/>
  <c r="AW315" i="1"/>
  <c r="AV315" i="1"/>
  <c r="AW314" i="1"/>
  <c r="AV314" i="1"/>
  <c r="AW313" i="1"/>
  <c r="AV313" i="1"/>
  <c r="AW312" i="1"/>
  <c r="AV312" i="1"/>
  <c r="AW311" i="1"/>
  <c r="AV311" i="1"/>
  <c r="AW310" i="1"/>
  <c r="AV310" i="1"/>
  <c r="AW284" i="1"/>
  <c r="AV284" i="1"/>
  <c r="AW283" i="1"/>
  <c r="AV283" i="1"/>
  <c r="AW281" i="1"/>
  <c r="AV281" i="1"/>
  <c r="AW280" i="1"/>
  <c r="AV280" i="1"/>
  <c r="AW279" i="1"/>
  <c r="AV279" i="1"/>
  <c r="AW278" i="1"/>
  <c r="AV278" i="1"/>
  <c r="AW277" i="1"/>
  <c r="AV277" i="1"/>
  <c r="AW276" i="1"/>
  <c r="AV276" i="1"/>
  <c r="AW275" i="1"/>
  <c r="AV275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42" i="1"/>
  <c r="AV442" i="1" s="1"/>
  <c r="AW447" i="1"/>
  <c r="AV447" i="1" s="1"/>
  <c r="AW456" i="1"/>
  <c r="AV456" i="1" s="1"/>
  <c r="AW455" i="1"/>
  <c r="AV455" i="1" s="1"/>
  <c r="AW458" i="1"/>
  <c r="AV458" i="1" s="1"/>
  <c r="AW454" i="1"/>
  <c r="AV454" i="1" s="1"/>
  <c r="AW453" i="1"/>
  <c r="AV453" i="1" s="1"/>
  <c r="AW452" i="1"/>
  <c r="AV452" i="1" s="1"/>
  <c r="AW451" i="1"/>
  <c r="AV451" i="1" s="1"/>
  <c r="AW450" i="1"/>
  <c r="AV450" i="1" s="1"/>
  <c r="AW449" i="1"/>
  <c r="AV449" i="1" s="1"/>
  <c r="AW448" i="1"/>
  <c r="AV448" i="1" s="1"/>
  <c r="AY441" i="1"/>
  <c r="AY440" i="1"/>
  <c r="AY439" i="1"/>
  <c r="AY438" i="1"/>
  <c r="AY437" i="1"/>
  <c r="AY436" i="1"/>
  <c r="AY435" i="1"/>
  <c r="AY433" i="1"/>
  <c r="AY432" i="1"/>
  <c r="AY430" i="1"/>
  <c r="AY429" i="1"/>
  <c r="AY428" i="1"/>
  <c r="AY425" i="1"/>
  <c r="AY424" i="1"/>
  <c r="AY423" i="1"/>
  <c r="AY420" i="1"/>
  <c r="AY419" i="1"/>
  <c r="AY411" i="1"/>
  <c r="AY406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24" i="1"/>
  <c r="AY323" i="1"/>
  <c r="AY322" i="1"/>
  <c r="AY321" i="1"/>
  <c r="AY315" i="1"/>
  <c r="AY314" i="1"/>
  <c r="AY313" i="1"/>
  <c r="AY312" i="1"/>
  <c r="AY311" i="1"/>
  <c r="AY310" i="1"/>
  <c r="AY284" i="1"/>
  <c r="AY283" i="1"/>
  <c r="AY281" i="1"/>
  <c r="AY280" i="1"/>
  <c r="AY279" i="1"/>
  <c r="AY278" i="1"/>
  <c r="AY277" i="1"/>
  <c r="AY276" i="1"/>
  <c r="AY275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26" i="1"/>
  <c r="AY421" i="1"/>
  <c r="AY457" i="1"/>
  <c r="AY269" i="1"/>
  <c r="AW269" i="1" s="1"/>
  <c r="AV269" i="1" s="1"/>
  <c r="AY446" i="1"/>
  <c r="AY445" i="1"/>
  <c r="AY444" i="1"/>
  <c r="AY443" i="1"/>
  <c r="AY442" i="1"/>
  <c r="AY434" i="1"/>
  <c r="AY431" i="1"/>
  <c r="AY368" i="1"/>
  <c r="AW368" i="1" s="1"/>
  <c r="AV368" i="1" s="1"/>
  <c r="AY367" i="1"/>
  <c r="AW367" i="1" s="1"/>
  <c r="AV367" i="1" s="1"/>
  <c r="AY362" i="1"/>
  <c r="AW362" i="1" s="1"/>
  <c r="AV362" i="1" s="1"/>
  <c r="AY361" i="1"/>
  <c r="AW361" i="1" s="1"/>
  <c r="AV361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17" i="1"/>
  <c r="AW417" i="1" s="1"/>
  <c r="AV417" i="1" s="1"/>
  <c r="AY416" i="1"/>
  <c r="AW416" i="1" s="1"/>
  <c r="AV416" i="1" s="1"/>
  <c r="AY415" i="1"/>
  <c r="AW415" i="1" s="1"/>
  <c r="AV415" i="1" s="1"/>
  <c r="AY414" i="1"/>
  <c r="AW414" i="1" s="1"/>
  <c r="AV414" i="1" s="1"/>
  <c r="AY413" i="1"/>
  <c r="AW413" i="1" s="1"/>
  <c r="AV413" i="1" s="1"/>
  <c r="AY412" i="1"/>
  <c r="AW412" i="1" s="1"/>
  <c r="AV412" i="1" s="1"/>
  <c r="AY427" i="1"/>
  <c r="AY422" i="1"/>
  <c r="AY369" i="1"/>
  <c r="AW369" i="1" s="1"/>
  <c r="AV369" i="1" s="1"/>
  <c r="AY366" i="1"/>
  <c r="AW366" i="1" s="1"/>
  <c r="AV366" i="1" s="1"/>
  <c r="AY365" i="1"/>
  <c r="AW365" i="1" s="1"/>
  <c r="AV365" i="1" s="1"/>
  <c r="AY364" i="1"/>
  <c r="AW364" i="1" s="1"/>
  <c r="AV364" i="1" s="1"/>
  <c r="AY363" i="1"/>
  <c r="AW363" i="1" s="1"/>
  <c r="AV363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72" i="1"/>
  <c r="AY371" i="1"/>
  <c r="AY370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47" i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07" i="1"/>
  <c r="AW407" i="1" s="1"/>
  <c r="AV407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75" i="1"/>
  <c r="AY374" i="1"/>
  <c r="AY373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10" i="1"/>
  <c r="AW410" i="1" s="1"/>
  <c r="AV410" i="1" s="1"/>
  <c r="AY409" i="1"/>
  <c r="AW409" i="1" s="1"/>
  <c r="AV409" i="1" s="1"/>
  <c r="AY405" i="1"/>
  <c r="AW405" i="1" s="1"/>
  <c r="AV405" i="1" s="1"/>
  <c r="AY404" i="1"/>
  <c r="AW404" i="1" s="1"/>
  <c r="AV404" i="1" s="1"/>
  <c r="AY403" i="1"/>
  <c r="AW403" i="1" s="1"/>
  <c r="AV403" i="1" s="1"/>
  <c r="AY402" i="1"/>
  <c r="AW402" i="1" s="1"/>
  <c r="AV402" i="1" s="1"/>
  <c r="AY401" i="1"/>
  <c r="AW401" i="1" s="1"/>
  <c r="AV401" i="1" s="1"/>
  <c r="AY400" i="1"/>
  <c r="AW400" i="1" s="1"/>
  <c r="AV400" i="1" s="1"/>
  <c r="AY399" i="1"/>
  <c r="AW399" i="1" s="1"/>
  <c r="AV399" i="1" s="1"/>
  <c r="AY316" i="1"/>
  <c r="AW316" i="1" s="1"/>
  <c r="AV316" i="1" s="1"/>
  <c r="AY282" i="1"/>
  <c r="AW282" i="1" s="1"/>
  <c r="AV282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56" i="1"/>
  <c r="AY455" i="1"/>
  <c r="AY458" i="1"/>
  <c r="AY454" i="1"/>
  <c r="AY453" i="1"/>
  <c r="AY452" i="1"/>
  <c r="AY451" i="1"/>
  <c r="AY450" i="1"/>
  <c r="AY449" i="1"/>
  <c r="AY448" i="1"/>
  <c r="AY418" i="1"/>
  <c r="AW418" i="1" s="1"/>
  <c r="AV418" i="1" s="1"/>
  <c r="AY408" i="1"/>
  <c r="AW408" i="1" s="1"/>
  <c r="AV408" i="1" s="1"/>
  <c r="S340" i="1"/>
  <c r="S339" i="1"/>
  <c r="S338" i="1"/>
  <c r="S337" i="1"/>
  <c r="S336" i="1"/>
  <c r="S334" i="1"/>
  <c r="S364" i="1"/>
  <c r="S363" i="1"/>
  <c r="S358" i="1"/>
  <c r="S357" i="1"/>
  <c r="S354" i="1"/>
  <c r="S353" i="1"/>
  <c r="S352" i="1"/>
  <c r="S351" i="1"/>
  <c r="S348" i="1"/>
  <c r="S347" i="1"/>
  <c r="S346" i="1"/>
  <c r="S332" i="1"/>
  <c r="S330" i="1"/>
  <c r="S368" i="1"/>
  <c r="S367" i="1"/>
  <c r="T216" i="1"/>
  <c r="T212" i="1"/>
  <c r="T364" i="1"/>
  <c r="T358" i="1"/>
  <c r="T111" i="1"/>
  <c r="S413" i="1"/>
  <c r="S414" i="1"/>
  <c r="S417" i="1"/>
  <c r="S416" i="1"/>
  <c r="S326" i="1"/>
  <c r="S325" i="1"/>
  <c r="S328" i="1"/>
  <c r="S327" i="1"/>
  <c r="S350" i="1"/>
  <c r="S349" i="1"/>
  <c r="T342" i="1"/>
  <c r="T344" i="1"/>
  <c r="T210" i="1"/>
  <c r="T326" i="1"/>
  <c r="T338" i="1"/>
  <c r="T336" i="1"/>
  <c r="T334" i="1"/>
  <c r="T340" i="1"/>
  <c r="T354" i="1"/>
  <c r="T352" i="1"/>
  <c r="T330" i="1"/>
  <c r="T346" i="1"/>
  <c r="T332" i="1"/>
  <c r="T348" i="1"/>
  <c r="T368" i="1"/>
  <c r="T328" i="1"/>
  <c r="T350" i="1"/>
  <c r="T108" i="1"/>
  <c r="T109" i="1"/>
  <c r="S401" i="1"/>
  <c r="S403" i="1"/>
  <c r="S404" i="1"/>
  <c r="S415" i="1"/>
  <c r="S402" i="1"/>
  <c r="S400" i="1"/>
  <c r="S399" i="1"/>
  <c r="S345" i="1"/>
  <c r="S221" i="1"/>
  <c r="S219" i="1"/>
  <c r="S329" i="1"/>
  <c r="S331" i="1"/>
  <c r="S333" i="1"/>
  <c r="S335" i="1"/>
  <c r="AZ446" i="1"/>
  <c r="AW446" i="1" s="1"/>
  <c r="AV446" i="1" s="1"/>
  <c r="AZ445" i="1"/>
  <c r="AW445" i="1" s="1"/>
  <c r="AV445" i="1" s="1"/>
  <c r="AZ444" i="1"/>
  <c r="AW444" i="1" s="1"/>
  <c r="AV444" i="1" s="1"/>
  <c r="AZ443" i="1"/>
  <c r="AW443" i="1" s="1"/>
  <c r="AV443" i="1" s="1"/>
  <c r="AZ434" i="1"/>
  <c r="AW434" i="1" s="1"/>
  <c r="AV434" i="1" s="1"/>
  <c r="AZ431" i="1"/>
  <c r="AW431" i="1" s="1"/>
  <c r="AV431" i="1" s="1"/>
  <c r="AX457" i="1"/>
  <c r="AW457" i="1" s="1"/>
  <c r="AV457" i="1" s="1"/>
  <c r="AX426" i="1"/>
  <c r="AW426" i="1" s="1"/>
  <c r="AV426" i="1" s="1"/>
  <c r="AX421" i="1"/>
  <c r="AW421" i="1" s="1"/>
  <c r="AX427" i="1"/>
  <c r="AW427" i="1" s="1"/>
  <c r="AV427" i="1" s="1"/>
  <c r="AX422" i="1"/>
  <c r="AW422" i="1" s="1"/>
  <c r="AV422" i="1" s="1"/>
  <c r="AX372" i="1"/>
  <c r="AW372" i="1" s="1"/>
  <c r="AV372" i="1" s="1"/>
  <c r="AX371" i="1"/>
  <c r="AW371" i="1" s="1"/>
  <c r="AV371" i="1" s="1"/>
  <c r="AX370" i="1"/>
  <c r="AW370" i="1" s="1"/>
  <c r="AV370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75" i="1"/>
  <c r="AW375" i="1" s="1"/>
  <c r="AV375" i="1" s="1"/>
  <c r="AX374" i="1"/>
  <c r="AW374" i="1" s="1"/>
  <c r="AV374" i="1" s="1"/>
  <c r="AX373" i="1"/>
  <c r="AW373" i="1" s="1"/>
  <c r="AV373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43" i="1"/>
  <c r="S341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F366" i="1"/>
  <c r="F365" i="1"/>
  <c r="AT364" i="1"/>
  <c r="AL364" i="1"/>
  <c r="F364" i="1"/>
  <c r="F363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58" i="1"/>
  <c r="AL358" i="1"/>
  <c r="AT369" i="1"/>
  <c r="AL369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62" i="1"/>
  <c r="T356" i="1"/>
  <c r="T192" i="1"/>
  <c r="T187" i="1"/>
  <c r="T165" i="1"/>
  <c r="AT222" i="1"/>
  <c r="AT220" i="1"/>
  <c r="T412" i="1"/>
  <c r="T361" i="1"/>
  <c r="T355" i="1"/>
  <c r="T164" i="1"/>
  <c r="T191" i="1"/>
  <c r="T186" i="1"/>
  <c r="S344" i="1"/>
  <c r="S342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75" i="1"/>
  <c r="AT374" i="1"/>
  <c r="AT457" i="1"/>
  <c r="AT373" i="1"/>
  <c r="AT372" i="1"/>
  <c r="AT371" i="1"/>
  <c r="AT370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21" i="1"/>
  <c r="AV207" i="1"/>
  <c r="AV158" i="1"/>
  <c r="AV154" i="1"/>
</calcChain>
</file>

<file path=xl/sharedStrings.xml><?xml version="1.0" encoding="utf-8"?>
<sst xmlns="http://schemas.openxmlformats.org/spreadsheetml/2006/main" count="7160" uniqueCount="1430">
  <si>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</si>
  <si>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</si>
  <si>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</si>
  <si>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</si>
  <si>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</si>
  <si>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</si>
  <si>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</si>
  <si>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</si>
  <si>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</si>
  <si>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</si>
  <si>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</si>
  <si>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</si>
  <si>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</si>
  <si>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</si>
  <si>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</si>
  <si>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</si>
  <si>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</si>
  <si>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</si>
  <si>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</si>
  <si>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</si>
  <si>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</si>
  <si>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</si>
  <si>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</si>
  <si>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</si>
  <si>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</si>
  <si>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</si>
  <si>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</si>
  <si>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</si>
  <si>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</si>
  <si>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</si>
  <si>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</si>
  <si>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</si>
  <si>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</si>
  <si>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</si>
  <si>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</si>
  <si>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</si>
  <si>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</si>
  <si>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</si>
  <si>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</si>
  <si>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</si>
  <si>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</si>
  <si>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</si>
  <si>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</si>
  <si>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</si>
  <si>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</si>
  <si>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</si>
  <si>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</si>
  <si>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</si>
  <si>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</si>
  <si>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</si>
  <si>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</si>
  <si>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</si>
  <si>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</si>
  <si>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</si>
  <si>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</si>
  <si>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</si>
  <si>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</si>
  <si>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</si>
  <si>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</si>
  <si>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</si>
  <si>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</si>
  <si>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</si>
  <si>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</si>
  <si>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</si>
  <si>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</si>
  <si>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</si>
  <si>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</si>
  <si>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</si>
  <si>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</si>
  <si>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</si>
  <si>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</si>
  <si>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</si>
  <si>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</si>
  <si>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</si>
  <si>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</si>
  <si>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</si>
  <si>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</si>
  <si>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</si>
  <si>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</si>
  <si>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</si>
  <si>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</si>
  <si>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</si>
  <si>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</si>
  <si>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</si>
  <si>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</si>
  <si>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</si>
  <si>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</si>
  <si>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</si>
  <si>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</si>
  <si>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</si>
  <si>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</si>
  <si>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</si>
  <si>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</si>
  <si>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</si>
  <si>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</si>
  <si>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</si>
  <si>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</si>
  <si>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</si>
  <si>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</si>
  <si>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</si>
  <si>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</si>
  <si>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</si>
  <si>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</si>
  <si>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</si>
  <si>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</si>
  <si>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</si>
  <si>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</si>
  <si>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</si>
  <si>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</si>
  <si>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</si>
  <si>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</si>
  <si>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</si>
  <si>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</si>
  <si>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</si>
  <si>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</si>
  <si>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</si>
  <si>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</si>
  <si>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</si>
  <si>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</si>
  <si>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</si>
  <si>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</si>
  <si>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</si>
  <si>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</si>
  <si>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</si>
  <si>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</si>
  <si>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</si>
  <si>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</si>
  <si>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</si>
  <si>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</si>
  <si>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</si>
  <si>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</si>
  <si>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</si>
  <si>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</si>
  <si>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</si>
  <si>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</si>
  <si>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</si>
  <si>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</si>
  <si>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</si>
  <si>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</si>
  <si>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</si>
  <si>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</si>
  <si>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</si>
  <si>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</si>
  <si>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</si>
  <si>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</si>
  <si>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</si>
  <si>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</si>
  <si>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</si>
  <si>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</si>
  <si>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</si>
  <si>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</si>
  <si>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</si>
  <si>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</si>
  <si>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</si>
  <si>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</si>
  <si>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</si>
  <si>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</si>
  <si>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</si>
  <si>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</si>
  <si>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</si>
  <si>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</si>
  <si>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</si>
  <si>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</si>
  <si>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</si>
  <si>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</si>
  <si>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</si>
  <si>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</si>
  <si>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</si>
  <si>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</si>
  <si>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</si>
  <si>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</si>
  <si>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</si>
  <si>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</si>
  <si>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</si>
  <si>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</si>
  <si>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</si>
  <si>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</si>
  <si>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</si>
  <si>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</si>
  <si>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</si>
  <si>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</si>
  <si>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</si>
  <si>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</si>
  <si>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</si>
  <si>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</si>
  <si>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</si>
  <si>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</si>
  <si>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</si>
  <si>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</si>
  <si>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</si>
  <si>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</si>
  <si>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</si>
  <si>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</si>
  <si>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</si>
  <si>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</si>
  <si>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</si>
  <si>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</si>
  <si>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</si>
  <si>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</si>
  <si>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</si>
  <si>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</si>
  <si>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</si>
  <si>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</si>
  <si>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</si>
  <si>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</si>
  <si>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</si>
  <si>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</si>
  <si>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</si>
  <si>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</si>
  <si>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</si>
  <si>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</si>
  <si>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</si>
  <si>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</si>
  <si>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</si>
  <si>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</si>
  <si>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</si>
  <si>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</si>
  <si>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</si>
  <si>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</si>
  <si>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</si>
  <si>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</si>
  <si>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</si>
  <si>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</si>
  <si>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</si>
  <si>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</si>
  <si>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</si>
  <si>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</si>
  <si>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</si>
  <si>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</si>
  <si>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</si>
  <si>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</si>
  <si>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</si>
  <si>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</si>
  <si>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</si>
  <si>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</si>
  <si>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</si>
  <si>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</si>
  <si>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</si>
  <si>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</si>
  <si>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</si>
  <si>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</si>
  <si>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</si>
  <si>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</si>
  <si>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</si>
  <si>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</si>
  <si>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</si>
  <si>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</si>
  <si>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</si>
  <si>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</si>
  <si>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</si>
  <si>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</si>
  <si>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</si>
  <si>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</si>
  <si>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</si>
  <si>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</si>
  <si>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</si>
  <si>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</si>
  <si>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</si>
  <si>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</si>
  <si>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</si>
  <si>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</si>
  <si>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</si>
  <si>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</si>
  <si>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</si>
  <si>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</si>
  <si>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</si>
  <si>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</si>
  <si>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</si>
  <si>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</si>
  <si>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</si>
  <si>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</si>
  <si>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</si>
  <si>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</si>
  <si>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</si>
  <si>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</si>
  <si>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</si>
  <si>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</si>
  <si>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</si>
  <si>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</si>
  <si>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</si>
  <si>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</si>
  <si>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</si>
  <si>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</si>
  <si>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</si>
  <si>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</si>
  <si>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</si>
  <si>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</si>
  <si>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</si>
  <si>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</si>
  <si>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</si>
  <si>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</si>
  <si>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</si>
  <si>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</si>
  <si>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</si>
  <si>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</si>
  <si>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</si>
  <si>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</si>
  <si>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</si>
  <si>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</si>
  <si>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</si>
  <si>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</si>
  <si>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</si>
  <si>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</si>
  <si>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</si>
  <si>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</si>
  <si>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</si>
  <si>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</si>
  <si>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</si>
  <si>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</si>
  <si>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</si>
  <si>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</si>
  <si>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</si>
  <si>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</si>
  <si>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</si>
  <si>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</si>
  <si>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</si>
  <si>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</si>
  <si>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</si>
  <si>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</si>
  <si>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</si>
  <si>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</si>
  <si>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</si>
  <si>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</si>
  <si>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</si>
  <si>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</si>
  <si>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</si>
  <si>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</si>
  <si>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</si>
  <si>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</si>
  <si>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</si>
  <si>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</si>
  <si>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</si>
  <si>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</si>
  <si>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</si>
  <si>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</si>
  <si>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</si>
  <si>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</si>
  <si>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</si>
  <si>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</si>
  <si>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</si>
  <si>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</si>
  <si>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</si>
  <si>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</si>
  <si>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</si>
  <si>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</si>
  <si>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</si>
  <si>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</si>
  <si>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</si>
  <si>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</si>
  <si>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</si>
  <si>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</si>
  <si>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</si>
  <si>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</si>
  <si>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</si>
  <si>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</si>
  <si>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</si>
  <si>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</si>
  <si>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</si>
  <si>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</si>
  <si>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</si>
  <si>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</si>
  <si>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</si>
  <si>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</si>
  <si>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</si>
  <si>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</si>
  <si>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</si>
  <si>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</si>
  <si>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</si>
  <si>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</si>
  <si>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</si>
  <si>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</si>
  <si>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</si>
  <si>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</si>
  <si>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</si>
  <si>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</si>
  <si>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</si>
  <si>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</si>
  <si>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</si>
  <si>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</si>
  <si>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</si>
  <si>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</si>
  <si>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</si>
  <si>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</si>
  <si>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</si>
  <si>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</si>
  <si>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</si>
  <si>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</si>
  <si>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</si>
  <si>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</si>
  <si>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</si>
  <si>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</si>
  <si>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</si>
  <si>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</si>
  <si>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</si>
  <si>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</si>
  <si>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</si>
  <si>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</si>
  <si>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</si>
  <si>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</si>
  <si>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</si>
  <si>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</si>
  <si>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</si>
  <si>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</si>
  <si>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</si>
  <si>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</si>
  <si>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</si>
  <si>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</si>
  <si>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</si>
  <si>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</si>
  <si>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</si>
  <si>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</si>
  <si>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</si>
  <si>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</si>
  <si>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</si>
  <si>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</si>
  <si>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</si>
  <si>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</si>
  <si>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</si>
  <si>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</si>
  <si>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</si>
  <si>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</si>
  <si>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</si>
  <si>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</si>
  <si>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</si>
  <si>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</si>
  <si>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</si>
  <si>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</si>
  <si>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</si>
  <si>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</si>
  <si>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</si>
  <si>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</si>
  <si>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</si>
  <si>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</si>
  <si>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</si>
  <si>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</si>
  <si>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</si>
  <si>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</si>
  <si>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</si>
  <si>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</si>
  <si>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</si>
  <si>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</si>
  <si>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</si>
  <si>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</si>
  <si>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</si>
  <si>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</si>
  <si>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</si>
  <si>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</si>
  <si>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</si>
  <si>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</si>
  <si>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</si>
  <si>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</si>
  <si>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</si>
  <si>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</si>
  <si>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</si>
  <si>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</si>
  <si>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</si>
  <si>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</si>
  <si>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</si>
  <si>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</si>
  <si>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</si>
  <si>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</si>
  <si>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</si>
  <si>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</si>
  <si>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</si>
  <si>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</si>
  <si>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</si>
  <si>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</si>
  <si>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</si>
  <si>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</si>
  <si>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</si>
  <si>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</si>
  <si>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</si>
  <si>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</si>
  <si>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</si>
  <si>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</si>
  <si>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</si>
  <si>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</si>
  <si>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</si>
  <si>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</si>
  <si>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</si>
  <si>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</si>
  <si>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</si>
  <si>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</si>
  <si>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</si>
  <si>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</si>
  <si>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</si>
  <si>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</si>
  <si>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</si>
  <si>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</si>
  <si>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</si>
  <si>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</si>
  <si>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</si>
  <si>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</si>
  <si>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</si>
  <si>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</si>
  <si>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</si>
  <si>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</si>
  <si>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</si>
  <si>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</si>
  <si>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</si>
  <si>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</si>
  <si>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</si>
  <si>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</si>
  <si>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</si>
  <si>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</si>
  <si>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</si>
  <si>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</si>
  <si>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</si>
  <si>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</si>
  <si>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</si>
  <si>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</si>
  <si>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</si>
  <si>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</si>
  <si>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</si>
  <si>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</si>
  <si>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</si>
  <si>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</si>
  <si>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</si>
  <si>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</si>
  <si>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</si>
  <si>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</si>
  <si>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</si>
  <si>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</si>
  <si>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</si>
  <si>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</si>
  <si>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</si>
  <si>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</si>
  <si>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</si>
  <si>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</si>
  <si>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</si>
  <si>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</si>
  <si>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</si>
  <si>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</si>
  <si>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</si>
  <si>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</si>
  <si>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</si>
  <si>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</si>
  <si>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</si>
  <si>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</si>
  <si>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</si>
  <si>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</si>
  <si>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</si>
  <si>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</si>
  <si>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</si>
  <si>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</si>
  <si>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</si>
  <si>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</si>
  <si>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</si>
  <si>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</si>
  <si>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</si>
  <si>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</si>
  <si>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</si>
  <si>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</si>
  <si>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</si>
  <si>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</si>
  <si>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</si>
  <si>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</si>
  <si>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</si>
  <si>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</si>
  <si>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</si>
  <si>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</si>
  <si>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</si>
  <si>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</si>
  <si>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</si>
  <si>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</si>
  <si>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</si>
  <si>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</si>
  <si>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</si>
  <si>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</si>
  <si>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</si>
  <si>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</si>
  <si>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</si>
  <si>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</si>
  <si>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</si>
  <si>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</si>
  <si>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</si>
  <si>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</si>
  <si>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</si>
  <si>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</si>
  <si>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</si>
  <si>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</si>
  <si>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</si>
  <si>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</si>
  <si>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</si>
  <si>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</si>
  <si>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</si>
  <si>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</si>
  <si>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</si>
  <si>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</si>
  <si>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</si>
  <si>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</si>
  <si>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</si>
  <si>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</si>
  <si>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</si>
  <si>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</si>
  <si>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</si>
  <si>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</si>
  <si>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</si>
  <si>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</si>
  <si>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</si>
  <si>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</si>
  <si>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</si>
  <si>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</si>
  <si>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</si>
  <si>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</si>
  <si>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</si>
  <si>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</si>
  <si>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</si>
  <si>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</si>
  <si>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</si>
  <si>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</si>
  <si>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</si>
  <si>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</si>
  <si>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</si>
  <si>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</si>
  <si>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</si>
  <si>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</si>
  <si>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</si>
  <si>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</si>
  <si>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</si>
  <si>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</si>
  <si>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</si>
  <si>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</si>
  <si>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</si>
  <si>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</si>
  <si>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</si>
  <si>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</si>
  <si>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</si>
  <si>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</si>
  <si>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</si>
  <si>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</si>
  <si>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</si>
  <si>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</si>
  <si>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</si>
  <si>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</si>
  <si>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</si>
  <si>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</si>
  <si>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</si>
  <si>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</si>
  <si>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</si>
  <si>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</si>
  <si>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</si>
  <si>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</si>
  <si>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</si>
  <si>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</si>
  <si>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</si>
  <si>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</si>
  <si>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</si>
  <si>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</si>
  <si>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</si>
  <si>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</si>
  <si>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</si>
  <si>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</si>
  <si>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</si>
  <si>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</si>
  <si>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</si>
  <si>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</si>
  <si>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</si>
  <si>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</si>
  <si>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</si>
  <si>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</si>
  <si>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</si>
  <si>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</si>
  <si>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</si>
  <si>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</si>
  <si>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</si>
  <si>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</si>
  <si>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</si>
  <si>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</si>
  <si>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</si>
  <si>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</si>
  <si>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</si>
  <si>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</si>
  <si>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</si>
  <si>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</si>
  <si>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</si>
  <si>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</si>
  <si>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</si>
  <si>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</si>
  <si>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</si>
  <si>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</si>
  <si>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</si>
  <si>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</si>
  <si>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</si>
  <si>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</si>
  <si>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</si>
  <si>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</si>
  <si>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</si>
  <si>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</si>
  <si>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</si>
  <si>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</si>
  <si>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</si>
  <si>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</si>
  <si>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</si>
  <si>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</si>
  <si>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</si>
  <si>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</si>
  <si>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</si>
  <si>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</si>
  <si>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</si>
  <si>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</si>
  <si>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</si>
  <si>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</si>
  <si>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</si>
  <si>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</si>
  <si>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</si>
  <si>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</si>
  <si>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</si>
  <si>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</si>
  <si>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</si>
  <si>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</si>
  <si>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</si>
  <si>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</si>
  <si>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</si>
  <si>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</si>
  <si>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</si>
  <si>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</si>
  <si>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</si>
  <si>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</si>
  <si>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</si>
  <si>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</si>
  <si>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</si>
  <si>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</si>
  <si>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</si>
  <si>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</si>
  <si>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</si>
  <si>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</si>
  <si>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</si>
  <si>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</si>
  <si>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</si>
  <si>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</si>
  <si>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</si>
  <si>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</si>
  <si>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</si>
  <si>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</si>
  <si>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</si>
  <si>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</si>
  <si>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</si>
  <si>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</si>
  <si>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</si>
  <si>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</si>
  <si>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</si>
  <si>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</si>
  <si>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</si>
  <si>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</si>
  <si>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</si>
  <si>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</si>
  <si>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</si>
  <si>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</si>
  <si>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</si>
  <si>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</si>
  <si>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</si>
  <si>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</si>
  <si>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</si>
  <si>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</si>
  <si>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</si>
  <si>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</si>
  <si>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</si>
  <si>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</si>
  <si>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</si>
  <si>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</si>
  <si>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</si>
  <si>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</si>
  <si>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</si>
  <si>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</si>
  <si>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</si>
  <si>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</si>
  <si>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</si>
  <si>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</si>
  <si>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</si>
  <si>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</si>
  <si>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</si>
  <si>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</si>
  <si>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</si>
  <si>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</si>
  <si>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</si>
  <si>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</si>
  <si>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</si>
  <si>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</si>
  <si>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</si>
  <si>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</si>
  <si>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</si>
  <si>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</si>
  <si>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</si>
  <si>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</si>
  <si>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</si>
  <si>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</si>
  <si>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</si>
  <si>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</si>
  <si>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</si>
  <si>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</si>
  <si>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</si>
  <si>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</si>
  <si>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</si>
  <si>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</si>
  <si>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</si>
  <si>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</si>
  <si>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</si>
  <si>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</si>
  <si>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</si>
  <si>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</si>
  <si>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</si>
  <si>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</si>
  <si>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</si>
  <si>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</si>
  <si>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</si>
  <si>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</si>
  <si>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</si>
  <si>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</si>
  <si>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</si>
  <si>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</si>
  <si>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</si>
  <si>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</si>
  <si>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</si>
  <si>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</si>
  <si>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</si>
  <si>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</si>
  <si>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</si>
  <si>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</si>
  <si>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</si>
  <si>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</si>
  <si>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</si>
  <si>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</si>
  <si>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</si>
  <si>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</si>
  <si>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</si>
  <si>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</si>
  <si>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</si>
  <si>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</si>
  <si>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</si>
  <si>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</si>
  <si>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</si>
  <si>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</si>
  <si>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</si>
  <si>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</si>
  <si>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</si>
  <si>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</si>
  <si>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</si>
  <si>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</si>
  <si>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</si>
  <si>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</si>
  <si>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</si>
  <si>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</si>
  <si>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</si>
  <si>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</si>
  <si>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</si>
  <si>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</si>
  <si>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</si>
  <si>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</si>
  <si>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</si>
  <si>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</si>
  <si>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</si>
  <si>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</si>
  <si>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</si>
  <si>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</si>
  <si>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</si>
  <si>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</si>
  <si>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</si>
  <si>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</si>
  <si>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</si>
  <si>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</si>
  <si>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</si>
  <si>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</si>
  <si>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</si>
  <si>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</si>
  <si>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</si>
  <si>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</si>
  <si>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</si>
  <si>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</si>
  <si>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</si>
  <si>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</si>
  <si>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</si>
  <si>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</si>
  <si>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</si>
  <si>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</si>
  <si>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</si>
  <si>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</si>
  <si>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</si>
  <si>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</si>
  <si>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</si>
  <si>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</si>
  <si>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</si>
  <si>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</si>
  <si>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</si>
  <si>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</si>
  <si>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</si>
  <si>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</si>
  <si>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</si>
  <si>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</si>
  <si>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</si>
  <si>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</si>
  <si>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</si>
  <si>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</si>
  <si>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</si>
  <si>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</si>
  <si>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</si>
  <si>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</si>
  <si>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</si>
  <si>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</si>
  <si>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</si>
  <si>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</si>
  <si>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</si>
  <si>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</si>
  <si>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</si>
  <si>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</si>
  <si>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</si>
  <si>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</si>
  <si>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</si>
  <si>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</si>
  <si>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</si>
  <si>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</si>
  <si>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</si>
  <si>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</si>
  <si>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</si>
  <si>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</si>
  <si>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</si>
  <si>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</si>
  <si>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</si>
  <si>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</si>
  <si>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</si>
  <si>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</si>
  <si>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</si>
  <si>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</si>
  <si>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</si>
  <si>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</si>
  <si>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</si>
  <si>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</si>
  <si>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</si>
  <si>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</si>
  <si>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</si>
  <si>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</si>
  <si>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</si>
  <si>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</si>
  <si>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</si>
  <si>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</si>
  <si>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</si>
  <si>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</si>
  <si>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</si>
  <si>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</si>
  <si>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</si>
  <si>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</si>
  <si>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</si>
  <si>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</si>
  <si>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</si>
  <si>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</si>
  <si>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</si>
  <si>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</si>
  <si>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</si>
  <si>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</si>
  <si>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</si>
  <si>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</si>
  <si>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</si>
  <si>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</si>
  <si>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</si>
  <si>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</si>
  <si>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</si>
  <si>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</si>
  <si>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</si>
  <si>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</si>
  <si>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</si>
  <si>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</si>
  <si>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</si>
  <si>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</si>
  <si>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</si>
  <si>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</si>
  <si>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</si>
  <si>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</si>
  <si>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</si>
  <si>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</si>
  <si>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</si>
  <si>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</si>
  <si>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</si>
  <si>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</si>
  <si>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</si>
  <si>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</si>
  <si>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</si>
  <si>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</si>
  <si>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</si>
  <si>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</si>
  <si>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</si>
  <si>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</si>
  <si>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</si>
  <si>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</si>
  <si>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</si>
  <si>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</si>
  <si>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</si>
  <si>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</si>
  <si>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</si>
  <si>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</si>
  <si>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</si>
  <si>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</si>
  <si>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</si>
  <si>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</si>
  <si>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</si>
  <si>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</si>
  <si>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</si>
  <si>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</si>
  <si>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</si>
  <si>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</si>
  <si>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</si>
  <si>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</si>
  <si>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</si>
  <si>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</si>
  <si>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</si>
  <si>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</si>
  <si>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</si>
  <si>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</si>
  <si>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</si>
  <si>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</si>
  <si>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</si>
  <si>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</si>
  <si>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</si>
  <si>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</si>
  <si>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</si>
  <si>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</si>
  <si>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</si>
  <si>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</si>
  <si>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</si>
  <si>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</si>
  <si>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</si>
  <si>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</si>
  <si>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</si>
  <si>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</si>
  <si>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</si>
  <si>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</si>
  <si>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</si>
  <si>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</si>
  <si>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</si>
  <si>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</si>
  <si>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</si>
  <si>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</si>
  <si>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</si>
  <si>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</si>
  <si>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</si>
  <si>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</si>
  <si>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</si>
  <si>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</si>
  <si>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</si>
  <si>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</si>
  <si>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</si>
  <si>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</si>
  <si>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</si>
  <si>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</si>
  <si>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</si>
  <si>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</si>
  <si>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</si>
  <si>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</si>
  <si>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</si>
  <si>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</si>
  <si>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</si>
  <si>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</si>
  <si>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</si>
  <si>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</si>
  <si>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</si>
  <si>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</si>
  <si>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</si>
  <si>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</si>
  <si>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</si>
  <si>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</si>
  <si>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</si>
  <si>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</si>
  <si>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</si>
  <si>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</si>
  <si>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</si>
  <si>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</si>
  <si>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</si>
  <si>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</si>
  <si>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</si>
  <si>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</si>
  <si>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</si>
  <si>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</si>
  <si>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</si>
  <si>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</si>
  <si>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</si>
  <si>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</si>
  <si>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</si>
  <si>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</si>
  <si>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</si>
  <si>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</si>
  <si>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</si>
  <si>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</si>
  <si>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</si>
  <si>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</si>
  <si>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</si>
  <si>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</si>
  <si>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</si>
  <si>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</si>
  <si>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</si>
  <si>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</si>
  <si>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</si>
  <si>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</si>
  <si>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</si>
  <si>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</si>
  <si>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</si>
  <si>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</si>
  <si>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</si>
  <si>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</si>
  <si>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</si>
  <si>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</si>
  <si>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</si>
  <si>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</si>
  <si>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</si>
  <si>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</si>
  <si>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</si>
  <si>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</si>
  <si>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</si>
  <si>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</si>
  <si>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</si>
  <si>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</si>
  <si>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</si>
  <si>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</si>
  <si>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</si>
  <si>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</si>
  <si>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</si>
  <si>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</si>
  <si>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</si>
  <si>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</si>
  <si>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</si>
  <si>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</si>
  <si>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</si>
  <si>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</si>
  <si>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</si>
  <si>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</si>
  <si>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</si>
  <si>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</si>
  <si>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</si>
  <si>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</si>
  <si>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</si>
  <si>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</si>
  <si>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</si>
  <si>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</si>
  <si>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</si>
  <si>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</si>
  <si>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</si>
  <si>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</si>
  <si>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</si>
  <si>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</si>
  <si>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</si>
  <si>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</si>
  <si>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</si>
  <si>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</si>
  <si>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</si>
  <si>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</si>
  <si>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</si>
  <si>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</si>
  <si>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</si>
  <si>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</si>
  <si>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</si>
  <si>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</si>
  <si>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</si>
  <si>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</si>
  <si>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</si>
  <si>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</si>
  <si>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</si>
  <si>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</si>
  <si>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</si>
  <si>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</si>
  <si>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</si>
  <si>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</si>
  <si>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</si>
  <si>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</si>
  <si>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</si>
  <si>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</si>
  <si>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</si>
  <si>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</si>
  <si>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</si>
  <si>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</si>
  <si>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</si>
  <si>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</si>
  <si>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</si>
  <si>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</si>
  <si>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</si>
  <si>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</si>
  <si>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</si>
  <si>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</si>
  <si>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</si>
  <si>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</si>
  <si>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</si>
  <si>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</si>
  <si>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</si>
  <si>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</si>
  <si>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</si>
  <si>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</si>
  <si>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</si>
  <si>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</si>
  <si>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</si>
  <si>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</si>
  <si>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</si>
  <si>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</si>
  <si>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</si>
  <si>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</si>
  <si>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</si>
  <si>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</si>
  <si>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</si>
  <si>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</si>
  <si>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</si>
  <si>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</si>
  <si>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</si>
  <si>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</si>
  <si>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</si>
  <si>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</si>
  <si>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</si>
  <si>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</si>
  <si>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</si>
  <si>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</si>
  <si>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</si>
  <si>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</si>
  <si>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</si>
  <si>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</si>
  <si>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</si>
  <si>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</si>
  <si>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</si>
  <si>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</si>
  <si>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</si>
  <si>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</si>
  <si>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</si>
  <si>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</si>
  <si>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</si>
  <si>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</si>
  <si>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</si>
  <si>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</si>
  <si>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</si>
  <si>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</si>
  <si>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</si>
  <si>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</si>
  <si>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</si>
  <si>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</si>
  <si>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</si>
  <si>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</si>
  <si>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</si>
  <si>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</si>
  <si>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</si>
  <si>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</si>
  <si>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</si>
  <si>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</si>
  <si>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</si>
  <si>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</si>
  <si>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</si>
  <si>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</si>
  <si>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</si>
  <si>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</si>
  <si>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</si>
  <si>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</si>
  <si>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</si>
  <si>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</si>
  <si>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</si>
  <si>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</si>
  <si>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</si>
  <si>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</si>
  <si>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</si>
  <si>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</si>
  <si>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</si>
  <si>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</si>
  <si>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</si>
  <si>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</si>
  <si>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</si>
  <si>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</si>
  <si>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</si>
  <si>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</si>
  <si>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</si>
  <si>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</si>
  <si>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</si>
  <si>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</si>
  <si>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</si>
  <si>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</si>
  <si>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</si>
  <si>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</si>
  <si>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</si>
  <si>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</si>
  <si>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</si>
  <si>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</si>
  <si>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</si>
  <si>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</si>
  <si>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</si>
  <si>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</si>
  <si>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</si>
  <si>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</si>
  <si>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</si>
  <si>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</si>
  <si>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</si>
  <si>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</si>
  <si>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</si>
  <si>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</si>
  <si>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</si>
  <si>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</si>
  <si>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</si>
  <si>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</si>
  <si>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</si>
  <si>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</si>
  <si>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</si>
  <si>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</si>
  <si>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</si>
  <si>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</si>
  <si>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</si>
  <si>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</si>
  <si>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</si>
  <si>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</si>
  <si>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</si>
  <si>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</si>
  <si>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</si>
  <si>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</si>
  <si>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</si>
  <si>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</si>
  <si>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</si>
  <si>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</si>
  <si>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</si>
  <si>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</si>
  <si>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</si>
  <si>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</si>
  <si>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</si>
  <si>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</si>
  <si>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</si>
  <si>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</si>
  <si>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</si>
  <si>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</si>
  <si>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</si>
  <si>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</si>
  <si>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</si>
  <si>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</si>
  <si>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</si>
  <si>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</si>
  <si>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</si>
  <si>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</si>
  <si>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</si>
  <si>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</si>
  <si>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</si>
  <si>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</si>
  <si>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</si>
  <si>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</si>
  <si>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</si>
  <si>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</si>
  <si>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</si>
  <si>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</si>
  <si>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</si>
  <si>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</si>
  <si>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</si>
  <si>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</si>
  <si>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</si>
  <si>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</si>
  <si>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</si>
  <si>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</si>
  <si>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</si>
  <si>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</si>
  <si>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</si>
  <si>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</si>
  <si>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</si>
  <si>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</si>
  <si>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</si>
  <si>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</si>
  <si>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</si>
  <si>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</si>
  <si>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</si>
  <si>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</si>
  <si>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</si>
  <si>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</si>
  <si>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</si>
  <si>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</si>
  <si>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</si>
  <si>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</si>
  <si>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</si>
  <si>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</si>
  <si>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</si>
  <si>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</si>
  <si>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</si>
  <si>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</si>
  <si>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</si>
  <si>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</si>
  <si>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</si>
  <si>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</si>
  <si>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</si>
  <si>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</si>
  <si>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</si>
  <si>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</si>
  <si>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</si>
  <si>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</si>
  <si>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</si>
  <si>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</si>
  <si>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</si>
  <si>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</si>
  <si>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</si>
  <si>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</si>
  <si>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</si>
  <si>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</si>
  <si>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</si>
  <si>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</si>
  <si>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</si>
  <si>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</si>
  <si>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</si>
  <si>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</si>
  <si>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</si>
  <si>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</si>
  <si>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Device Temperatures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</si>
  <si>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</si>
  <si>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</si>
  <si>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</si>
  <si>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</si>
  <si>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</si>
  <si>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</si>
  <si>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</si>
  <si>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</si>
  <si>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</si>
  <si>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</si>
  <si>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</si>
  <si>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</si>
  <si>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</si>
  <si>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</si>
  <si>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</si>
  <si>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</si>
  <si>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</si>
  <si>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</si>
  <si>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</si>
  <si>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host_raspbpi-lia_availability</t>
  </si>
  <si>
    <t>host_macbook-flo_availability</t>
  </si>
  <si>
    <t>host_macmini-meg_availability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</si>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</sst>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58" totalsRowShown="0" headerRowDxfId="65" dataDxfId="63" headerRowBorderDxfId="64">
  <autoFilter ref="A3:BK458" xr:uid="{00000000-0009-0000-0100-000002000000}"/>
  <sortState xmlns:xlrd2="http://schemas.microsoft.com/office/spreadsheetml/2017/richdata2" ref="A4:BK458">
    <sortCondition ref="A3:A458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58"/>
  <sheetViews>
    <sheetView tabSelected="1" topLeftCell="A252" zoomScale="120" zoomScaleNormal="120" workbookViewId="0">
      <selection activeCell="A285" sqref="A28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1325</v>
      </c>
      <c r="L1" s="2" t="s">
        <v>1325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1306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1307</v>
      </c>
      <c r="E2" s="3" t="s">
        <v>1308</v>
      </c>
      <c r="F2" s="3" t="s">
        <v>1309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1310</v>
      </c>
      <c r="L2" s="3" t="s">
        <v>1311</v>
      </c>
      <c r="M2" s="3" t="s">
        <v>1312</v>
      </c>
      <c r="N2" s="3" t="s">
        <v>1313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1314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1315</v>
      </c>
      <c r="AK2" s="10" t="s">
        <v>1316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1317</v>
      </c>
      <c r="BE2" s="10" t="s">
        <v>1361</v>
      </c>
      <c r="BF2" s="10" t="s">
        <v>1360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1318</v>
      </c>
      <c r="N3" s="49" t="s">
        <v>1319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1362</v>
      </c>
      <c r="BF3" s="53" t="s">
        <v>1359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1386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1374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1380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1376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1383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1378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1375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1377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1376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1382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1368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1369</v>
      </c>
      <c r="O24" s="34"/>
      <c r="T24" s="32"/>
      <c r="V24" s="34" t="s">
        <v>1385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1386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1369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1293</v>
      </c>
      <c r="D26" s="36" t="s">
        <v>27</v>
      </c>
      <c r="E26" s="36" t="s">
        <v>1371</v>
      </c>
      <c r="F26" s="38" t="str">
        <f>IF(ISBLANK(Table2[[#This Row],[unique_id]]), "", Table2[[#This Row],[unique_id]])</f>
        <v>utility_temperature</v>
      </c>
      <c r="G26" s="36" t="s">
        <v>1370</v>
      </c>
      <c r="H26" s="36" t="s">
        <v>87</v>
      </c>
      <c r="I26" s="36" t="s">
        <v>30</v>
      </c>
      <c r="K26" s="36" t="s">
        <v>1372</v>
      </c>
      <c r="O26" s="39"/>
      <c r="T26" s="37"/>
      <c r="V26" s="39" t="s">
        <v>1384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1324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1300</v>
      </c>
      <c r="BB26" s="36" t="s">
        <v>1293</v>
      </c>
      <c r="BC26" s="36" t="s">
        <v>1301</v>
      </c>
      <c r="BD26" s="36" t="s">
        <v>28</v>
      </c>
      <c r="BI26" s="36" t="s">
        <v>1320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1293</v>
      </c>
      <c r="D27" s="36" t="s">
        <v>27</v>
      </c>
      <c r="E27" s="36" t="s">
        <v>1372</v>
      </c>
      <c r="F27" s="36" t="str">
        <f>IF(ISBLANK(Table2[[#This Row],[unique_id]]), "", Table2[[#This Row],[unique_id]])</f>
        <v>compensation_sensor_utility_temperature</v>
      </c>
      <c r="G27" s="36" t="s">
        <v>1370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1363</v>
      </c>
      <c r="O28" s="39"/>
      <c r="T28" s="37"/>
      <c r="U28" s="36" t="s">
        <v>496</v>
      </c>
      <c r="V28" s="39" t="s">
        <v>1379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1291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1363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1376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1326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1386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1327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1386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1328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1386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1329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1386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1330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1386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1331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1386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1332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1333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1334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1335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1336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1337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1338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1339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1340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1341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1373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28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1342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1343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1344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1345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1346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1347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1348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1349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1350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1351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1352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1353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1354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1355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1356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1357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1386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1386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1387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1386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1386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1358</v>
      </c>
      <c r="H94" s="36" t="s">
        <v>744</v>
      </c>
      <c r="I94" s="36" t="s">
        <v>184</v>
      </c>
      <c r="K94" s="36" t="s">
        <v>1366</v>
      </c>
      <c r="O94" s="39"/>
      <c r="T94" s="37"/>
      <c r="U94" s="36" t="s">
        <v>496</v>
      </c>
      <c r="V94" s="39" t="s">
        <v>1381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1366</v>
      </c>
      <c r="F95" s="36" t="str">
        <f>IF(ISBLANK(Table2[[#This Row],[unique_id]]), "", Table2[[#This Row],[unique_id]])</f>
        <v>compensation_sensor_landing_festoons_plug_temperature</v>
      </c>
      <c r="G95" s="36" t="s">
        <v>1358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1290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1367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1367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1367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1367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1323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1302</v>
      </c>
      <c r="BA270" s="21" t="s">
        <v>1304</v>
      </c>
      <c r="BB270" s="21" t="s">
        <v>1303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1323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1302</v>
      </c>
      <c r="BA271" s="21" t="s">
        <v>1304</v>
      </c>
      <c r="BB271" s="21" t="s">
        <v>1303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1323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1297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1302</v>
      </c>
      <c r="BA272" s="21" t="s">
        <v>1304</v>
      </c>
      <c r="BB272" s="21" t="s">
        <v>1303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1323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1298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1302</v>
      </c>
      <c r="BA273" s="21" t="s">
        <v>1304</v>
      </c>
      <c r="BB273" s="21" t="s">
        <v>1303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1323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1299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1302</v>
      </c>
      <c r="BA274" s="21" t="s">
        <v>1304</v>
      </c>
      <c r="BB274" s="21" t="s">
        <v>1303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21" t="s">
        <v>643</v>
      </c>
      <c r="C275" s="21" t="s">
        <v>151</v>
      </c>
      <c r="D275" s="21" t="s">
        <v>314</v>
      </c>
      <c r="E275" s="21" t="s">
        <v>809</v>
      </c>
      <c r="F275" s="25" t="str">
        <f>IF(ISBLANK(Table2[[#This Row],[unique_id]]), "", Table2[[#This Row],[unique_id]])</f>
        <v>network_refresh_zigbee_router_lqi</v>
      </c>
      <c r="G275" s="21" t="s">
        <v>810</v>
      </c>
      <c r="H275" s="21" t="s">
        <v>807</v>
      </c>
      <c r="I275" s="21" t="s">
        <v>295</v>
      </c>
      <c r="M275" s="21" t="s">
        <v>261</v>
      </c>
      <c r="T275" s="26"/>
      <c r="V275" s="22"/>
      <c r="W275" s="22"/>
      <c r="X275" s="22"/>
      <c r="Y275" s="22"/>
      <c r="AE275" s="21" t="s">
        <v>811</v>
      </c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21" t="s">
        <v>26</v>
      </c>
      <c r="C276" s="21" t="s">
        <v>510</v>
      </c>
      <c r="D276" s="21" t="s">
        <v>27</v>
      </c>
      <c r="E276" s="21" t="s">
        <v>801</v>
      </c>
      <c r="F276" s="25" t="str">
        <f>IF(ISBLANK(Table2[[#This Row],[unique_id]]), "", Table2[[#This Row],[unique_id]])</f>
        <v>template_driveway_repeater_linkquality_percentage</v>
      </c>
      <c r="G276" s="21" t="s">
        <v>794</v>
      </c>
      <c r="H276" s="21" t="s">
        <v>807</v>
      </c>
      <c r="I276" s="21" t="s">
        <v>295</v>
      </c>
      <c r="M276" s="21" t="s">
        <v>261</v>
      </c>
      <c r="T276" s="26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26</v>
      </c>
      <c r="C277" s="21" t="s">
        <v>510</v>
      </c>
      <c r="D277" s="21" t="s">
        <v>27</v>
      </c>
      <c r="E277" s="21" t="s">
        <v>802</v>
      </c>
      <c r="F277" s="25" t="str">
        <f>IF(ISBLANK(Table2[[#This Row],[unique_id]]), "", Table2[[#This Row],[unique_id]])</f>
        <v>template_landing_repeater_linkquality_percentage</v>
      </c>
      <c r="G277" s="21" t="s">
        <v>795</v>
      </c>
      <c r="H277" s="21" t="s">
        <v>807</v>
      </c>
      <c r="I277" s="21" t="s">
        <v>295</v>
      </c>
      <c r="M277" s="21" t="s">
        <v>261</v>
      </c>
      <c r="T277" s="26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803</v>
      </c>
      <c r="F278" s="25" t="str">
        <f>IF(ISBLANK(Table2[[#This Row],[unique_id]]), "", Table2[[#This Row],[unique_id]])</f>
        <v>template_garden_repeater_linkquality_percentage</v>
      </c>
      <c r="G278" s="21" t="s">
        <v>793</v>
      </c>
      <c r="H278" s="21" t="s">
        <v>807</v>
      </c>
      <c r="I278" s="21" t="s">
        <v>295</v>
      </c>
      <c r="M278" s="21" t="s">
        <v>261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383</v>
      </c>
      <c r="D279" s="21" t="s">
        <v>27</v>
      </c>
      <c r="E279" s="21" t="s">
        <v>805</v>
      </c>
      <c r="F279" s="25" t="str">
        <f>IF(ISBLANK(Table2[[#This Row],[unique_id]]), "", Table2[[#This Row],[unique_id]])</f>
        <v>template_kitchen_fan_outlet_linkquality_percentage</v>
      </c>
      <c r="G279" s="21" t="s">
        <v>702</v>
      </c>
      <c r="H279" s="21" t="s">
        <v>807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383</v>
      </c>
      <c r="D280" s="21" t="s">
        <v>27</v>
      </c>
      <c r="E280" s="21" t="s">
        <v>804</v>
      </c>
      <c r="F280" s="25" t="str">
        <f>IF(ISBLANK(Table2[[#This Row],[unique_id]]), "", Table2[[#This Row],[unique_id]])</f>
        <v>template_deck_fans_outlet_linkquality_percentage</v>
      </c>
      <c r="G280" s="21" t="s">
        <v>703</v>
      </c>
      <c r="H280" s="21" t="s">
        <v>807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806</v>
      </c>
      <c r="F281" s="25" t="str">
        <f>IF(ISBLANK(Table2[[#This Row],[unique_id]]), "", Table2[[#This Row],[unique_id]])</f>
        <v>template_edwin_wardrobe_outlet_linkquality_percentage</v>
      </c>
      <c r="G281" s="21" t="s">
        <v>799</v>
      </c>
      <c r="H281" s="21" t="s">
        <v>807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39</v>
      </c>
      <c r="D282" s="21" t="s">
        <v>27</v>
      </c>
      <c r="E282" s="21" t="s">
        <v>172</v>
      </c>
      <c r="F282" s="25" t="str">
        <f>IF(ISBLANK(Table2[[#This Row],[unique_id]]), "", Table2[[#This Row],[unique_id]])</f>
        <v>weatherstation_coms_signal_quality</v>
      </c>
      <c r="G282" s="21" t="s">
        <v>747</v>
      </c>
      <c r="H282" s="21" t="s">
        <v>808</v>
      </c>
      <c r="I282" s="21" t="s">
        <v>295</v>
      </c>
      <c r="T282" s="26"/>
      <c r="V282" s="22"/>
      <c r="W282" s="22"/>
      <c r="X282" s="22"/>
      <c r="Y282" s="22"/>
      <c r="AF282" s="21">
        <v>300</v>
      </c>
      <c r="AG282" s="22" t="s">
        <v>34</v>
      </c>
      <c r="AH282" s="22"/>
      <c r="AI282" s="21" t="s">
        <v>86</v>
      </c>
      <c r="AJ282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2" s="21" t="str">
        <f>IF(ISBLANK(Table2[[#This Row],[index]]),  "", _xlfn.CONCAT(LOWER(Table2[[#This Row],[device_via_device]]), "/", Table2[[#This Row],[unique_id]]))</f>
        <v>weewx/weatherstation_coms_signal_quality</v>
      </c>
      <c r="AR28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2" s="21">
        <v>1</v>
      </c>
      <c r="AT282" s="14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2" s="21" t="str">
        <f>IF(ISBLANK(Table2[[#This Row],[device_model]]), "", Table2[[#This Row],[device_suggested_area]])</f>
        <v>Rack</v>
      </c>
      <c r="AZ282" s="21" t="s">
        <v>474</v>
      </c>
      <c r="BA282" s="21" t="s">
        <v>36</v>
      </c>
      <c r="BB282" s="21" t="s">
        <v>37</v>
      </c>
      <c r="BC282" s="21" t="s">
        <v>1234</v>
      </c>
      <c r="BD282" s="21" t="s">
        <v>28</v>
      </c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39</v>
      </c>
      <c r="D283" s="21" t="s">
        <v>27</v>
      </c>
      <c r="E283" s="21" t="s">
        <v>800</v>
      </c>
      <c r="F283" s="25" t="str">
        <f>IF(ISBLANK(Table2[[#This Row],[unique_id]]), "", Table2[[#This Row],[unique_id]])</f>
        <v>template_weatherstation_coms_signal_quality_percentage</v>
      </c>
      <c r="G283" s="21" t="s">
        <v>747</v>
      </c>
      <c r="H283" s="21" t="s">
        <v>808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4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500</v>
      </c>
      <c r="D284" s="21" t="s">
        <v>338</v>
      </c>
      <c r="E284" s="21" t="s">
        <v>337</v>
      </c>
      <c r="F284" s="25" t="str">
        <f>IF(ISBLANK(Table2[[#This Row],[unique_id]]), "", Table2[[#This Row],[unique_id]])</f>
        <v>column_break</v>
      </c>
      <c r="G284" s="21" t="s">
        <v>334</v>
      </c>
      <c r="H284" s="21" t="s">
        <v>808</v>
      </c>
      <c r="I284" s="21" t="s">
        <v>295</v>
      </c>
      <c r="M284" s="21" t="s">
        <v>335</v>
      </c>
      <c r="N284" s="21" t="s">
        <v>336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s="64" customFormat="1" ht="16" customHeight="1">
      <c r="A285" s="21">
        <v>2515</v>
      </c>
      <c r="B285" s="64" t="s">
        <v>26</v>
      </c>
      <c r="C285" s="64" t="s">
        <v>1394</v>
      </c>
      <c r="D285" s="64" t="s">
        <v>149</v>
      </c>
      <c r="E285" s="64" t="s">
        <v>1396</v>
      </c>
      <c r="F285" s="73" t="str">
        <f>IF(ISBLANK(Table2[[#This Row],[unique_id]]), "", Table2[[#This Row],[unique_id]])</f>
        <v>service_homeassistant_availability</v>
      </c>
      <c r="G285" s="64" t="s">
        <v>1427</v>
      </c>
      <c r="H285" s="64" t="s">
        <v>1390</v>
      </c>
      <c r="I285" s="64" t="s">
        <v>295</v>
      </c>
      <c r="M285" s="64" t="s">
        <v>136</v>
      </c>
      <c r="O285" s="66"/>
      <c r="T285" s="67"/>
      <c r="V285" s="66"/>
      <c r="W285" s="66"/>
      <c r="X285" s="66"/>
      <c r="Y285" s="66"/>
      <c r="Z285" s="66"/>
      <c r="AA285" s="66"/>
      <c r="AD285" s="64" t="s">
        <v>1392</v>
      </c>
      <c r="AF285" s="64">
        <v>120</v>
      </c>
      <c r="AG285" s="66" t="s">
        <v>34</v>
      </c>
      <c r="AH285" s="66"/>
      <c r="AJ28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5" s="64" t="str">
        <f>IF(ISBLANK(Table2[[#This Row],[index]]),  "", _xlfn.CONCAT("asystem/supervisor/", SUBSTITUTE(LOWER(Table2[[#This Row],[unique_id]]), "_", "/")))</f>
        <v>asystem/supervisor/service/homeassistant/availability</v>
      </c>
      <c r="AM285" s="64" t="s">
        <v>1429</v>
      </c>
      <c r="AR285" s="64" t="s">
        <v>1108</v>
      </c>
      <c r="AS285" s="64">
        <v>1</v>
      </c>
      <c r="AT285" s="71"/>
      <c r="AV28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5" s="64" t="str">
        <f>IF(ISBLANK(Table2[[#This Row],[device_model]]), "", Table2[[#This Row],[device_suggested_area]])</f>
        <v>Rack</v>
      </c>
      <c r="AZ285" s="64" t="s">
        <v>1395</v>
      </c>
      <c r="BA285" s="64" t="s">
        <v>1304</v>
      </c>
      <c r="BB285" s="64" t="s">
        <v>1303</v>
      </c>
      <c r="BC285" s="64" t="s">
        <v>1133</v>
      </c>
      <c r="BD285" s="64" t="s">
        <v>28</v>
      </c>
      <c r="BI285" s="74"/>
      <c r="BK285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s="64" customFormat="1" ht="16" customHeight="1">
      <c r="A286" s="21">
        <v>2516</v>
      </c>
      <c r="B286" s="64" t="s">
        <v>26</v>
      </c>
      <c r="C286" s="64" t="s">
        <v>1394</v>
      </c>
      <c r="D286" s="64" t="s">
        <v>149</v>
      </c>
      <c r="E286" s="64" t="s">
        <v>1397</v>
      </c>
      <c r="F286" s="73" t="str">
        <f>IF(ISBLANK(Table2[[#This Row],[unique_id]]), "", Table2[[#This Row],[unique_id]])</f>
        <v>service_plex_availability</v>
      </c>
      <c r="G286" s="64" t="s">
        <v>1414</v>
      </c>
      <c r="H286" s="64" t="s">
        <v>1390</v>
      </c>
      <c r="I286" s="64" t="s">
        <v>295</v>
      </c>
      <c r="M286" s="64" t="s">
        <v>136</v>
      </c>
      <c r="O286" s="66"/>
      <c r="T286" s="67"/>
      <c r="V286" s="66"/>
      <c r="W286" s="66"/>
      <c r="X286" s="66"/>
      <c r="Y286" s="66"/>
      <c r="Z286" s="66"/>
      <c r="AA286" s="66"/>
      <c r="AD286" s="64" t="s">
        <v>1392</v>
      </c>
      <c r="AF286" s="64">
        <v>120</v>
      </c>
      <c r="AG286" s="66" t="s">
        <v>34</v>
      </c>
      <c r="AH286" s="66"/>
      <c r="AJ28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6" s="64" t="str">
        <f>IF(ISBLANK(Table2[[#This Row],[index]]),  "", _xlfn.CONCAT("asystem/supervisor/", SUBSTITUTE(LOWER(Table2[[#This Row],[unique_id]]), "_", "/")))</f>
        <v>asystem/supervisor/service/plex/availability</v>
      </c>
      <c r="AM286" s="64" t="s">
        <v>1429</v>
      </c>
      <c r="AR286" s="64" t="s">
        <v>1108</v>
      </c>
      <c r="AS286" s="64">
        <v>1</v>
      </c>
      <c r="AT286" s="71"/>
      <c r="AV28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6" s="64" t="str">
        <f>IF(ISBLANK(Table2[[#This Row],[device_model]]), "", Table2[[#This Row],[device_suggested_area]])</f>
        <v>Rack</v>
      </c>
      <c r="AZ286" s="64" t="s">
        <v>1395</v>
      </c>
      <c r="BA286" s="64" t="s">
        <v>1304</v>
      </c>
      <c r="BB286" s="64" t="s">
        <v>1303</v>
      </c>
      <c r="BC286" s="64" t="s">
        <v>1133</v>
      </c>
      <c r="BD286" s="64" t="s">
        <v>28</v>
      </c>
      <c r="BI286" s="74"/>
      <c r="BK286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1394</v>
      </c>
      <c r="D287" s="64" t="s">
        <v>149</v>
      </c>
      <c r="E287" s="64" t="s">
        <v>1398</v>
      </c>
      <c r="F287" s="73" t="str">
        <f>IF(ISBLANK(Table2[[#This Row],[unique_id]]), "", Table2[[#This Row],[unique_id]])</f>
        <v>service_grafana_availability</v>
      </c>
      <c r="G287" s="64" t="s">
        <v>1415</v>
      </c>
      <c r="H287" s="64" t="s">
        <v>1390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1392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7" s="64" t="str">
        <f>IF(ISBLANK(Table2[[#This Row],[index]]),  "", _xlfn.CONCAT("asystem/supervisor/", SUBSTITUTE(LOWER(Table2[[#This Row],[unique_id]]), "_", "/")))</f>
        <v>asystem/supervisor/service/grafana/availability</v>
      </c>
      <c r="AM287" s="64" t="s">
        <v>1429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1395</v>
      </c>
      <c r="BA287" s="64" t="s">
        <v>1304</v>
      </c>
      <c r="BB287" s="64" t="s">
        <v>1303</v>
      </c>
      <c r="BC287" s="64" t="s">
        <v>1133</v>
      </c>
      <c r="BD287" s="64" t="s">
        <v>28</v>
      </c>
      <c r="BI287" s="74"/>
      <c r="BK287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1394</v>
      </c>
      <c r="D288" s="64" t="s">
        <v>149</v>
      </c>
      <c r="E288" s="64" t="s">
        <v>1399</v>
      </c>
      <c r="F288" s="73" t="str">
        <f>IF(ISBLANK(Table2[[#This Row],[unique_id]]), "", Table2[[#This Row],[unique_id]])</f>
        <v>service_wrangle_availability</v>
      </c>
      <c r="G288" s="64" t="s">
        <v>1416</v>
      </c>
      <c r="H288" s="64" t="s">
        <v>1390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1392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88" s="64" t="str">
        <f>IF(ISBLANK(Table2[[#This Row],[index]]),  "", _xlfn.CONCAT("asystem/supervisor/", SUBSTITUTE(LOWER(Table2[[#This Row],[unique_id]]), "_", "/")))</f>
        <v>asystem/supervisor/service/wrangle/availability</v>
      </c>
      <c r="AM288" s="64" t="s">
        <v>1429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1395</v>
      </c>
      <c r="BA288" s="64" t="s">
        <v>1304</v>
      </c>
      <c r="BB288" s="64" t="s">
        <v>1303</v>
      </c>
      <c r="BC288" s="64" t="s">
        <v>1133</v>
      </c>
      <c r="BD288" s="64" t="s">
        <v>28</v>
      </c>
      <c r="BI288" s="74"/>
      <c r="BK288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1394</v>
      </c>
      <c r="D289" s="64" t="s">
        <v>149</v>
      </c>
      <c r="E289" s="64" t="s">
        <v>1400</v>
      </c>
      <c r="F289" s="73" t="str">
        <f>IF(ISBLANK(Table2[[#This Row],[unique_id]]), "", Table2[[#This Row],[unique_id]])</f>
        <v>service_internet_availability</v>
      </c>
      <c r="G289" s="64" t="s">
        <v>287</v>
      </c>
      <c r="H289" s="64" t="s">
        <v>1390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1392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89" s="64" t="str">
        <f>IF(ISBLANK(Table2[[#This Row],[index]]),  "", _xlfn.CONCAT("asystem/supervisor/", SUBSTITUTE(LOWER(Table2[[#This Row],[unique_id]]), "_", "/")))</f>
        <v>asystem/supervisor/service/internet/availability</v>
      </c>
      <c r="AM289" s="64" t="s">
        <v>1429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1395</v>
      </c>
      <c r="BA289" s="64" t="s">
        <v>1304</v>
      </c>
      <c r="BB289" s="64" t="s">
        <v>1303</v>
      </c>
      <c r="BC289" s="64" t="s">
        <v>1133</v>
      </c>
      <c r="BD289" s="64" t="s">
        <v>28</v>
      </c>
      <c r="BI289" s="74"/>
      <c r="BK289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1394</v>
      </c>
      <c r="D290" s="64" t="s">
        <v>149</v>
      </c>
      <c r="E290" s="64" t="s">
        <v>1401</v>
      </c>
      <c r="F290" s="73" t="str">
        <f>IF(ISBLANK(Table2[[#This Row],[unique_id]]), "", Table2[[#This Row],[unique_id]])</f>
        <v>service_unifi_availability</v>
      </c>
      <c r="G290" s="64" t="s">
        <v>237</v>
      </c>
      <c r="H290" s="64" t="s">
        <v>1390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1392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0" s="64" t="str">
        <f>IF(ISBLANK(Table2[[#This Row],[index]]),  "", _xlfn.CONCAT("asystem/supervisor/", SUBSTITUTE(LOWER(Table2[[#This Row],[unique_id]]), "_", "/")))</f>
        <v>asystem/supervisor/service/unifi/availability</v>
      </c>
      <c r="AM290" s="64" t="s">
        <v>1429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1395</v>
      </c>
      <c r="BA290" s="64" t="s">
        <v>1304</v>
      </c>
      <c r="BB290" s="64" t="s">
        <v>1303</v>
      </c>
      <c r="BC290" s="64" t="s">
        <v>1133</v>
      </c>
      <c r="BD290" s="64" t="s">
        <v>28</v>
      </c>
      <c r="BI290" s="74"/>
      <c r="BK290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1394</v>
      </c>
      <c r="D291" s="64" t="s">
        <v>149</v>
      </c>
      <c r="E291" s="64" t="s">
        <v>1393</v>
      </c>
      <c r="F291" s="73" t="str">
        <f>IF(ISBLANK(Table2[[#This Row],[unique_id]]), "", Table2[[#This Row],[unique_id]])</f>
        <v>service_zigbee2mqtt_availability</v>
      </c>
      <c r="G291" s="64" t="s">
        <v>1417</v>
      </c>
      <c r="H291" s="64" t="s">
        <v>1390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1392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1" s="64" t="str">
        <f>IF(ISBLANK(Table2[[#This Row],[index]]),  "", _xlfn.CONCAT("asystem/supervisor/", SUBSTITUTE(LOWER(Table2[[#This Row],[unique_id]]), "_", "/")))</f>
        <v>asystem/supervisor/service/zigbee2mqtt/availability</v>
      </c>
      <c r="AM291" s="64" t="s">
        <v>1429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1395</v>
      </c>
      <c r="BA291" s="64" t="s">
        <v>1304</v>
      </c>
      <c r="BB291" s="64" t="s">
        <v>1303</v>
      </c>
      <c r="BC291" s="64" t="s">
        <v>1133</v>
      </c>
      <c r="BD291" s="64" t="s">
        <v>28</v>
      </c>
      <c r="BI291" s="74"/>
      <c r="BK291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1394</v>
      </c>
      <c r="D292" s="64" t="s">
        <v>149</v>
      </c>
      <c r="E292" s="64" t="s">
        <v>1402</v>
      </c>
      <c r="F292" s="73" t="str">
        <f>IF(ISBLANK(Table2[[#This Row],[unique_id]]), "", Table2[[#This Row],[unique_id]])</f>
        <v>service_weewx_availability</v>
      </c>
      <c r="G292" s="64" t="s">
        <v>1418</v>
      </c>
      <c r="H292" s="64" t="s">
        <v>1390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1392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2" s="64" t="str">
        <f>IF(ISBLANK(Table2[[#This Row],[index]]),  "", _xlfn.CONCAT("asystem/supervisor/", SUBSTITUTE(LOWER(Table2[[#This Row],[unique_id]]), "_", "/")))</f>
        <v>asystem/supervisor/service/weewx/availability</v>
      </c>
      <c r="AM292" s="64" t="s">
        <v>1429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1395</v>
      </c>
      <c r="BA292" s="64" t="s">
        <v>1304</v>
      </c>
      <c r="BB292" s="64" t="s">
        <v>1303</v>
      </c>
      <c r="BC292" s="64" t="s">
        <v>1133</v>
      </c>
      <c r="BD292" s="64" t="s">
        <v>28</v>
      </c>
      <c r="BI292" s="74"/>
      <c r="BK292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1394</v>
      </c>
      <c r="D293" s="64" t="s">
        <v>149</v>
      </c>
      <c r="E293" s="64" t="s">
        <v>1403</v>
      </c>
      <c r="F293" s="73" t="str">
        <f>IF(ISBLANK(Table2[[#This Row],[unique_id]]), "", Table2[[#This Row],[unique_id]])</f>
        <v>service_digitemp_availability</v>
      </c>
      <c r="G293" s="64" t="s">
        <v>1419</v>
      </c>
      <c r="H293" s="64" t="s">
        <v>1390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1392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3" s="64" t="str">
        <f>IF(ISBLANK(Table2[[#This Row],[index]]),  "", _xlfn.CONCAT("asystem/supervisor/", SUBSTITUTE(LOWER(Table2[[#This Row],[unique_id]]), "_", "/")))</f>
        <v>asystem/supervisor/service/digitemp/availability</v>
      </c>
      <c r="AM293" s="64" t="s">
        <v>1429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1395</v>
      </c>
      <c r="BA293" s="64" t="s">
        <v>1304</v>
      </c>
      <c r="BB293" s="64" t="s">
        <v>1303</v>
      </c>
      <c r="BC293" s="64" t="s">
        <v>1133</v>
      </c>
      <c r="BD293" s="64" t="s">
        <v>28</v>
      </c>
      <c r="BI293" s="74"/>
      <c r="BK293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1394</v>
      </c>
      <c r="D294" s="64" t="s">
        <v>149</v>
      </c>
      <c r="E294" s="64" t="s">
        <v>1404</v>
      </c>
      <c r="F294" s="73" t="str">
        <f>IF(ISBLANK(Table2[[#This Row],[unique_id]]), "", Table2[[#This Row],[unique_id]])</f>
        <v>service_nginx_availability</v>
      </c>
      <c r="G294" s="64" t="s">
        <v>1420</v>
      </c>
      <c r="H294" s="64" t="s">
        <v>1390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1392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4" s="64" t="str">
        <f>IF(ISBLANK(Table2[[#This Row],[index]]),  "", _xlfn.CONCAT("asystem/supervisor/", SUBSTITUTE(LOWER(Table2[[#This Row],[unique_id]]), "_", "/")))</f>
        <v>asystem/supervisor/service/nginx/availability</v>
      </c>
      <c r="AM294" s="64" t="s">
        <v>1429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1395</v>
      </c>
      <c r="BA294" s="64" t="s">
        <v>1304</v>
      </c>
      <c r="BB294" s="64" t="s">
        <v>1303</v>
      </c>
      <c r="BC294" s="64" t="s">
        <v>1133</v>
      </c>
      <c r="BD294" s="64" t="s">
        <v>28</v>
      </c>
      <c r="BI294" s="74"/>
      <c r="BK294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1394</v>
      </c>
      <c r="D295" s="64" t="s">
        <v>149</v>
      </c>
      <c r="E295" s="64" t="s">
        <v>1405</v>
      </c>
      <c r="F295" s="73" t="str">
        <f>IF(ISBLANK(Table2[[#This Row],[unique_id]]), "", Table2[[#This Row],[unique_id]])</f>
        <v>service_influxdb_availability</v>
      </c>
      <c r="G295" s="64" t="s">
        <v>1421</v>
      </c>
      <c r="H295" s="64" t="s">
        <v>1390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1392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5" s="64" t="str">
        <f>IF(ISBLANK(Table2[[#This Row],[index]]),  "", _xlfn.CONCAT("asystem/supervisor/", SUBSTITUTE(LOWER(Table2[[#This Row],[unique_id]]), "_", "/")))</f>
        <v>asystem/supervisor/service/influxdb/availability</v>
      </c>
      <c r="AM295" s="64" t="s">
        <v>1429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1395</v>
      </c>
      <c r="BA295" s="64" t="s">
        <v>1304</v>
      </c>
      <c r="BB295" s="64" t="s">
        <v>1303</v>
      </c>
      <c r="BC295" s="64" t="s">
        <v>1133</v>
      </c>
      <c r="BD295" s="64" t="s">
        <v>28</v>
      </c>
      <c r="BI295" s="74"/>
      <c r="BK295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1394</v>
      </c>
      <c r="D296" s="64" t="s">
        <v>149</v>
      </c>
      <c r="E296" s="64" t="s">
        <v>1406</v>
      </c>
      <c r="F296" s="73" t="str">
        <f>IF(ISBLANK(Table2[[#This Row],[unique_id]]), "", Table2[[#This Row],[unique_id]])</f>
        <v>service_mariadb_availability</v>
      </c>
      <c r="G296" s="64" t="s">
        <v>1422</v>
      </c>
      <c r="H296" s="64" t="s">
        <v>1390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1392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6" s="64" t="str">
        <f>IF(ISBLANK(Table2[[#This Row],[index]]),  "", _xlfn.CONCAT("asystem/supervisor/", SUBSTITUTE(LOWER(Table2[[#This Row],[unique_id]]), "_", "/")))</f>
        <v>asystem/supervisor/service/mariadb/availability</v>
      </c>
      <c r="AM296" s="64" t="s">
        <v>1429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1395</v>
      </c>
      <c r="BA296" s="64" t="s">
        <v>1304</v>
      </c>
      <c r="BB296" s="64" t="s">
        <v>1303</v>
      </c>
      <c r="BC296" s="64" t="s">
        <v>1133</v>
      </c>
      <c r="BD296" s="64" t="s">
        <v>28</v>
      </c>
      <c r="BI296" s="74"/>
      <c r="BK296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1394</v>
      </c>
      <c r="D297" s="64" t="s">
        <v>149</v>
      </c>
      <c r="E297" s="64" t="s">
        <v>1407</v>
      </c>
      <c r="F297" s="73" t="str">
        <f>IF(ISBLANK(Table2[[#This Row],[unique_id]]), "", Table2[[#This Row],[unique_id]])</f>
        <v>service_postgres_availability</v>
      </c>
      <c r="G297" s="64" t="s">
        <v>1423</v>
      </c>
      <c r="H297" s="64" t="s">
        <v>1390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1392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7" s="64" t="str">
        <f>IF(ISBLANK(Table2[[#This Row],[index]]),  "", _xlfn.CONCAT("asystem/supervisor/", SUBSTITUTE(LOWER(Table2[[#This Row],[unique_id]]), "_", "/")))</f>
        <v>asystem/supervisor/service/postgres/availability</v>
      </c>
      <c r="AM297" s="64" t="s">
        <v>1429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1395</v>
      </c>
      <c r="BA297" s="64" t="s">
        <v>1304</v>
      </c>
      <c r="BB297" s="64" t="s">
        <v>1303</v>
      </c>
      <c r="BC297" s="64" t="s">
        <v>1133</v>
      </c>
      <c r="BD297" s="64" t="s">
        <v>28</v>
      </c>
      <c r="BI297" s="74"/>
      <c r="BK297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1394</v>
      </c>
      <c r="D298" s="64" t="s">
        <v>149</v>
      </c>
      <c r="E298" s="64" t="s">
        <v>1408</v>
      </c>
      <c r="F298" s="73" t="str">
        <f>IF(ISBLANK(Table2[[#This Row],[unique_id]]), "", Table2[[#This Row],[unique_id]])</f>
        <v>service_letsencrypt_availability</v>
      </c>
      <c r="G298" s="64" t="s">
        <v>1424</v>
      </c>
      <c r="H298" s="64" t="s">
        <v>1390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1392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298" s="64" t="str">
        <f>IF(ISBLANK(Table2[[#This Row],[index]]),  "", _xlfn.CONCAT("asystem/supervisor/", SUBSTITUTE(LOWER(Table2[[#This Row],[unique_id]]), "_", "/")))</f>
        <v>asystem/supervisor/service/letsencrypt/availability</v>
      </c>
      <c r="AM298" s="64" t="s">
        <v>1429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1395</v>
      </c>
      <c r="BA298" s="64" t="s">
        <v>1304</v>
      </c>
      <c r="BB298" s="64" t="s">
        <v>1303</v>
      </c>
      <c r="BC298" s="64" t="s">
        <v>1133</v>
      </c>
      <c r="BD298" s="64" t="s">
        <v>28</v>
      </c>
      <c r="BI298" s="74"/>
      <c r="BK298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1394</v>
      </c>
      <c r="D299" s="64" t="s">
        <v>149</v>
      </c>
      <c r="E299" s="64" t="s">
        <v>1409</v>
      </c>
      <c r="F299" s="73" t="str">
        <f>IF(ISBLANK(Table2[[#This Row],[unique_id]]), "", Table2[[#This Row],[unique_id]])</f>
        <v>service_unifipoller_availability</v>
      </c>
      <c r="G299" s="64" t="s">
        <v>1425</v>
      </c>
      <c r="H299" s="64" t="s">
        <v>1390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1392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299" s="64" t="str">
        <f>IF(ISBLANK(Table2[[#This Row],[index]]),  "", _xlfn.CONCAT("asystem/supervisor/", SUBSTITUTE(LOWER(Table2[[#This Row],[unique_id]]), "_", "/")))</f>
        <v>asystem/supervisor/service/unifipoller/availability</v>
      </c>
      <c r="AM299" s="64" t="s">
        <v>1429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1395</v>
      </c>
      <c r="BA299" s="64" t="s">
        <v>1304</v>
      </c>
      <c r="BB299" s="64" t="s">
        <v>1303</v>
      </c>
      <c r="BC299" s="64" t="s">
        <v>1133</v>
      </c>
      <c r="BD299" s="64" t="s">
        <v>28</v>
      </c>
      <c r="BI299" s="74"/>
      <c r="BK299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1394</v>
      </c>
      <c r="D300" s="64" t="s">
        <v>149</v>
      </c>
      <c r="E300" s="64" t="s">
        <v>1410</v>
      </c>
      <c r="F300" s="73" t="str">
        <f>IF(ISBLANK(Table2[[#This Row],[unique_id]]), "", Table2[[#This Row],[unique_id]])</f>
        <v>service_monitor_availability</v>
      </c>
      <c r="G300" s="64" t="s">
        <v>1426</v>
      </c>
      <c r="H300" s="64" t="s">
        <v>1390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1392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0" s="64" t="str">
        <f>IF(ISBLANK(Table2[[#This Row],[index]]),  "", _xlfn.CONCAT("asystem/supervisor/", SUBSTITUTE(LOWER(Table2[[#This Row],[unique_id]]), "_", "/")))</f>
        <v>asystem/supervisor/service/monitor/availability</v>
      </c>
      <c r="AM300" s="64" t="s">
        <v>1429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1395</v>
      </c>
      <c r="BA300" s="64" t="s">
        <v>1304</v>
      </c>
      <c r="BB300" s="64" t="s">
        <v>1303</v>
      </c>
      <c r="BC300" s="64" t="s">
        <v>1133</v>
      </c>
      <c r="BD300" s="64" t="s">
        <v>28</v>
      </c>
      <c r="BI300" s="74"/>
      <c r="BK300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1394</v>
      </c>
      <c r="D301" s="64" t="s">
        <v>149</v>
      </c>
      <c r="E301" s="64" t="s">
        <v>1411</v>
      </c>
      <c r="F301" s="73" t="str">
        <f>IF(ISBLANK(Table2[[#This Row],[unique_id]]), "", Table2[[#This Row],[unique_id]])</f>
        <v>host_raspbpi-lia_availability</v>
      </c>
      <c r="G301" s="64" t="s">
        <v>1192</v>
      </c>
      <c r="H301" s="64" t="s">
        <v>1428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1392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homeassistant/entity/binary_sensor/supervisor/host_raspbpi-lia_availability/config</v>
      </c>
      <c r="AK301" s="64" t="str">
        <f>IF(ISBLANK(Table2[[#This Row],[index]]),  "", _xlfn.CONCAT("asystem/supervisor/", SUBSTITUTE(LOWER(Table2[[#This Row],[unique_id]]), "_", "/")))</f>
        <v>asystem/supervisor/host/raspbpi-lia/availability</v>
      </c>
      <c r="AM301" s="64" t="s">
        <v>1429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1395</v>
      </c>
      <c r="BA301" s="64" t="s">
        <v>1304</v>
      </c>
      <c r="BB301" s="64" t="s">
        <v>1303</v>
      </c>
      <c r="BC301" s="64" t="s">
        <v>1133</v>
      </c>
      <c r="BD301" s="64" t="s">
        <v>28</v>
      </c>
      <c r="BI301" s="74"/>
      <c r="BK301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1394</v>
      </c>
      <c r="D302" s="64" t="s">
        <v>149</v>
      </c>
      <c r="E302" s="64" t="s">
        <v>1412</v>
      </c>
      <c r="F302" s="73" t="str">
        <f>IF(ISBLANK(Table2[[#This Row],[unique_id]]), "", Table2[[#This Row],[unique_id]])</f>
        <v>host_macbook-flo_availability</v>
      </c>
      <c r="G302" s="64" t="s">
        <v>1182</v>
      </c>
      <c r="H302" s="64" t="s">
        <v>1428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1392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homeassistant/entity/binary_sensor/supervisor/host_macbook-flo_availability/config</v>
      </c>
      <c r="AK302" s="64" t="str">
        <f>IF(ISBLANK(Table2[[#This Row],[index]]),  "", _xlfn.CONCAT("asystem/supervisor/", SUBSTITUTE(LOWER(Table2[[#This Row],[unique_id]]), "_", "/")))</f>
        <v>asystem/supervisor/host/macbook-flo/availability</v>
      </c>
      <c r="AM302" s="64" t="s">
        <v>1429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1395</v>
      </c>
      <c r="BA302" s="64" t="s">
        <v>1304</v>
      </c>
      <c r="BB302" s="64" t="s">
        <v>1303</v>
      </c>
      <c r="BC302" s="64" t="s">
        <v>1133</v>
      </c>
      <c r="BD302" s="64" t="s">
        <v>28</v>
      </c>
      <c r="BI302" s="74"/>
      <c r="BK302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1394</v>
      </c>
      <c r="D303" s="64" t="s">
        <v>149</v>
      </c>
      <c r="E303" s="64" t="s">
        <v>1413</v>
      </c>
      <c r="F303" s="73" t="str">
        <f>IF(ISBLANK(Table2[[#This Row],[unique_id]]), "", Table2[[#This Row],[unique_id]])</f>
        <v>host_macmini-meg_availability</v>
      </c>
      <c r="G303" s="64" t="s">
        <v>1189</v>
      </c>
      <c r="H303" s="64" t="s">
        <v>1428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1392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homeassistant/entity/binary_sensor/supervisor/host_macmini-meg_availability/config</v>
      </c>
      <c r="AK303" s="64" t="str">
        <f>IF(ISBLANK(Table2[[#This Row],[index]]),  "", _xlfn.CONCAT("asystem/supervisor/", SUBSTITUTE(LOWER(Table2[[#This Row],[unique_id]]), "_", "/")))</f>
        <v>asystem/supervisor/host/macmini-meg/availability</v>
      </c>
      <c r="AM303" s="64" t="s">
        <v>1429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1395</v>
      </c>
      <c r="BA303" s="64" t="s">
        <v>1304</v>
      </c>
      <c r="BB303" s="64" t="s">
        <v>1303</v>
      </c>
      <c r="BC303" s="64" t="s">
        <v>1133</v>
      </c>
      <c r="BD303" s="64" t="s">
        <v>28</v>
      </c>
      <c r="BI303" s="74"/>
      <c r="BK303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500</v>
      </c>
      <c r="D304" s="64" t="s">
        <v>338</v>
      </c>
      <c r="E304" s="64" t="s">
        <v>337</v>
      </c>
      <c r="F304" s="65" t="str">
        <f>IF(ISBLANK(Table2[[#This Row],[unique_id]]), "", Table2[[#This Row],[unique_id]])</f>
        <v>column_break</v>
      </c>
      <c r="G304" s="64" t="s">
        <v>334</v>
      </c>
      <c r="H304" s="64" t="s">
        <v>1390</v>
      </c>
      <c r="I304" s="64" t="s">
        <v>295</v>
      </c>
      <c r="M304" s="64" t="s">
        <v>335</v>
      </c>
      <c r="N304" s="64" t="s">
        <v>336</v>
      </c>
      <c r="O304" s="66"/>
      <c r="T304" s="67"/>
      <c r="V304" s="66"/>
      <c r="W304" s="66"/>
      <c r="X304" s="66"/>
      <c r="Y304" s="66"/>
      <c r="Z304" s="66"/>
      <c r="AA304" s="66"/>
      <c r="AG304" s="66"/>
      <c r="AH304" s="66"/>
      <c r="AR304" s="72"/>
      <c r="AT304" s="68"/>
      <c r="AU304" s="66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4" s="64" t="str">
        <f>IF(ISBLANK(Table2[[#This Row],[device_model]]), "", Table2[[#This Row],[device_suggested_area]])</f>
        <v/>
      </c>
      <c r="BC304" s="66"/>
      <c r="BK30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2535</v>
      </c>
      <c r="B305" s="21" t="s">
        <v>26</v>
      </c>
      <c r="C305" s="21" t="s">
        <v>151</v>
      </c>
      <c r="D305" s="21" t="s">
        <v>691</v>
      </c>
      <c r="E305" s="21" t="s">
        <v>692</v>
      </c>
      <c r="F305" s="25" t="str">
        <f>IF(ISBLANK(Table2[[#This Row],[unique_id]]), "", Table2[[#This Row],[unique_id]])</f>
        <v>synchronize_devices</v>
      </c>
      <c r="G305" s="21" t="s">
        <v>1389</v>
      </c>
      <c r="H305" s="21" t="s">
        <v>693</v>
      </c>
      <c r="I305" s="21" t="s">
        <v>295</v>
      </c>
      <c r="M305" s="21" t="s">
        <v>261</v>
      </c>
      <c r="T305" s="26"/>
      <c r="V305" s="22"/>
      <c r="W305" s="22"/>
      <c r="X305" s="22"/>
      <c r="Y305" s="22"/>
      <c r="AG305" s="22"/>
      <c r="AH305" s="22"/>
      <c r="AR305" s="24"/>
      <c r="AS305" s="21"/>
      <c r="AT305" s="15"/>
      <c r="AU305" s="22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5" s="21" t="str">
        <f>IF(ISBLANK(Table2[[#This Row],[device_model]]), "", Table2[[#This Row],[device_suggested_area]])</f>
        <v/>
      </c>
      <c r="BC305" s="22"/>
      <c r="BI305" s="21"/>
      <c r="BJ305" s="21"/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36" customFormat="1" ht="16" customHeight="1">
      <c r="A306" s="21">
        <v>2536</v>
      </c>
      <c r="B306" s="36" t="s">
        <v>26</v>
      </c>
      <c r="C306" s="36" t="s">
        <v>1293</v>
      </c>
      <c r="D306" s="36" t="s">
        <v>27</v>
      </c>
      <c r="E306" s="36" t="s">
        <v>1294</v>
      </c>
      <c r="F306" s="38" t="str">
        <f>IF(ISBLANK(Table2[[#This Row],[unique_id]]), "", Table2[[#This Row],[unique_id]])</f>
        <v>rack_top_temperature</v>
      </c>
      <c r="G306" s="36" t="s">
        <v>1296</v>
      </c>
      <c r="H306" s="36" t="s">
        <v>1391</v>
      </c>
      <c r="I306" s="36" t="s">
        <v>295</v>
      </c>
      <c r="K306" s="36" t="s">
        <v>1364</v>
      </c>
      <c r="O306" s="39"/>
      <c r="T306" s="37"/>
      <c r="V306" s="39" t="s">
        <v>1384</v>
      </c>
      <c r="W306" s="39"/>
      <c r="X306" s="39"/>
      <c r="Y306" s="39"/>
      <c r="Z306" s="39"/>
      <c r="AA306" s="39"/>
      <c r="AB306" s="36" t="s">
        <v>31</v>
      </c>
      <c r="AC306" s="36" t="s">
        <v>88</v>
      </c>
      <c r="AD306" s="36" t="s">
        <v>89</v>
      </c>
      <c r="AE306" s="36" t="s">
        <v>321</v>
      </c>
      <c r="AF306" s="36">
        <v>300</v>
      </c>
      <c r="AG306" s="39" t="s">
        <v>34</v>
      </c>
      <c r="AH306" s="39"/>
      <c r="AI306" s="36" t="s">
        <v>1324</v>
      </c>
      <c r="AJ30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6" s="36" t="str">
        <f>IF(ISBLANK(Table2[[#This Row],[index]]),  "", _xlfn.CONCAT("telegraf/", Table2[[#This Row],[unique_id_device]], "/", LOWER(Table2[[#This Row],[device_via_device]])))</f>
        <v>telegraf/raspbpi-lia/digitemp</v>
      </c>
      <c r="AR30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6" s="36">
        <v>1</v>
      </c>
      <c r="AT306" s="60"/>
      <c r="AV30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6" s="36" t="str">
        <f>IF(ISBLANK(Table2[[#This Row],[device_model]]), "", Table2[[#This Row],[device_suggested_area]])</f>
        <v>Rack</v>
      </c>
      <c r="AZ306" s="36" t="s">
        <v>87</v>
      </c>
      <c r="BA306" s="36" t="s">
        <v>1300</v>
      </c>
      <c r="BB306" s="36" t="s">
        <v>1293</v>
      </c>
      <c r="BC306" s="36" t="s">
        <v>1301</v>
      </c>
      <c r="BD306" s="36" t="s">
        <v>28</v>
      </c>
      <c r="BI306" s="36" t="s">
        <v>1322</v>
      </c>
      <c r="BK30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07" spans="1:63" s="64" customFormat="1" ht="16" customHeight="1">
      <c r="A307" s="21">
        <v>2537</v>
      </c>
      <c r="B307" s="64" t="s">
        <v>26</v>
      </c>
      <c r="C307" s="64" t="s">
        <v>1293</v>
      </c>
      <c r="D307" s="64" t="s">
        <v>27</v>
      </c>
      <c r="E307" s="64" t="s">
        <v>1364</v>
      </c>
      <c r="F307" s="64" t="str">
        <f>IF(ISBLANK(Table2[[#This Row],[unique_id]]), "", Table2[[#This Row],[unique_id]])</f>
        <v>compensation_sensor_rack_top_temperature</v>
      </c>
      <c r="G307" s="64" t="s">
        <v>1296</v>
      </c>
      <c r="H307" s="64" t="s">
        <v>1391</v>
      </c>
      <c r="I307" s="64" t="s">
        <v>295</v>
      </c>
      <c r="J307" s="64" t="s">
        <v>87</v>
      </c>
      <c r="M307" s="64" t="s">
        <v>136</v>
      </c>
      <c r="O307" s="66"/>
      <c r="T307" s="67"/>
      <c r="U307" s="64" t="s">
        <v>496</v>
      </c>
      <c r="V307" s="66"/>
      <c r="W307" s="66"/>
      <c r="X307" s="66"/>
      <c r="Y307" s="66"/>
      <c r="Z307" s="66"/>
      <c r="AA307" s="66"/>
      <c r="AB307" s="64" t="s">
        <v>31</v>
      </c>
      <c r="AC307" s="64" t="s">
        <v>88</v>
      </c>
      <c r="AD307" s="64" t="s">
        <v>89</v>
      </c>
      <c r="AE307" s="64" t="s">
        <v>321</v>
      </c>
      <c r="AG307" s="66"/>
      <c r="AH307" s="66"/>
      <c r="AJ307" s="64" t="str">
        <f>IF(ISBLANK(AI307),  "", _xlfn.CONCAT("haas/entity/sensor/", LOWER(C307), "/", E307, "/config"))</f>
        <v/>
      </c>
      <c r="AK307" s="64" t="str">
        <f>IF(ISBLANK(AI307),  "", _xlfn.CONCAT(LOWER(C307), "/", E307))</f>
        <v/>
      </c>
      <c r="AT307" s="68"/>
      <c r="AU307" s="69"/>
      <c r="AY307" s="64" t="str">
        <f>IF(ISBLANK(Table2[[#This Row],[device_model]]), "", Table2[[#This Row],[device_suggested_area]])</f>
        <v/>
      </c>
      <c r="BC307" s="66"/>
      <c r="BD307" s="64" t="s">
        <v>28</v>
      </c>
      <c r="BK30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36" customFormat="1" ht="16" customHeight="1">
      <c r="A308" s="21">
        <v>2538</v>
      </c>
      <c r="B308" s="36" t="s">
        <v>26</v>
      </c>
      <c r="C308" s="36" t="s">
        <v>1293</v>
      </c>
      <c r="D308" s="36" t="s">
        <v>27</v>
      </c>
      <c r="E308" s="36" t="s">
        <v>1295</v>
      </c>
      <c r="F308" s="38" t="str">
        <f>IF(ISBLANK(Table2[[#This Row],[unique_id]]), "", Table2[[#This Row],[unique_id]])</f>
        <v>rack_bottom_temperature</v>
      </c>
      <c r="G308" s="36" t="s">
        <v>1305</v>
      </c>
      <c r="H308" s="36" t="s">
        <v>1391</v>
      </c>
      <c r="I308" s="36" t="s">
        <v>295</v>
      </c>
      <c r="K308" s="36" t="s">
        <v>1365</v>
      </c>
      <c r="O308" s="39"/>
      <c r="T308" s="37"/>
      <c r="V308" s="39" t="s">
        <v>1384</v>
      </c>
      <c r="W308" s="39"/>
      <c r="X308" s="39"/>
      <c r="Y308" s="39"/>
      <c r="Z308" s="39"/>
      <c r="AA308" s="39"/>
      <c r="AB308" s="36" t="s">
        <v>31</v>
      </c>
      <c r="AC308" s="36" t="s">
        <v>88</v>
      </c>
      <c r="AD308" s="36" t="s">
        <v>89</v>
      </c>
      <c r="AE308" s="36" t="s">
        <v>321</v>
      </c>
      <c r="AF308" s="36">
        <v>300</v>
      </c>
      <c r="AG308" s="39" t="s">
        <v>34</v>
      </c>
      <c r="AH308" s="39"/>
      <c r="AI308" s="36" t="s">
        <v>1324</v>
      </c>
      <c r="AJ30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08" s="36" t="str">
        <f>IF(ISBLANK(Table2[[#This Row],[index]]),  "", _xlfn.CONCAT("telegraf/", Table2[[#This Row],[unique_id_device]], "/", LOWER(Table2[[#This Row],[device_via_device]])))</f>
        <v>telegraf/raspbpi-lia/digitemp</v>
      </c>
      <c r="AR308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08" s="36">
        <v>1</v>
      </c>
      <c r="AT308" s="60"/>
      <c r="AV3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8" s="36" t="str">
        <f>IF(ISBLANK(Table2[[#This Row],[device_model]]), "", Table2[[#This Row],[device_suggested_area]])</f>
        <v>Rack</v>
      </c>
      <c r="AZ308" s="36" t="s">
        <v>87</v>
      </c>
      <c r="BA308" s="36" t="s">
        <v>1300</v>
      </c>
      <c r="BB308" s="36" t="s">
        <v>1293</v>
      </c>
      <c r="BC308" s="36" t="s">
        <v>1301</v>
      </c>
      <c r="BD308" s="36" t="s">
        <v>28</v>
      </c>
      <c r="BI308" s="36" t="s">
        <v>1321</v>
      </c>
      <c r="BK3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09" spans="1:63" s="36" customFormat="1" ht="16" customHeight="1">
      <c r="A309" s="21">
        <v>2539</v>
      </c>
      <c r="B309" s="36" t="s">
        <v>26</v>
      </c>
      <c r="C309" s="36" t="s">
        <v>1293</v>
      </c>
      <c r="D309" s="36" t="s">
        <v>27</v>
      </c>
      <c r="E309" s="36" t="s">
        <v>1365</v>
      </c>
      <c r="F309" s="36" t="str">
        <f>IF(ISBLANK(Table2[[#This Row],[unique_id]]), "", Table2[[#This Row],[unique_id]])</f>
        <v>compensation_sensor_rack_bottom_temperature</v>
      </c>
      <c r="G309" s="36" t="s">
        <v>1305</v>
      </c>
      <c r="H309" s="36" t="s">
        <v>1391</v>
      </c>
      <c r="I309" s="36" t="s">
        <v>295</v>
      </c>
      <c r="J309" s="36" t="s">
        <v>87</v>
      </c>
      <c r="M309" s="36" t="s">
        <v>136</v>
      </c>
      <c r="O309" s="39"/>
      <c r="T309" s="37"/>
      <c r="U309" s="36" t="s">
        <v>496</v>
      </c>
      <c r="V309" s="39"/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G309" s="39"/>
      <c r="AH309" s="39"/>
      <c r="AJ309" s="36" t="str">
        <f>IF(ISBLANK(AI309),  "", _xlfn.CONCAT("haas/entity/sensor/", LOWER(C309), "/", E309, "/config"))</f>
        <v/>
      </c>
      <c r="AK309" s="36" t="str">
        <f>IF(ISBLANK(AI309),  "", _xlfn.CONCAT(LOWER(C309), "/", E309))</f>
        <v/>
      </c>
      <c r="AT309" s="63"/>
      <c r="AU309" s="40"/>
      <c r="AY309" s="36" t="str">
        <f>IF(ISBLANK(Table2[[#This Row],[device_model]]), "", Table2[[#This Row],[device_suggested_area]])</f>
        <v/>
      </c>
      <c r="BC309" s="39"/>
      <c r="BD309" s="36" t="s">
        <v>28</v>
      </c>
      <c r="BK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3" ht="16" customHeight="1">
      <c r="A310" s="21">
        <v>2540</v>
      </c>
      <c r="B310" s="21" t="s">
        <v>26</v>
      </c>
      <c r="C310" s="21" t="s">
        <v>711</v>
      </c>
      <c r="D310" s="21" t="s">
        <v>27</v>
      </c>
      <c r="E310" s="21" t="s">
        <v>752</v>
      </c>
      <c r="F310" s="25" t="str">
        <f>IF(ISBLANK(Table2[[#This Row],[unique_id]]), "", Table2[[#This Row],[unique_id]])</f>
        <v>back_door_lock_battery</v>
      </c>
      <c r="G310" s="21" t="s">
        <v>738</v>
      </c>
      <c r="H310" s="21" t="s">
        <v>1388</v>
      </c>
      <c r="I310" s="21" t="s">
        <v>295</v>
      </c>
      <c r="M310" s="21" t="s">
        <v>136</v>
      </c>
      <c r="T310" s="26"/>
      <c r="V310" s="22"/>
      <c r="W310" s="22"/>
      <c r="X310" s="22"/>
      <c r="Y310" s="22"/>
      <c r="AG310" s="22"/>
      <c r="AH310" s="22"/>
      <c r="AS310" s="21"/>
      <c r="AT310" s="23"/>
      <c r="AU310" s="22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0" s="21" t="str">
        <f>IF(ISBLANK(Table2[[#This Row],[device_model]]), "", Table2[[#This Row],[device_suggested_area]])</f>
        <v/>
      </c>
      <c r="BC310" s="22"/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2541</v>
      </c>
      <c r="B311" s="21" t="s">
        <v>26</v>
      </c>
      <c r="C311" s="21" t="s">
        <v>711</v>
      </c>
      <c r="D311" s="21" t="s">
        <v>27</v>
      </c>
      <c r="E311" s="21" t="s">
        <v>753</v>
      </c>
      <c r="F311" s="25" t="str">
        <f>IF(ISBLANK(Table2[[#This Row],[unique_id]]), "", Table2[[#This Row],[unique_id]])</f>
        <v>front_door_lock_battery</v>
      </c>
      <c r="G311" s="21" t="s">
        <v>737</v>
      </c>
      <c r="H311" s="21" t="s">
        <v>1388</v>
      </c>
      <c r="I311" s="21" t="s">
        <v>295</v>
      </c>
      <c r="M311" s="21" t="s">
        <v>136</v>
      </c>
      <c r="T311" s="26"/>
      <c r="V311" s="22"/>
      <c r="W311" s="22"/>
      <c r="X311" s="22"/>
      <c r="Y311" s="22"/>
      <c r="AG311" s="22"/>
      <c r="AH311" s="22"/>
      <c r="AS311" s="21"/>
      <c r="AT311" s="23"/>
      <c r="AU311" s="22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1" s="21" t="str">
        <f>IF(ISBLANK(Table2[[#This Row],[device_model]]), "", Table2[[#This Row],[device_suggested_area]])</f>
        <v/>
      </c>
      <c r="BC311" s="22"/>
      <c r="BI311" s="21"/>
      <c r="BJ311" s="21"/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3" ht="16" customHeight="1">
      <c r="A312" s="21">
        <v>2542</v>
      </c>
      <c r="B312" s="21" t="s">
        <v>26</v>
      </c>
      <c r="C312" s="21" t="s">
        <v>339</v>
      </c>
      <c r="D312" s="21" t="s">
        <v>27</v>
      </c>
      <c r="E312" s="21" t="s">
        <v>755</v>
      </c>
      <c r="F312" s="25" t="str">
        <f>IF(ISBLANK(Table2[[#This Row],[unique_id]]), "", Table2[[#This Row],[unique_id]])</f>
        <v>template_back_door_sensor_battery_last</v>
      </c>
      <c r="G312" s="21" t="s">
        <v>740</v>
      </c>
      <c r="H312" s="21" t="s">
        <v>1388</v>
      </c>
      <c r="I312" s="21" t="s">
        <v>295</v>
      </c>
      <c r="M312" s="21" t="s">
        <v>136</v>
      </c>
      <c r="T312" s="26"/>
      <c r="V312" s="22"/>
      <c r="W312" s="22"/>
      <c r="X312" s="22"/>
      <c r="Y312" s="22"/>
      <c r="AG312" s="22"/>
      <c r="AH312" s="22"/>
      <c r="AS312" s="21"/>
      <c r="AT312" s="23"/>
      <c r="AU312" s="22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2" s="21" t="str">
        <f>IF(ISBLANK(Table2[[#This Row],[device_model]]), "", Table2[[#This Row],[device_suggested_area]])</f>
        <v/>
      </c>
      <c r="BC312" s="22"/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2543</v>
      </c>
      <c r="B313" s="21" t="s">
        <v>26</v>
      </c>
      <c r="C313" s="21" t="s">
        <v>339</v>
      </c>
      <c r="D313" s="21" t="s">
        <v>27</v>
      </c>
      <c r="E313" s="21" t="s">
        <v>754</v>
      </c>
      <c r="F313" s="25" t="str">
        <f>IF(ISBLANK(Table2[[#This Row],[unique_id]]), "", Table2[[#This Row],[unique_id]])</f>
        <v>template_front_door_sensor_battery_last</v>
      </c>
      <c r="G313" s="21" t="s">
        <v>739</v>
      </c>
      <c r="H313" s="21" t="s">
        <v>1388</v>
      </c>
      <c r="I313" s="21" t="s">
        <v>295</v>
      </c>
      <c r="M313" s="21" t="s">
        <v>136</v>
      </c>
      <c r="T313" s="26"/>
      <c r="V313" s="22"/>
      <c r="W313" s="22"/>
      <c r="X313" s="22"/>
      <c r="Y313" s="22"/>
      <c r="AG313" s="22"/>
      <c r="AH313" s="22"/>
      <c r="AS313" s="21"/>
      <c r="AT313" s="23"/>
      <c r="AU313" s="22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3" s="21" t="str">
        <f>IF(ISBLANK(Table2[[#This Row],[device_model]]), "", Table2[[#This Row],[device_suggested_area]])</f>
        <v/>
      </c>
      <c r="BC313" s="22"/>
      <c r="BI313" s="21"/>
      <c r="BJ313" s="21"/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ht="16" customHeight="1">
      <c r="A314" s="21">
        <v>2544</v>
      </c>
      <c r="B314" s="21" t="s">
        <v>643</v>
      </c>
      <c r="C314" s="21" t="s">
        <v>517</v>
      </c>
      <c r="D314" s="21" t="s">
        <v>27</v>
      </c>
      <c r="E314" s="21" t="s">
        <v>545</v>
      </c>
      <c r="F314" s="25" t="str">
        <f>IF(ISBLANK(Table2[[#This Row],[unique_id]]), "", Table2[[#This Row],[unique_id]])</f>
        <v>home_cube_remote_battery</v>
      </c>
      <c r="G314" s="21" t="s">
        <v>525</v>
      </c>
      <c r="H314" s="21" t="s">
        <v>1388</v>
      </c>
      <c r="I314" s="21" t="s">
        <v>295</v>
      </c>
      <c r="M314" s="21" t="s">
        <v>136</v>
      </c>
      <c r="T314" s="26"/>
      <c r="V314" s="22"/>
      <c r="W314" s="22"/>
      <c r="X314" s="22"/>
      <c r="Y314" s="22"/>
      <c r="AG314" s="22"/>
      <c r="AH314" s="22"/>
      <c r="AS314" s="21"/>
      <c r="AT314" s="23"/>
      <c r="AU314" s="22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4" s="21" t="str">
        <f>IF(ISBLANK(Table2[[#This Row],[device_model]]), "", Table2[[#This Row],[device_suggested_area]])</f>
        <v/>
      </c>
      <c r="BC314" s="22"/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2545</v>
      </c>
      <c r="B315" s="21" t="s">
        <v>26</v>
      </c>
      <c r="C315" s="21" t="s">
        <v>151</v>
      </c>
      <c r="D315" s="21" t="s">
        <v>27</v>
      </c>
      <c r="E315" s="21" t="s">
        <v>749</v>
      </c>
      <c r="F315" s="25" t="str">
        <f>IF(ISBLANK(Table2[[#This Row],[unique_id]]), "", Table2[[#This Row],[unique_id]])</f>
        <v>template_weatherstation_console_battery_percent_int</v>
      </c>
      <c r="G315" s="21" t="s">
        <v>747</v>
      </c>
      <c r="H315" s="21" t="s">
        <v>1388</v>
      </c>
      <c r="I315" s="21" t="s">
        <v>295</v>
      </c>
      <c r="M315" s="21" t="s">
        <v>136</v>
      </c>
      <c r="T315" s="26"/>
      <c r="V315" s="22"/>
      <c r="W315" s="22"/>
      <c r="X315" s="22"/>
      <c r="Y315" s="22"/>
      <c r="AB315" s="21" t="s">
        <v>31</v>
      </c>
      <c r="AC315" s="21" t="s">
        <v>32</v>
      </c>
      <c r="AD315" s="21" t="s">
        <v>748</v>
      </c>
      <c r="AG315" s="22"/>
      <c r="AH315" s="22"/>
      <c r="AR315" s="24"/>
      <c r="AS315" s="21"/>
      <c r="AT315" s="14"/>
      <c r="AU315" s="22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5" s="21" t="str">
        <f>IF(ISBLANK(Table2[[#This Row],[device_model]]), "", Table2[[#This Row],[device_suggested_area]])</f>
        <v/>
      </c>
      <c r="BC315" s="22"/>
      <c r="BI315" s="21"/>
      <c r="BJ315" s="21"/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ht="16" customHeight="1">
      <c r="A316" s="21">
        <v>2546</v>
      </c>
      <c r="B316" s="21" t="s">
        <v>26</v>
      </c>
      <c r="C316" s="21" t="s">
        <v>39</v>
      </c>
      <c r="D316" s="21" t="s">
        <v>27</v>
      </c>
      <c r="E316" s="21" t="s">
        <v>171</v>
      </c>
      <c r="F316" s="25" t="str">
        <f>IF(ISBLANK(Table2[[#This Row],[unique_id]]), "", Table2[[#This Row],[unique_id]])</f>
        <v>weatherstation_console_battery_voltage</v>
      </c>
      <c r="G316" s="21" t="s">
        <v>524</v>
      </c>
      <c r="H316" s="21" t="s">
        <v>1388</v>
      </c>
      <c r="I316" s="21" t="s">
        <v>295</v>
      </c>
      <c r="T316" s="26"/>
      <c r="V316" s="22"/>
      <c r="W316" s="22"/>
      <c r="X316" s="22"/>
      <c r="Y316" s="22"/>
      <c r="AB316" s="21" t="s">
        <v>31</v>
      </c>
      <c r="AC316" s="21" t="s">
        <v>83</v>
      </c>
      <c r="AD316" s="21" t="s">
        <v>84</v>
      </c>
      <c r="AE316" s="21" t="s">
        <v>276</v>
      </c>
      <c r="AF316" s="21">
        <v>300</v>
      </c>
      <c r="AG316" s="22" t="s">
        <v>34</v>
      </c>
      <c r="AH316" s="22"/>
      <c r="AI316" s="21" t="s">
        <v>85</v>
      </c>
      <c r="AJ31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16" s="21" t="str">
        <f>IF(ISBLANK(Table2[[#This Row],[index]]),  "", _xlfn.CONCAT(LOWER(Table2[[#This Row],[device_via_device]]), "/", Table2[[#This Row],[unique_id]]))</f>
        <v>weewx/weatherstation_console_battery_voltage</v>
      </c>
      <c r="AR316" s="24" t="s">
        <v>1386</v>
      </c>
      <c r="AS316" s="21">
        <v>1</v>
      </c>
      <c r="AT316" s="14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16" s="21" t="str">
        <f>IF(ISBLANK(Table2[[#This Row],[device_model]]), "", Table2[[#This Row],[device_suggested_area]])</f>
        <v>Rack</v>
      </c>
      <c r="AZ316" s="21" t="s">
        <v>474</v>
      </c>
      <c r="BA316" s="21" t="s">
        <v>36</v>
      </c>
      <c r="BB316" s="21" t="s">
        <v>37</v>
      </c>
      <c r="BC316" s="21" t="s">
        <v>1234</v>
      </c>
      <c r="BD316" s="21" t="s">
        <v>28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2547</v>
      </c>
      <c r="B317" s="21" t="s">
        <v>26</v>
      </c>
      <c r="C317" s="21" t="s">
        <v>128</v>
      </c>
      <c r="D317" s="21" t="s">
        <v>27</v>
      </c>
      <c r="E317" s="24" t="s">
        <v>672</v>
      </c>
      <c r="F317" s="25" t="str">
        <f>IF(ISBLANK(Table2[[#This Row],[unique_id]]), "", Table2[[#This Row],[unique_id]])</f>
        <v>bertram_2_office_pantry_battery_percent</v>
      </c>
      <c r="G317" s="21" t="s">
        <v>518</v>
      </c>
      <c r="H317" s="21" t="s">
        <v>1388</v>
      </c>
      <c r="I317" s="21" t="s">
        <v>295</v>
      </c>
      <c r="M317" s="21" t="s">
        <v>136</v>
      </c>
      <c r="T317" s="26"/>
      <c r="V317" s="22"/>
      <c r="W317" s="22"/>
      <c r="X317" s="22"/>
      <c r="Y317" s="22"/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17" s="21" t="str">
        <f>IF(ISBLANK(Table2[[#This Row],[device_model]]), "", Table2[[#This Row],[device_suggested_area]])</f>
        <v>Pantry</v>
      </c>
      <c r="AZ317" s="21" t="s">
        <v>1135</v>
      </c>
      <c r="BA317" s="21" t="s">
        <v>1137</v>
      </c>
      <c r="BB317" s="21" t="s">
        <v>128</v>
      </c>
      <c r="BC317" s="21" t="s">
        <v>476</v>
      </c>
      <c r="BD317" s="21" t="s">
        <v>214</v>
      </c>
      <c r="BI317" s="21"/>
      <c r="BJ317" s="21"/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ht="16" customHeight="1">
      <c r="A318" s="21">
        <v>2548</v>
      </c>
      <c r="B318" s="21" t="s">
        <v>26</v>
      </c>
      <c r="C318" s="21" t="s">
        <v>128</v>
      </c>
      <c r="D318" s="21" t="s">
        <v>27</v>
      </c>
      <c r="E318" s="24" t="s">
        <v>673</v>
      </c>
      <c r="F318" s="25" t="str">
        <f>IF(ISBLANK(Table2[[#This Row],[unique_id]]), "", Table2[[#This Row],[unique_id]])</f>
        <v>bertram_2_office_lounge_battery_percent</v>
      </c>
      <c r="G318" s="21" t="s">
        <v>519</v>
      </c>
      <c r="H318" s="21" t="s">
        <v>1388</v>
      </c>
      <c r="I318" s="21" t="s">
        <v>295</v>
      </c>
      <c r="M318" s="21" t="s">
        <v>136</v>
      </c>
      <c r="T318" s="26"/>
      <c r="V318" s="22"/>
      <c r="W318" s="22"/>
      <c r="X318" s="22"/>
      <c r="Y318" s="22"/>
      <c r="AG318" s="22"/>
      <c r="AH318" s="22"/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18" s="21" t="str">
        <f>IF(ISBLANK(Table2[[#This Row],[device_model]]), "", Table2[[#This Row],[device_suggested_area]])</f>
        <v>Lounge</v>
      </c>
      <c r="AZ318" s="21" t="s">
        <v>1135</v>
      </c>
      <c r="BA318" s="21" t="s">
        <v>1137</v>
      </c>
      <c r="BB318" s="21" t="s">
        <v>128</v>
      </c>
      <c r="BC318" s="21" t="s">
        <v>476</v>
      </c>
      <c r="BD318" s="21" t="s">
        <v>196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2549</v>
      </c>
      <c r="B319" s="21" t="s">
        <v>26</v>
      </c>
      <c r="C319" s="21" t="s">
        <v>128</v>
      </c>
      <c r="D319" s="21" t="s">
        <v>27</v>
      </c>
      <c r="E319" s="24" t="s">
        <v>674</v>
      </c>
      <c r="F319" s="25" t="str">
        <f>IF(ISBLANK(Table2[[#This Row],[unique_id]]), "", Table2[[#This Row],[unique_id]])</f>
        <v>bertram_2_office_dining_battery_percent</v>
      </c>
      <c r="G319" s="21" t="s">
        <v>520</v>
      </c>
      <c r="H319" s="21" t="s">
        <v>1388</v>
      </c>
      <c r="I319" s="21" t="s">
        <v>295</v>
      </c>
      <c r="M319" s="21" t="s">
        <v>136</v>
      </c>
      <c r="T319" s="26"/>
      <c r="V319" s="22"/>
      <c r="W319" s="22"/>
      <c r="X319" s="22"/>
      <c r="Y319" s="22"/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19" s="21" t="str">
        <f>IF(ISBLANK(Table2[[#This Row],[device_model]]), "", Table2[[#This Row],[device_suggested_area]])</f>
        <v>Dining</v>
      </c>
      <c r="AZ319" s="21" t="s">
        <v>1135</v>
      </c>
      <c r="BA319" s="21" t="s">
        <v>1137</v>
      </c>
      <c r="BB319" s="21" t="s">
        <v>128</v>
      </c>
      <c r="BC319" s="21" t="s">
        <v>476</v>
      </c>
      <c r="BD319" s="21" t="s">
        <v>195</v>
      </c>
      <c r="BI319" s="21"/>
      <c r="BJ319" s="21"/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ht="16" customHeight="1">
      <c r="A320" s="21">
        <v>2550</v>
      </c>
      <c r="B320" s="21" t="s">
        <v>26</v>
      </c>
      <c r="C320" s="21" t="s">
        <v>128</v>
      </c>
      <c r="D320" s="21" t="s">
        <v>27</v>
      </c>
      <c r="E320" s="24" t="s">
        <v>675</v>
      </c>
      <c r="F320" s="25" t="str">
        <f>IF(ISBLANK(Table2[[#This Row],[unique_id]]), "", Table2[[#This Row],[unique_id]])</f>
        <v>bertram_2_office_basement_battery_percent</v>
      </c>
      <c r="G320" s="21" t="s">
        <v>521</v>
      </c>
      <c r="H320" s="21" t="s">
        <v>1388</v>
      </c>
      <c r="I320" s="21" t="s">
        <v>295</v>
      </c>
      <c r="M320" s="21" t="s">
        <v>136</v>
      </c>
      <c r="T320" s="26"/>
      <c r="V320" s="22"/>
      <c r="W320" s="22"/>
      <c r="X320" s="22"/>
      <c r="Y320" s="22"/>
      <c r="AG320" s="22"/>
      <c r="AH320" s="22"/>
      <c r="AS320" s="21"/>
      <c r="AT320" s="23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20" s="21" t="str">
        <f>IF(ISBLANK(Table2[[#This Row],[device_model]]), "", Table2[[#This Row],[device_suggested_area]])</f>
        <v>Basement</v>
      </c>
      <c r="AZ320" s="21" t="s">
        <v>1135</v>
      </c>
      <c r="BA320" s="21" t="s">
        <v>1137</v>
      </c>
      <c r="BB320" s="21" t="s">
        <v>128</v>
      </c>
      <c r="BC320" s="21" t="s">
        <v>476</v>
      </c>
      <c r="BD320" s="21" t="s">
        <v>213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183</v>
      </c>
      <c r="D321" s="21" t="s">
        <v>27</v>
      </c>
      <c r="E321" s="21" t="s">
        <v>835</v>
      </c>
      <c r="F321" s="25" t="str">
        <f>IF(ISBLANK(Table2[[#This Row],[unique_id]]), "", Table2[[#This Row],[unique_id]])</f>
        <v>parents_move_battery</v>
      </c>
      <c r="G321" s="21" t="s">
        <v>522</v>
      </c>
      <c r="H321" s="21" t="s">
        <v>1388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26</v>
      </c>
      <c r="C322" s="21" t="s">
        <v>183</v>
      </c>
      <c r="D322" s="21" t="s">
        <v>27</v>
      </c>
      <c r="E322" s="21" t="s">
        <v>834</v>
      </c>
      <c r="F322" s="25" t="str">
        <f>IF(ISBLANK(Table2[[#This Row],[unique_id]]), "", Table2[[#This Row],[unique_id]])</f>
        <v>kitchen_move_battery</v>
      </c>
      <c r="G322" s="21" t="s">
        <v>523</v>
      </c>
      <c r="H322" s="21" t="s">
        <v>1388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500</v>
      </c>
      <c r="D323" s="21" t="s">
        <v>338</v>
      </c>
      <c r="E323" s="21" t="s">
        <v>337</v>
      </c>
      <c r="F323" s="25" t="str">
        <f>IF(ISBLANK(Table2[[#This Row],[unique_id]]), "", Table2[[#This Row],[unique_id]])</f>
        <v>column_break</v>
      </c>
      <c r="G323" s="21" t="s">
        <v>334</v>
      </c>
      <c r="H323" s="21" t="s">
        <v>1388</v>
      </c>
      <c r="I323" s="21" t="s">
        <v>295</v>
      </c>
      <c r="M323" s="21" t="s">
        <v>335</v>
      </c>
      <c r="N323" s="21" t="s">
        <v>336</v>
      </c>
      <c r="T323" s="26"/>
      <c r="V323" s="22"/>
      <c r="W323" s="22"/>
      <c r="X323" s="22"/>
      <c r="Y323" s="22"/>
      <c r="AG323" s="22"/>
      <c r="AH323" s="22"/>
      <c r="AR323" s="24"/>
      <c r="AS323" s="21"/>
      <c r="AT323" s="15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878</v>
      </c>
      <c r="D324" s="21" t="s">
        <v>27</v>
      </c>
      <c r="E324" s="21" t="s">
        <v>935</v>
      </c>
      <c r="F324" s="25" t="str">
        <f>IF(ISBLANK(Table2[[#This Row],[unique_id]]), "", Table2[[#This Row],[unique_id]])</f>
        <v>all_standby</v>
      </c>
      <c r="G324" s="21" t="s">
        <v>936</v>
      </c>
      <c r="H324" s="21" t="s">
        <v>586</v>
      </c>
      <c r="I324" s="21" t="s">
        <v>295</v>
      </c>
      <c r="O324" s="22" t="s">
        <v>889</v>
      </c>
      <c r="R324" s="45"/>
      <c r="T324" s="26" t="s">
        <v>934</v>
      </c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IF(ISBLANK(Table2[[#This Row],[device_model]]), "", Table2[[#This Row],[device_suggested_area]])</f>
        <v/>
      </c>
      <c r="BC324" s="22"/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26</v>
      </c>
      <c r="C325" s="21" t="s">
        <v>912</v>
      </c>
      <c r="D325" s="21" t="s">
        <v>149</v>
      </c>
      <c r="E325" s="26" t="s">
        <v>1241</v>
      </c>
      <c r="F325" s="25" t="str">
        <f>IF(ISBLANK(Table2[[#This Row],[unique_id]]), "", Table2[[#This Row],[unique_id]])</f>
        <v>template_lounge_tv_plug_proxy</v>
      </c>
      <c r="G325" s="21" t="s">
        <v>181</v>
      </c>
      <c r="H325" s="21" t="s">
        <v>586</v>
      </c>
      <c r="I325" s="21" t="s">
        <v>295</v>
      </c>
      <c r="O325" s="22" t="s">
        <v>889</v>
      </c>
      <c r="P325" s="21" t="s">
        <v>166</v>
      </c>
      <c r="Q325" s="21" t="s">
        <v>859</v>
      </c>
      <c r="R325" s="45" t="s">
        <v>844</v>
      </c>
      <c r="S325" s="21" t="str">
        <f>Table2[[#This Row],[friendly_name]]</f>
        <v>Lounge TV</v>
      </c>
      <c r="T325" s="26" t="s">
        <v>1238</v>
      </c>
      <c r="V325" s="22"/>
      <c r="W325" s="22"/>
      <c r="X325" s="22"/>
      <c r="Y325" s="22"/>
      <c r="AG325" s="22"/>
      <c r="AH325" s="22"/>
      <c r="AR325" s="24"/>
      <c r="AS325" s="21"/>
      <c r="AT325" s="15"/>
      <c r="AU325" s="21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25" s="21" t="str">
        <f>IF(ISBLANK(Table2[[#This Row],[device_model]]), "", Table2[[#This Row],[device_suggested_area]])</f>
        <v>Lounge</v>
      </c>
      <c r="AZ325" s="21" t="s">
        <v>1123</v>
      </c>
      <c r="BA325" s="21" t="s">
        <v>365</v>
      </c>
      <c r="BB325" s="21" t="s">
        <v>236</v>
      </c>
      <c r="BC325" s="21" t="s">
        <v>368</v>
      </c>
      <c r="BD325" s="21" t="s">
        <v>196</v>
      </c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236</v>
      </c>
      <c r="D326" s="21" t="s">
        <v>134</v>
      </c>
      <c r="E326" s="21" t="s">
        <v>1240</v>
      </c>
      <c r="F326" s="25" t="str">
        <f>IF(ISBLANK(Table2[[#This Row],[unique_id]]), "", Table2[[#This Row],[unique_id]])</f>
        <v>lounge_tv_plug</v>
      </c>
      <c r="G326" s="21" t="s">
        <v>181</v>
      </c>
      <c r="H326" s="21" t="s">
        <v>586</v>
      </c>
      <c r="I326" s="21" t="s">
        <v>295</v>
      </c>
      <c r="M326" s="21" t="s">
        <v>261</v>
      </c>
      <c r="O326" s="22" t="s">
        <v>889</v>
      </c>
      <c r="P326" s="21" t="s">
        <v>166</v>
      </c>
      <c r="Q326" s="21" t="s">
        <v>859</v>
      </c>
      <c r="R326" s="45" t="s">
        <v>844</v>
      </c>
      <c r="S326" s="21" t="str">
        <f>Table2[[#This Row],[friendly_name]]</f>
        <v>Lounge TV</v>
      </c>
      <c r="T326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26" s="22"/>
      <c r="W326" s="22"/>
      <c r="X326" s="22"/>
      <c r="Y326" s="22"/>
      <c r="AE326" s="21" t="s">
        <v>254</v>
      </c>
      <c r="AG326" s="22"/>
      <c r="AH326" s="22"/>
      <c r="AS326" s="21"/>
      <c r="AT326" s="23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26" s="21" t="str">
        <f>IF(ISBLANK(Table2[[#This Row],[device_model]]), "", Table2[[#This Row],[device_suggested_area]])</f>
        <v>Lounge</v>
      </c>
      <c r="AZ326" s="21" t="s">
        <v>1123</v>
      </c>
      <c r="BA326" s="21" t="s">
        <v>365</v>
      </c>
      <c r="BB326" s="21" t="s">
        <v>236</v>
      </c>
      <c r="BC326" s="21" t="s">
        <v>368</v>
      </c>
      <c r="BD326" s="21" t="s">
        <v>196</v>
      </c>
      <c r="BG326" s="21" t="s">
        <v>1116</v>
      </c>
      <c r="BH326" s="21" t="s">
        <v>446</v>
      </c>
      <c r="BI326" s="21" t="s">
        <v>355</v>
      </c>
      <c r="BJ326" s="21" t="s">
        <v>438</v>
      </c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27" spans="1:63" ht="16" customHeight="1">
      <c r="A327" s="21">
        <v>2557</v>
      </c>
      <c r="B327" s="21" t="s">
        <v>26</v>
      </c>
      <c r="C327" s="21" t="s">
        <v>912</v>
      </c>
      <c r="D327" s="21" t="s">
        <v>149</v>
      </c>
      <c r="E327" s="26" t="s">
        <v>1093</v>
      </c>
      <c r="F327" s="25" t="str">
        <f>IF(ISBLANK(Table2[[#This Row],[unique_id]]), "", Table2[[#This Row],[unique_id]])</f>
        <v>template_lounge_sub_plug_proxy</v>
      </c>
      <c r="G327" s="21" t="s">
        <v>893</v>
      </c>
      <c r="H327" s="21" t="s">
        <v>586</v>
      </c>
      <c r="I327" s="21" t="s">
        <v>295</v>
      </c>
      <c r="O327" s="22" t="s">
        <v>889</v>
      </c>
      <c r="P327" s="21" t="s">
        <v>166</v>
      </c>
      <c r="Q327" s="21" t="s">
        <v>859</v>
      </c>
      <c r="R327" s="45" t="s">
        <v>844</v>
      </c>
      <c r="S327" s="21" t="str">
        <f>Table2[[#This Row],[friendly_name]]</f>
        <v>Lounge Sub</v>
      </c>
      <c r="T327" s="26" t="s">
        <v>1238</v>
      </c>
      <c r="V327" s="22"/>
      <c r="W327" s="22"/>
      <c r="X327" s="22"/>
      <c r="Y327" s="22"/>
      <c r="AG327" s="22"/>
      <c r="AH327" s="22"/>
      <c r="AR327" s="24"/>
      <c r="AS327" s="21"/>
      <c r="AT327" s="15"/>
      <c r="AU327" s="21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27" s="21" t="str">
        <f>IF(ISBLANK(Table2[[#This Row],[device_model]]), "", Table2[[#This Row],[device_suggested_area]])</f>
        <v>Lounge</v>
      </c>
      <c r="AZ327" s="21" t="s">
        <v>1166</v>
      </c>
      <c r="BA327" s="24" t="s">
        <v>366</v>
      </c>
      <c r="BB327" s="21" t="s">
        <v>236</v>
      </c>
      <c r="BC327" s="21" t="s">
        <v>367</v>
      </c>
      <c r="BD327" s="21" t="s">
        <v>196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236</v>
      </c>
      <c r="D328" s="21" t="s">
        <v>134</v>
      </c>
      <c r="E328" s="21" t="s">
        <v>944</v>
      </c>
      <c r="F328" s="25" t="str">
        <f>IF(ISBLANK(Table2[[#This Row],[unique_id]]), "", Table2[[#This Row],[unique_id]])</f>
        <v>lounge_sub_plug</v>
      </c>
      <c r="G328" s="21" t="s">
        <v>893</v>
      </c>
      <c r="H328" s="21" t="s">
        <v>586</v>
      </c>
      <c r="I328" s="21" t="s">
        <v>295</v>
      </c>
      <c r="M328" s="21" t="s">
        <v>261</v>
      </c>
      <c r="O328" s="22" t="s">
        <v>889</v>
      </c>
      <c r="P328" s="21" t="s">
        <v>166</v>
      </c>
      <c r="Q328" s="21" t="s">
        <v>859</v>
      </c>
      <c r="R328" s="45" t="s">
        <v>844</v>
      </c>
      <c r="S328" s="21" t="str">
        <f>Table2[[#This Row],[friendly_name]]</f>
        <v>Lounge Sub</v>
      </c>
      <c r="T328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28" s="22"/>
      <c r="W328" s="22"/>
      <c r="X328" s="22"/>
      <c r="Y328" s="22"/>
      <c r="AE328" s="21" t="s">
        <v>894</v>
      </c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28" s="21" t="str">
        <f>IF(ISBLANK(Table2[[#This Row],[device_model]]), "", Table2[[#This Row],[device_suggested_area]])</f>
        <v>Lounge</v>
      </c>
      <c r="AZ328" s="21" t="s">
        <v>1166</v>
      </c>
      <c r="BA328" s="24" t="s">
        <v>366</v>
      </c>
      <c r="BB328" s="21" t="s">
        <v>236</v>
      </c>
      <c r="BC328" s="21" t="s">
        <v>367</v>
      </c>
      <c r="BD328" s="21" t="s">
        <v>196</v>
      </c>
      <c r="BG328" s="21" t="s">
        <v>1116</v>
      </c>
      <c r="BH328" s="21" t="s">
        <v>446</v>
      </c>
      <c r="BI328" s="21" t="s">
        <v>345</v>
      </c>
      <c r="BJ328" s="21" t="s">
        <v>428</v>
      </c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29" spans="1:63" ht="16" customHeight="1">
      <c r="A329" s="21">
        <v>2559</v>
      </c>
      <c r="B329" s="21" t="s">
        <v>26</v>
      </c>
      <c r="C329" s="21" t="s">
        <v>912</v>
      </c>
      <c r="D329" s="21" t="s">
        <v>149</v>
      </c>
      <c r="E329" s="26" t="s">
        <v>1094</v>
      </c>
      <c r="F329" s="25" t="str">
        <f>IF(ISBLANK(Table2[[#This Row],[unique_id]]), "", Table2[[#This Row],[unique_id]])</f>
        <v>template_study_outlet_plug_proxy</v>
      </c>
      <c r="G329" s="21" t="s">
        <v>229</v>
      </c>
      <c r="H329" s="21" t="s">
        <v>586</v>
      </c>
      <c r="I329" s="21" t="s">
        <v>295</v>
      </c>
      <c r="O329" s="22" t="s">
        <v>889</v>
      </c>
      <c r="P329" s="21" t="s">
        <v>166</v>
      </c>
      <c r="Q329" s="21" t="s">
        <v>859</v>
      </c>
      <c r="R329" s="21" t="s">
        <v>586</v>
      </c>
      <c r="S329" s="21" t="str">
        <f>Table2[[#This Row],[friendly_name]]</f>
        <v>Study Outlet</v>
      </c>
      <c r="T329" s="26" t="s">
        <v>1237</v>
      </c>
      <c r="V329" s="22"/>
      <c r="W329" s="22"/>
      <c r="X329" s="22"/>
      <c r="Y329" s="22"/>
      <c r="AG329" s="22"/>
      <c r="AH329" s="22"/>
      <c r="AS329" s="21"/>
      <c r="AT329" s="23"/>
      <c r="AU329" s="21" t="s">
        <v>134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29" s="21" t="str">
        <f>IF(ISBLANK(Table2[[#This Row],[device_model]]), "", Table2[[#This Row],[device_suggested_area]])</f>
        <v>Study</v>
      </c>
      <c r="AZ329" s="21" t="s">
        <v>1163</v>
      </c>
      <c r="BA329" s="24" t="s">
        <v>366</v>
      </c>
      <c r="BB329" s="21" t="s">
        <v>236</v>
      </c>
      <c r="BC329" s="21" t="s">
        <v>367</v>
      </c>
      <c r="BD329" s="21" t="s">
        <v>362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236</v>
      </c>
      <c r="D330" s="21" t="s">
        <v>134</v>
      </c>
      <c r="E330" s="21" t="s">
        <v>945</v>
      </c>
      <c r="F330" s="25" t="str">
        <f>IF(ISBLANK(Table2[[#This Row],[unique_id]]), "", Table2[[#This Row],[unique_id]])</f>
        <v>study_outlet_plug</v>
      </c>
      <c r="G330" s="21" t="s">
        <v>229</v>
      </c>
      <c r="H330" s="21" t="s">
        <v>586</v>
      </c>
      <c r="I330" s="21" t="s">
        <v>295</v>
      </c>
      <c r="M330" s="21" t="s">
        <v>261</v>
      </c>
      <c r="O330" s="22" t="s">
        <v>889</v>
      </c>
      <c r="P330" s="21" t="s">
        <v>166</v>
      </c>
      <c r="Q330" s="21" t="s">
        <v>859</v>
      </c>
      <c r="R330" s="21" t="s">
        <v>586</v>
      </c>
      <c r="S330" s="21" t="str">
        <f>Table2[[#This Row],[friendly_name]]</f>
        <v>Study Outlet</v>
      </c>
      <c r="T330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30" s="22"/>
      <c r="W330" s="22"/>
      <c r="X330" s="22"/>
      <c r="Y330" s="22"/>
      <c r="AE330" s="21" t="s">
        <v>255</v>
      </c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0" s="21" t="str">
        <f>IF(ISBLANK(Table2[[#This Row],[device_model]]), "", Table2[[#This Row],[device_suggested_area]])</f>
        <v>Study</v>
      </c>
      <c r="AZ330" s="21" t="s">
        <v>1163</v>
      </c>
      <c r="BA330" s="24" t="s">
        <v>366</v>
      </c>
      <c r="BB330" s="21" t="s">
        <v>236</v>
      </c>
      <c r="BC330" s="21" t="s">
        <v>367</v>
      </c>
      <c r="BD330" s="21" t="s">
        <v>362</v>
      </c>
      <c r="BG330" s="21" t="s">
        <v>1116</v>
      </c>
      <c r="BH330" s="21" t="s">
        <v>446</v>
      </c>
      <c r="BI330" s="21" t="s">
        <v>357</v>
      </c>
      <c r="BJ330" s="21" t="s">
        <v>440</v>
      </c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31" spans="1:63" ht="16" customHeight="1">
      <c r="A331" s="21">
        <v>2561</v>
      </c>
      <c r="B331" s="21" t="s">
        <v>26</v>
      </c>
      <c r="C331" s="21" t="s">
        <v>912</v>
      </c>
      <c r="D331" s="21" t="s">
        <v>149</v>
      </c>
      <c r="E331" s="26" t="s">
        <v>1095</v>
      </c>
      <c r="F331" s="25" t="str">
        <f>IF(ISBLANK(Table2[[#This Row],[unique_id]]), "", Table2[[#This Row],[unique_id]])</f>
        <v>template_office_outlet_plug_proxy</v>
      </c>
      <c r="G331" s="21" t="s">
        <v>228</v>
      </c>
      <c r="H331" s="21" t="s">
        <v>586</v>
      </c>
      <c r="I331" s="21" t="s">
        <v>295</v>
      </c>
      <c r="O331" s="22" t="s">
        <v>889</v>
      </c>
      <c r="P331" s="21" t="s">
        <v>166</v>
      </c>
      <c r="Q331" s="21" t="s">
        <v>859</v>
      </c>
      <c r="R331" s="21" t="s">
        <v>586</v>
      </c>
      <c r="S331" s="21" t="str">
        <f>Table2[[#This Row],[friendly_name]]</f>
        <v>Office Outlet</v>
      </c>
      <c r="T331" s="26" t="s">
        <v>1237</v>
      </c>
      <c r="V331" s="22"/>
      <c r="W331" s="22"/>
      <c r="X331" s="22"/>
      <c r="Y331" s="22"/>
      <c r="AG331" s="22"/>
      <c r="AH331" s="22"/>
      <c r="AS331" s="21"/>
      <c r="AT331" s="23"/>
      <c r="AU331" s="21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1" s="21" t="str">
        <f>IF(ISBLANK(Table2[[#This Row],[device_model]]), "", Table2[[#This Row],[device_suggested_area]])</f>
        <v>Office</v>
      </c>
      <c r="AZ331" s="21" t="s">
        <v>1163</v>
      </c>
      <c r="BA331" s="24" t="s">
        <v>366</v>
      </c>
      <c r="BB331" s="21" t="s">
        <v>236</v>
      </c>
      <c r="BC331" s="21" t="s">
        <v>367</v>
      </c>
      <c r="BD331" s="21" t="s">
        <v>215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236</v>
      </c>
      <c r="D332" s="21" t="s">
        <v>134</v>
      </c>
      <c r="E332" s="21" t="s">
        <v>946</v>
      </c>
      <c r="F332" s="25" t="str">
        <f>IF(ISBLANK(Table2[[#This Row],[unique_id]]), "", Table2[[#This Row],[unique_id]])</f>
        <v>office_outlet_plug</v>
      </c>
      <c r="G332" s="21" t="s">
        <v>228</v>
      </c>
      <c r="H332" s="21" t="s">
        <v>586</v>
      </c>
      <c r="I332" s="21" t="s">
        <v>295</v>
      </c>
      <c r="M332" s="21" t="s">
        <v>261</v>
      </c>
      <c r="O332" s="22" t="s">
        <v>889</v>
      </c>
      <c r="P332" s="21" t="s">
        <v>166</v>
      </c>
      <c r="Q332" s="21" t="s">
        <v>859</v>
      </c>
      <c r="R332" s="21" t="s">
        <v>586</v>
      </c>
      <c r="S332" s="21" t="str">
        <f>Table2[[#This Row],[friendly_name]]</f>
        <v>Office Outlet</v>
      </c>
      <c r="T332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32" s="22"/>
      <c r="W332" s="22"/>
      <c r="X332" s="22"/>
      <c r="Y332" s="22"/>
      <c r="AE332" s="21" t="s">
        <v>255</v>
      </c>
      <c r="AG332" s="22"/>
      <c r="AH332" s="22"/>
      <c r="AS332" s="21"/>
      <c r="AT332" s="23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2" s="21" t="str">
        <f>IF(ISBLANK(Table2[[#This Row],[device_model]]), "", Table2[[#This Row],[device_suggested_area]])</f>
        <v>Office</v>
      </c>
      <c r="AZ332" s="21" t="s">
        <v>1163</v>
      </c>
      <c r="BA332" s="24" t="s">
        <v>366</v>
      </c>
      <c r="BB332" s="21" t="s">
        <v>236</v>
      </c>
      <c r="BC332" s="21" t="s">
        <v>367</v>
      </c>
      <c r="BD332" s="21" t="s">
        <v>215</v>
      </c>
      <c r="BG332" s="21" t="s">
        <v>1117</v>
      </c>
      <c r="BH332" s="21" t="s">
        <v>446</v>
      </c>
      <c r="BI332" s="21" t="s">
        <v>358</v>
      </c>
      <c r="BJ332" s="21" t="s">
        <v>441</v>
      </c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33" spans="1:63" ht="16" customHeight="1">
      <c r="A333" s="21">
        <v>2563</v>
      </c>
      <c r="B333" s="21" t="s">
        <v>26</v>
      </c>
      <c r="C333" s="21" t="s">
        <v>912</v>
      </c>
      <c r="D333" s="21" t="s">
        <v>149</v>
      </c>
      <c r="E333" s="26" t="s">
        <v>1096</v>
      </c>
      <c r="F333" s="25" t="str">
        <f>IF(ISBLANK(Table2[[#This Row],[unique_id]]), "", Table2[[#This Row],[unique_id]])</f>
        <v>template_kitchen_dish_washer_plug_proxy</v>
      </c>
      <c r="G333" s="21" t="s">
        <v>231</v>
      </c>
      <c r="H333" s="21" t="s">
        <v>586</v>
      </c>
      <c r="I333" s="21" t="s">
        <v>295</v>
      </c>
      <c r="O333" s="22" t="s">
        <v>889</v>
      </c>
      <c r="P333" s="21" t="s">
        <v>166</v>
      </c>
      <c r="Q333" s="21" t="s">
        <v>860</v>
      </c>
      <c r="R333" s="21" t="s">
        <v>870</v>
      </c>
      <c r="S333" s="21" t="str">
        <f>Table2[[#This Row],[friendly_name]]</f>
        <v>Dish Washer</v>
      </c>
      <c r="T333" s="26" t="s">
        <v>1237</v>
      </c>
      <c r="V333" s="22"/>
      <c r="W333" s="22"/>
      <c r="X333" s="22"/>
      <c r="Y333" s="22"/>
      <c r="AG333" s="22"/>
      <c r="AH333" s="22"/>
      <c r="AS333" s="21"/>
      <c r="AT333" s="23"/>
      <c r="AU333" s="21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33" s="21" t="str">
        <f>IF(ISBLANK(Table2[[#This Row],[device_model]]), "", Table2[[#This Row],[device_suggested_area]])</f>
        <v>Kitchen</v>
      </c>
      <c r="AZ333" s="21" t="s">
        <v>231</v>
      </c>
      <c r="BA333" s="24" t="s">
        <v>366</v>
      </c>
      <c r="BB333" s="21" t="s">
        <v>236</v>
      </c>
      <c r="BC333" s="21" t="s">
        <v>367</v>
      </c>
      <c r="BD333" s="21" t="s">
        <v>208</v>
      </c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236</v>
      </c>
      <c r="D334" s="21" t="s">
        <v>134</v>
      </c>
      <c r="E334" s="21" t="s">
        <v>947</v>
      </c>
      <c r="F334" s="25" t="str">
        <f>IF(ISBLANK(Table2[[#This Row],[unique_id]]), "", Table2[[#This Row],[unique_id]])</f>
        <v>kitchen_dish_washer_plug</v>
      </c>
      <c r="G334" s="21" t="s">
        <v>231</v>
      </c>
      <c r="H334" s="21" t="s">
        <v>586</v>
      </c>
      <c r="I334" s="21" t="s">
        <v>295</v>
      </c>
      <c r="M334" s="21" t="s">
        <v>261</v>
      </c>
      <c r="O334" s="22" t="s">
        <v>889</v>
      </c>
      <c r="P334" s="21" t="s">
        <v>166</v>
      </c>
      <c r="Q334" s="21" t="s">
        <v>860</v>
      </c>
      <c r="R334" s="21" t="s">
        <v>870</v>
      </c>
      <c r="S334" s="21" t="str">
        <f>Table2[[#This Row],[friendly_name]]</f>
        <v>Dish Washer</v>
      </c>
      <c r="T334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34" s="22"/>
      <c r="W334" s="22"/>
      <c r="X334" s="22"/>
      <c r="Y334" s="22"/>
      <c r="AE334" s="21" t="s">
        <v>248</v>
      </c>
      <c r="AG334" s="22"/>
      <c r="AH334" s="22"/>
      <c r="AS334" s="21"/>
      <c r="AT334" s="23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34" s="21" t="str">
        <f>IF(ISBLANK(Table2[[#This Row],[device_model]]), "", Table2[[#This Row],[device_suggested_area]])</f>
        <v>Kitchen</v>
      </c>
      <c r="AZ334" s="21" t="s">
        <v>231</v>
      </c>
      <c r="BA334" s="24" t="s">
        <v>366</v>
      </c>
      <c r="BB334" s="21" t="s">
        <v>236</v>
      </c>
      <c r="BC334" s="21" t="s">
        <v>367</v>
      </c>
      <c r="BD334" s="21" t="s">
        <v>208</v>
      </c>
      <c r="BG334" s="21" t="s">
        <v>1116</v>
      </c>
      <c r="BH334" s="21" t="s">
        <v>446</v>
      </c>
      <c r="BI334" s="21" t="s">
        <v>348</v>
      </c>
      <c r="BJ334" s="21" t="s">
        <v>431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35" spans="1:63" ht="16" customHeight="1">
      <c r="A335" s="21">
        <v>2565</v>
      </c>
      <c r="B335" s="21" t="s">
        <v>26</v>
      </c>
      <c r="C335" s="21" t="s">
        <v>912</v>
      </c>
      <c r="D335" s="21" t="s">
        <v>149</v>
      </c>
      <c r="E335" s="26" t="s">
        <v>1097</v>
      </c>
      <c r="F335" s="25" t="str">
        <f>IF(ISBLANK(Table2[[#This Row],[unique_id]]), "", Table2[[#This Row],[unique_id]])</f>
        <v>template_laundry_clothes_dryer_plug_proxy</v>
      </c>
      <c r="G335" s="21" t="s">
        <v>232</v>
      </c>
      <c r="H335" s="21" t="s">
        <v>586</v>
      </c>
      <c r="I335" s="21" t="s">
        <v>295</v>
      </c>
      <c r="O335" s="22" t="s">
        <v>889</v>
      </c>
      <c r="P335" s="21" t="s">
        <v>166</v>
      </c>
      <c r="Q335" s="21" t="s">
        <v>860</v>
      </c>
      <c r="R335" s="21" t="s">
        <v>870</v>
      </c>
      <c r="S335" s="21" t="str">
        <f>Table2[[#This Row],[friendly_name]]</f>
        <v>Clothes Dryer</v>
      </c>
      <c r="T335" s="26" t="s">
        <v>1237</v>
      </c>
      <c r="V335" s="22"/>
      <c r="W335" s="22"/>
      <c r="X335" s="22"/>
      <c r="Y335" s="22"/>
      <c r="AG335" s="22"/>
      <c r="AH335" s="22"/>
      <c r="AS335" s="21"/>
      <c r="AT335" s="23"/>
      <c r="AU335" s="21" t="s">
        <v>134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35" s="21" t="str">
        <f>IF(ISBLANK(Table2[[#This Row],[device_model]]), "", Table2[[#This Row],[device_suggested_area]])</f>
        <v>Laundry</v>
      </c>
      <c r="AZ335" s="21" t="s">
        <v>232</v>
      </c>
      <c r="BA335" s="24" t="s">
        <v>366</v>
      </c>
      <c r="BB335" s="21" t="s">
        <v>236</v>
      </c>
      <c r="BC335" s="21" t="s">
        <v>367</v>
      </c>
      <c r="BD335" s="21" t="s">
        <v>216</v>
      </c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236</v>
      </c>
      <c r="D336" s="21" t="s">
        <v>134</v>
      </c>
      <c r="E336" s="21" t="s">
        <v>948</v>
      </c>
      <c r="F336" s="25" t="str">
        <f>IF(ISBLANK(Table2[[#This Row],[unique_id]]), "", Table2[[#This Row],[unique_id]])</f>
        <v>laundry_clothes_dryer_plug</v>
      </c>
      <c r="G336" s="21" t="s">
        <v>232</v>
      </c>
      <c r="H336" s="21" t="s">
        <v>586</v>
      </c>
      <c r="I336" s="21" t="s">
        <v>295</v>
      </c>
      <c r="M336" s="21" t="s">
        <v>261</v>
      </c>
      <c r="O336" s="22" t="s">
        <v>889</v>
      </c>
      <c r="P336" s="21" t="s">
        <v>166</v>
      </c>
      <c r="Q336" s="21" t="s">
        <v>860</v>
      </c>
      <c r="R336" s="21" t="s">
        <v>870</v>
      </c>
      <c r="S336" s="21" t="str">
        <f>Table2[[#This Row],[friendly_name]]</f>
        <v>Clothes Dryer</v>
      </c>
      <c r="T336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36" s="22"/>
      <c r="W336" s="22"/>
      <c r="X336" s="22"/>
      <c r="Y336" s="22"/>
      <c r="AE336" s="21" t="s">
        <v>249</v>
      </c>
      <c r="AG336" s="22"/>
      <c r="AH336" s="22"/>
      <c r="AS336" s="21"/>
      <c r="AT336" s="23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36" s="21" t="str">
        <f>IF(ISBLANK(Table2[[#This Row],[device_model]]), "", Table2[[#This Row],[device_suggested_area]])</f>
        <v>Laundry</v>
      </c>
      <c r="AZ336" s="21" t="s">
        <v>232</v>
      </c>
      <c r="BA336" s="24" t="s">
        <v>366</v>
      </c>
      <c r="BB336" s="21" t="s">
        <v>236</v>
      </c>
      <c r="BC336" s="21" t="s">
        <v>367</v>
      </c>
      <c r="BD336" s="21" t="s">
        <v>216</v>
      </c>
      <c r="BG336" s="21" t="s">
        <v>1116</v>
      </c>
      <c r="BH336" s="21" t="s">
        <v>446</v>
      </c>
      <c r="BI336" s="21" t="s">
        <v>349</v>
      </c>
      <c r="BJ336" s="21" t="s">
        <v>432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37" spans="1:63" ht="16" customHeight="1">
      <c r="A337" s="21">
        <v>2567</v>
      </c>
      <c r="B337" s="21" t="s">
        <v>26</v>
      </c>
      <c r="C337" s="21" t="s">
        <v>912</v>
      </c>
      <c r="D337" s="21" t="s">
        <v>149</v>
      </c>
      <c r="E337" s="26" t="s">
        <v>1098</v>
      </c>
      <c r="F337" s="25" t="str">
        <f>IF(ISBLANK(Table2[[#This Row],[unique_id]]), "", Table2[[#This Row],[unique_id]])</f>
        <v>template_laundry_washing_machine_plug_proxy</v>
      </c>
      <c r="G337" s="21" t="s">
        <v>230</v>
      </c>
      <c r="H337" s="21" t="s">
        <v>586</v>
      </c>
      <c r="I337" s="21" t="s">
        <v>295</v>
      </c>
      <c r="O337" s="22" t="s">
        <v>889</v>
      </c>
      <c r="P337" s="21" t="s">
        <v>166</v>
      </c>
      <c r="Q337" s="21" t="s">
        <v>860</v>
      </c>
      <c r="R337" s="21" t="s">
        <v>870</v>
      </c>
      <c r="S337" s="21" t="str">
        <f>Table2[[#This Row],[friendly_name]]</f>
        <v>Washing Machine</v>
      </c>
      <c r="T337" s="26" t="s">
        <v>1237</v>
      </c>
      <c r="V337" s="22"/>
      <c r="W337" s="22"/>
      <c r="X337" s="22"/>
      <c r="Y337" s="22"/>
      <c r="AG337" s="22"/>
      <c r="AH337" s="22"/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37" s="21" t="str">
        <f>IF(ISBLANK(Table2[[#This Row],[device_model]]), "", Table2[[#This Row],[device_suggested_area]])</f>
        <v>Laundry</v>
      </c>
      <c r="AZ337" s="21" t="s">
        <v>230</v>
      </c>
      <c r="BA337" s="24" t="s">
        <v>366</v>
      </c>
      <c r="BB337" s="21" t="s">
        <v>236</v>
      </c>
      <c r="BC337" s="21" t="s">
        <v>367</v>
      </c>
      <c r="BD337" s="21" t="s">
        <v>216</v>
      </c>
      <c r="BI337" s="21"/>
      <c r="BJ337" s="21"/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3" ht="16" customHeight="1">
      <c r="A338" s="21">
        <v>2568</v>
      </c>
      <c r="B338" s="21" t="s">
        <v>26</v>
      </c>
      <c r="C338" s="21" t="s">
        <v>236</v>
      </c>
      <c r="D338" s="21" t="s">
        <v>134</v>
      </c>
      <c r="E338" s="21" t="s">
        <v>949</v>
      </c>
      <c r="F338" s="25" t="str">
        <f>IF(ISBLANK(Table2[[#This Row],[unique_id]]), "", Table2[[#This Row],[unique_id]])</f>
        <v>laundry_washing_machine_plug</v>
      </c>
      <c r="G338" s="21" t="s">
        <v>230</v>
      </c>
      <c r="H338" s="21" t="s">
        <v>586</v>
      </c>
      <c r="I338" s="21" t="s">
        <v>295</v>
      </c>
      <c r="M338" s="21" t="s">
        <v>261</v>
      </c>
      <c r="O338" s="22" t="s">
        <v>889</v>
      </c>
      <c r="P338" s="21" t="s">
        <v>166</v>
      </c>
      <c r="Q338" s="21" t="s">
        <v>860</v>
      </c>
      <c r="R338" s="21" t="s">
        <v>870</v>
      </c>
      <c r="S338" s="21" t="str">
        <f>Table2[[#This Row],[friendly_name]]</f>
        <v>Washing Machine</v>
      </c>
      <c r="T338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38" s="22"/>
      <c r="W338" s="22"/>
      <c r="X338" s="22"/>
      <c r="Y338" s="22"/>
      <c r="AE338" s="21" t="s">
        <v>250</v>
      </c>
      <c r="AG338" s="22"/>
      <c r="AH338" s="22"/>
      <c r="AS338" s="21"/>
      <c r="AT338" s="23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38" s="21" t="str">
        <f>IF(ISBLANK(Table2[[#This Row],[device_model]]), "", Table2[[#This Row],[device_suggested_area]])</f>
        <v>Laundry</v>
      </c>
      <c r="AZ338" s="21" t="s">
        <v>230</v>
      </c>
      <c r="BA338" s="24" t="s">
        <v>366</v>
      </c>
      <c r="BB338" s="21" t="s">
        <v>236</v>
      </c>
      <c r="BC338" s="21" t="s">
        <v>367</v>
      </c>
      <c r="BD338" s="21" t="s">
        <v>216</v>
      </c>
      <c r="BG338" s="21" t="s">
        <v>1116</v>
      </c>
      <c r="BH338" s="21" t="s">
        <v>446</v>
      </c>
      <c r="BI338" s="21" t="s">
        <v>350</v>
      </c>
      <c r="BJ338" s="21" t="s">
        <v>433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39" spans="1:63" ht="16" customHeight="1">
      <c r="A339" s="21">
        <v>2569</v>
      </c>
      <c r="B339" s="21" t="s">
        <v>26</v>
      </c>
      <c r="C339" s="21" t="s">
        <v>912</v>
      </c>
      <c r="D339" s="21" t="s">
        <v>149</v>
      </c>
      <c r="E339" s="26" t="s">
        <v>1099</v>
      </c>
      <c r="F339" s="25" t="str">
        <f>IF(ISBLANK(Table2[[#This Row],[unique_id]]), "", Table2[[#This Row],[unique_id]])</f>
        <v>template_kitchen_coffee_machine_plug_proxy</v>
      </c>
      <c r="G339" s="21" t="s">
        <v>135</v>
      </c>
      <c r="H339" s="21" t="s">
        <v>586</v>
      </c>
      <c r="I339" s="21" t="s">
        <v>295</v>
      </c>
      <c r="O339" s="22" t="s">
        <v>889</v>
      </c>
      <c r="P339" s="21" t="s">
        <v>166</v>
      </c>
      <c r="Q339" s="21" t="s">
        <v>860</v>
      </c>
      <c r="R339" s="21" t="s">
        <v>870</v>
      </c>
      <c r="S339" s="21" t="str">
        <f>Table2[[#This Row],[friendly_name]]</f>
        <v>Coffee Machine</v>
      </c>
      <c r="T339" s="26" t="s">
        <v>1237</v>
      </c>
      <c r="V339" s="22"/>
      <c r="W339" s="22"/>
      <c r="X339" s="22"/>
      <c r="Y339" s="22"/>
      <c r="AG339" s="22"/>
      <c r="AH339" s="22"/>
      <c r="AS339" s="21"/>
      <c r="AT339" s="23"/>
      <c r="AU339" s="21" t="s">
        <v>134</v>
      </c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39" s="21" t="str">
        <f>IF(ISBLANK(Table2[[#This Row],[device_model]]), "", Table2[[#This Row],[device_suggested_area]])</f>
        <v>Kitchen</v>
      </c>
      <c r="AZ339" s="21" t="s">
        <v>135</v>
      </c>
      <c r="BA339" s="24" t="s">
        <v>366</v>
      </c>
      <c r="BB339" s="21" t="s">
        <v>236</v>
      </c>
      <c r="BC339" s="21" t="s">
        <v>367</v>
      </c>
      <c r="BD339" s="21" t="s">
        <v>208</v>
      </c>
      <c r="BI339" s="21"/>
      <c r="BJ339" s="21"/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ht="16" customHeight="1">
      <c r="A340" s="21">
        <v>2570</v>
      </c>
      <c r="B340" s="21" t="s">
        <v>26</v>
      </c>
      <c r="C340" s="21" t="s">
        <v>236</v>
      </c>
      <c r="D340" s="21" t="s">
        <v>134</v>
      </c>
      <c r="E340" s="21" t="s">
        <v>950</v>
      </c>
      <c r="F340" s="25" t="str">
        <f>IF(ISBLANK(Table2[[#This Row],[unique_id]]), "", Table2[[#This Row],[unique_id]])</f>
        <v>kitchen_coffee_machine_plug</v>
      </c>
      <c r="G340" s="21" t="s">
        <v>135</v>
      </c>
      <c r="H340" s="21" t="s">
        <v>586</v>
      </c>
      <c r="I340" s="21" t="s">
        <v>295</v>
      </c>
      <c r="M340" s="21" t="s">
        <v>261</v>
      </c>
      <c r="O340" s="22" t="s">
        <v>889</v>
      </c>
      <c r="P340" s="21" t="s">
        <v>166</v>
      </c>
      <c r="Q340" s="21" t="s">
        <v>860</v>
      </c>
      <c r="R340" s="21" t="s">
        <v>870</v>
      </c>
      <c r="S340" s="21" t="str">
        <f>Table2[[#This Row],[friendly_name]]</f>
        <v>Coffee Machine</v>
      </c>
      <c r="T340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40" s="22"/>
      <c r="W340" s="22"/>
      <c r="X340" s="22"/>
      <c r="Y340" s="22"/>
      <c r="AE340" s="21" t="s">
        <v>251</v>
      </c>
      <c r="AG340" s="22"/>
      <c r="AH340" s="22"/>
      <c r="AS340" s="21"/>
      <c r="AT340" s="23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0" s="21" t="str">
        <f>IF(ISBLANK(Table2[[#This Row],[device_model]]), "", Table2[[#This Row],[device_suggested_area]])</f>
        <v>Kitchen</v>
      </c>
      <c r="AZ340" s="21" t="s">
        <v>135</v>
      </c>
      <c r="BA340" s="21" t="s">
        <v>366</v>
      </c>
      <c r="BB340" s="21" t="s">
        <v>236</v>
      </c>
      <c r="BC340" s="21" t="s">
        <v>367</v>
      </c>
      <c r="BD340" s="21" t="s">
        <v>208</v>
      </c>
      <c r="BG340" s="21" t="s">
        <v>1116</v>
      </c>
      <c r="BH340" s="21" t="s">
        <v>446</v>
      </c>
      <c r="BI340" s="21" t="s">
        <v>351</v>
      </c>
      <c r="BJ340" s="21" t="s">
        <v>434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41" spans="1:63" ht="16" customHeight="1">
      <c r="A341" s="21">
        <v>2571</v>
      </c>
      <c r="B341" s="21" t="s">
        <v>26</v>
      </c>
      <c r="C341" s="21" t="s">
        <v>912</v>
      </c>
      <c r="D341" s="21" t="s">
        <v>149</v>
      </c>
      <c r="E341" s="26" t="s">
        <v>1100</v>
      </c>
      <c r="F341" s="25" t="str">
        <f>IF(ISBLANK(Table2[[#This Row],[unique_id]]), "", Table2[[#This Row],[unique_id]])</f>
        <v>template_kitchen_fridge_plug_proxy</v>
      </c>
      <c r="G341" s="21" t="s">
        <v>226</v>
      </c>
      <c r="H341" s="21" t="s">
        <v>586</v>
      </c>
      <c r="I341" s="21" t="s">
        <v>295</v>
      </c>
      <c r="O341" s="22" t="s">
        <v>889</v>
      </c>
      <c r="P341" s="21" t="s">
        <v>166</v>
      </c>
      <c r="Q341" s="21" t="s">
        <v>859</v>
      </c>
      <c r="R341" s="21" t="s">
        <v>871</v>
      </c>
      <c r="S341" s="21" t="str">
        <f>Table2[[#This Row],[friendly_name]]</f>
        <v>Kitchen Fridge</v>
      </c>
      <c r="T341" s="26" t="s">
        <v>1238</v>
      </c>
      <c r="V341" s="22"/>
      <c r="W341" s="22"/>
      <c r="X341" s="22"/>
      <c r="Y341" s="22"/>
      <c r="AG341" s="22"/>
      <c r="AH341" s="22"/>
      <c r="AS341" s="21"/>
      <c r="AT341" s="23"/>
      <c r="AU341" s="21" t="s">
        <v>134</v>
      </c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1" s="21" t="str">
        <f>IF(ISBLANK(Table2[[#This Row],[device_model]]), "", Table2[[#This Row],[device_suggested_area]])</f>
        <v>Kitchen</v>
      </c>
      <c r="AZ341" s="21" t="s">
        <v>1167</v>
      </c>
      <c r="BA341" s="21" t="s">
        <v>365</v>
      </c>
      <c r="BB341" s="21" t="s">
        <v>236</v>
      </c>
      <c r="BC341" s="21" t="s">
        <v>368</v>
      </c>
      <c r="BD341" s="21" t="s">
        <v>208</v>
      </c>
      <c r="BI341" s="21"/>
      <c r="BJ341" s="21"/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3" ht="16" customHeight="1">
      <c r="A342" s="21">
        <v>2572</v>
      </c>
      <c r="B342" s="21" t="s">
        <v>26</v>
      </c>
      <c r="C342" s="21" t="s">
        <v>236</v>
      </c>
      <c r="D342" s="21" t="s">
        <v>134</v>
      </c>
      <c r="E342" s="21" t="s">
        <v>951</v>
      </c>
      <c r="F342" s="25" t="str">
        <f>IF(ISBLANK(Table2[[#This Row],[unique_id]]), "", Table2[[#This Row],[unique_id]])</f>
        <v>kitchen_fridge_plug</v>
      </c>
      <c r="G342" s="21" t="s">
        <v>226</v>
      </c>
      <c r="H342" s="21" t="s">
        <v>586</v>
      </c>
      <c r="I342" s="21" t="s">
        <v>295</v>
      </c>
      <c r="M342" s="21" t="s">
        <v>261</v>
      </c>
      <c r="O342" s="22" t="s">
        <v>889</v>
      </c>
      <c r="P342" s="21" t="s">
        <v>166</v>
      </c>
      <c r="Q342" s="21" t="s">
        <v>859</v>
      </c>
      <c r="R342" s="21" t="s">
        <v>871</v>
      </c>
      <c r="S342" s="21" t="str">
        <f>Table2[[#This Row],[friendly_name]]</f>
        <v>Kitchen Fridge</v>
      </c>
      <c r="T342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42" s="22"/>
      <c r="W342" s="22"/>
      <c r="X342" s="22"/>
      <c r="Y342" s="22"/>
      <c r="AE342" s="21" t="s">
        <v>252</v>
      </c>
      <c r="AG342" s="22"/>
      <c r="AH342" s="22"/>
      <c r="AS342" s="21"/>
      <c r="AT342" s="23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2" s="21" t="str">
        <f>IF(ISBLANK(Table2[[#This Row],[device_model]]), "", Table2[[#This Row],[device_suggested_area]])</f>
        <v>Kitchen</v>
      </c>
      <c r="AZ342" s="21" t="s">
        <v>1167</v>
      </c>
      <c r="BA342" s="21" t="s">
        <v>365</v>
      </c>
      <c r="BB342" s="21" t="s">
        <v>236</v>
      </c>
      <c r="BC342" s="21" t="s">
        <v>368</v>
      </c>
      <c r="BD342" s="21" t="s">
        <v>208</v>
      </c>
      <c r="BG342" s="21" t="s">
        <v>1116</v>
      </c>
      <c r="BH342" s="21" t="s">
        <v>446</v>
      </c>
      <c r="BI342" s="21" t="s">
        <v>352</v>
      </c>
      <c r="BJ342" s="21" t="s">
        <v>435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43" spans="1:63" ht="16" customHeight="1">
      <c r="A343" s="21">
        <v>2573</v>
      </c>
      <c r="B343" s="21" t="s">
        <v>26</v>
      </c>
      <c r="C343" s="21" t="s">
        <v>912</v>
      </c>
      <c r="D343" s="21" t="s">
        <v>149</v>
      </c>
      <c r="E343" s="26" t="s">
        <v>1101</v>
      </c>
      <c r="F343" s="25" t="str">
        <f>IF(ISBLANK(Table2[[#This Row],[unique_id]]), "", Table2[[#This Row],[unique_id]])</f>
        <v>template_deck_freezer_plug_proxy</v>
      </c>
      <c r="G343" s="21" t="s">
        <v>227</v>
      </c>
      <c r="H343" s="21" t="s">
        <v>586</v>
      </c>
      <c r="I343" s="21" t="s">
        <v>295</v>
      </c>
      <c r="O343" s="22" t="s">
        <v>889</v>
      </c>
      <c r="P343" s="21" t="s">
        <v>166</v>
      </c>
      <c r="Q343" s="21" t="s">
        <v>859</v>
      </c>
      <c r="R343" s="21" t="s">
        <v>871</v>
      </c>
      <c r="S343" s="21" t="str">
        <f>Table2[[#This Row],[friendly_name]]</f>
        <v>Deck Freezer</v>
      </c>
      <c r="T343" s="26" t="s">
        <v>1238</v>
      </c>
      <c r="V343" s="22"/>
      <c r="W343" s="22"/>
      <c r="X343" s="22"/>
      <c r="Y343" s="22"/>
      <c r="AG343" s="22"/>
      <c r="AH343" s="22"/>
      <c r="AS343" s="21"/>
      <c r="AT343" s="23"/>
      <c r="AU343" s="21" t="s">
        <v>134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43" s="21" t="str">
        <f>IF(ISBLANK(Table2[[#This Row],[device_model]]), "", Table2[[#This Row],[device_suggested_area]])</f>
        <v>Deck</v>
      </c>
      <c r="AZ343" s="21" t="s">
        <v>1168</v>
      </c>
      <c r="BA343" s="21" t="s">
        <v>365</v>
      </c>
      <c r="BB343" s="21" t="s">
        <v>236</v>
      </c>
      <c r="BC343" s="21" t="s">
        <v>368</v>
      </c>
      <c r="BD343" s="21" t="s">
        <v>363</v>
      </c>
      <c r="BI343" s="21"/>
      <c r="BJ343" s="21"/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3" ht="16" customHeight="1">
      <c r="A344" s="21">
        <v>2574</v>
      </c>
      <c r="B344" s="21" t="s">
        <v>26</v>
      </c>
      <c r="C344" s="21" t="s">
        <v>236</v>
      </c>
      <c r="D344" s="21" t="s">
        <v>134</v>
      </c>
      <c r="E344" s="21" t="s">
        <v>952</v>
      </c>
      <c r="F344" s="25" t="str">
        <f>IF(ISBLANK(Table2[[#This Row],[unique_id]]), "", Table2[[#This Row],[unique_id]])</f>
        <v>deck_freezer_plug</v>
      </c>
      <c r="G344" s="21" t="s">
        <v>227</v>
      </c>
      <c r="H344" s="21" t="s">
        <v>586</v>
      </c>
      <c r="I344" s="21" t="s">
        <v>295</v>
      </c>
      <c r="M344" s="21" t="s">
        <v>261</v>
      </c>
      <c r="O344" s="22" t="s">
        <v>889</v>
      </c>
      <c r="P344" s="21" t="s">
        <v>166</v>
      </c>
      <c r="Q344" s="21" t="s">
        <v>859</v>
      </c>
      <c r="R344" s="21" t="s">
        <v>871</v>
      </c>
      <c r="S344" s="21" t="str">
        <f>Table2[[#This Row],[friendly_name]]</f>
        <v>Deck Freezer</v>
      </c>
      <c r="T344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44" s="22"/>
      <c r="W344" s="22"/>
      <c r="X344" s="22"/>
      <c r="Y344" s="22"/>
      <c r="AE344" s="21" t="s">
        <v>253</v>
      </c>
      <c r="AG344" s="22"/>
      <c r="AH344" s="22"/>
      <c r="AS344" s="21"/>
      <c r="AT344" s="23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44" s="21" t="str">
        <f>IF(ISBLANK(Table2[[#This Row],[device_model]]), "", Table2[[#This Row],[device_suggested_area]])</f>
        <v>Deck</v>
      </c>
      <c r="AZ344" s="21" t="s">
        <v>1168</v>
      </c>
      <c r="BA344" s="21" t="s">
        <v>365</v>
      </c>
      <c r="BB344" s="21" t="s">
        <v>236</v>
      </c>
      <c r="BC344" s="21" t="s">
        <v>368</v>
      </c>
      <c r="BD344" s="21" t="s">
        <v>363</v>
      </c>
      <c r="BG344" s="21" t="s">
        <v>1116</v>
      </c>
      <c r="BH344" s="21" t="s">
        <v>446</v>
      </c>
      <c r="BI344" s="21" t="s">
        <v>353</v>
      </c>
      <c r="BJ344" s="21" t="s">
        <v>436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45" spans="1:63" ht="16" customHeight="1">
      <c r="A345" s="21">
        <v>2575</v>
      </c>
      <c r="B345" s="21" t="s">
        <v>26</v>
      </c>
      <c r="C345" s="21" t="s">
        <v>912</v>
      </c>
      <c r="D345" s="21" t="s">
        <v>149</v>
      </c>
      <c r="E345" s="26" t="s">
        <v>1102</v>
      </c>
      <c r="F345" s="25" t="str">
        <f>IF(ISBLANK(Table2[[#This Row],[unique_id]]), "", Table2[[#This Row],[unique_id]])</f>
        <v>template_study_battery_charger_plug_proxy</v>
      </c>
      <c r="G345" s="21" t="s">
        <v>234</v>
      </c>
      <c r="H345" s="21" t="s">
        <v>586</v>
      </c>
      <c r="I345" s="21" t="s">
        <v>295</v>
      </c>
      <c r="O345" s="22" t="s">
        <v>889</v>
      </c>
      <c r="P345" s="21" t="s">
        <v>166</v>
      </c>
      <c r="Q345" s="21" t="s">
        <v>859</v>
      </c>
      <c r="R345" s="21" t="s">
        <v>586</v>
      </c>
      <c r="S345" s="21" t="str">
        <f>Table2[[#This Row],[friendly_name]]</f>
        <v>Battery Charger</v>
      </c>
      <c r="T345" s="26" t="s">
        <v>1237</v>
      </c>
      <c r="V345" s="22"/>
      <c r="W345" s="22"/>
      <c r="X345" s="22"/>
      <c r="Y345" s="22"/>
      <c r="AG345" s="22"/>
      <c r="AH345" s="22"/>
      <c r="AS345" s="21"/>
      <c r="AT345" s="23"/>
      <c r="AU345" s="21" t="s">
        <v>134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45" s="21" t="str">
        <f>IF(ISBLANK(Table2[[#This Row],[device_model]]), "", Table2[[#This Row],[device_suggested_area]])</f>
        <v>Study</v>
      </c>
      <c r="AZ345" s="21" t="s">
        <v>234</v>
      </c>
      <c r="BA345" s="24" t="s">
        <v>366</v>
      </c>
      <c r="BB345" s="21" t="s">
        <v>236</v>
      </c>
      <c r="BC345" s="21" t="s">
        <v>367</v>
      </c>
      <c r="BD345" s="21" t="s">
        <v>362</v>
      </c>
      <c r="BI345" s="21"/>
      <c r="BJ345" s="21"/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2576</v>
      </c>
      <c r="B346" s="21" t="s">
        <v>26</v>
      </c>
      <c r="C346" s="21" t="s">
        <v>236</v>
      </c>
      <c r="D346" s="21" t="s">
        <v>134</v>
      </c>
      <c r="E346" s="21" t="s">
        <v>953</v>
      </c>
      <c r="F346" s="25" t="str">
        <f>IF(ISBLANK(Table2[[#This Row],[unique_id]]), "", Table2[[#This Row],[unique_id]])</f>
        <v>study_battery_charger_plug</v>
      </c>
      <c r="G346" s="21" t="s">
        <v>234</v>
      </c>
      <c r="H346" s="21" t="s">
        <v>586</v>
      </c>
      <c r="I346" s="21" t="s">
        <v>295</v>
      </c>
      <c r="M346" s="21" t="s">
        <v>261</v>
      </c>
      <c r="O346" s="22" t="s">
        <v>889</v>
      </c>
      <c r="P346" s="21" t="s">
        <v>166</v>
      </c>
      <c r="Q346" s="21" t="s">
        <v>859</v>
      </c>
      <c r="R346" s="21" t="s">
        <v>586</v>
      </c>
      <c r="S346" s="21" t="str">
        <f>Table2[[#This Row],[friendly_name]]</f>
        <v>Battery Charger</v>
      </c>
      <c r="T346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46" s="22"/>
      <c r="W346" s="22"/>
      <c r="X346" s="22"/>
      <c r="Y346" s="22"/>
      <c r="AE346" s="21" t="s">
        <v>259</v>
      </c>
      <c r="AG346" s="22"/>
      <c r="AH346" s="22"/>
      <c r="AS346" s="21"/>
      <c r="AT346" s="23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46" s="21" t="str">
        <f>IF(ISBLANK(Table2[[#This Row],[device_model]]), "", Table2[[#This Row],[device_suggested_area]])</f>
        <v>Study</v>
      </c>
      <c r="AZ346" s="21" t="s">
        <v>234</v>
      </c>
      <c r="BA346" s="24" t="s">
        <v>366</v>
      </c>
      <c r="BB346" s="21" t="s">
        <v>236</v>
      </c>
      <c r="BC346" s="21" t="s">
        <v>367</v>
      </c>
      <c r="BD346" s="21" t="s">
        <v>362</v>
      </c>
      <c r="BG346" s="21" t="s">
        <v>1116</v>
      </c>
      <c r="BH346" s="21" t="s">
        <v>446</v>
      </c>
      <c r="BI346" s="21" t="s">
        <v>346</v>
      </c>
      <c r="BJ346" s="21" t="s">
        <v>429</v>
      </c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47" spans="1:63" ht="16" customHeight="1">
      <c r="A347" s="21">
        <v>2577</v>
      </c>
      <c r="B347" s="21" t="s">
        <v>26</v>
      </c>
      <c r="C347" s="21" t="s">
        <v>912</v>
      </c>
      <c r="D347" s="21" t="s">
        <v>149</v>
      </c>
      <c r="E347" s="26" t="s">
        <v>1103</v>
      </c>
      <c r="F347" s="25" t="str">
        <f>IF(ISBLANK(Table2[[#This Row],[unique_id]]), "", Table2[[#This Row],[unique_id]])</f>
        <v>template_laundry_vacuum_charger_plug_proxy</v>
      </c>
      <c r="G347" s="21" t="s">
        <v>233</v>
      </c>
      <c r="H347" s="21" t="s">
        <v>586</v>
      </c>
      <c r="I347" s="21" t="s">
        <v>295</v>
      </c>
      <c r="O347" s="22" t="s">
        <v>889</v>
      </c>
      <c r="P347" s="21" t="s">
        <v>166</v>
      </c>
      <c r="Q347" s="21" t="s">
        <v>859</v>
      </c>
      <c r="R347" s="21" t="s">
        <v>586</v>
      </c>
      <c r="S347" s="21" t="str">
        <f>Table2[[#This Row],[friendly_name]]</f>
        <v>Vacuum Charger</v>
      </c>
      <c r="T347" s="26" t="s">
        <v>1237</v>
      </c>
      <c r="V347" s="22"/>
      <c r="W347" s="22"/>
      <c r="X347" s="22"/>
      <c r="Y347" s="22"/>
      <c r="AG347" s="22"/>
      <c r="AH347" s="22"/>
      <c r="AS347" s="21"/>
      <c r="AT347" s="23"/>
      <c r="AU347" s="21" t="s">
        <v>134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47" s="21" t="str">
        <f>IF(ISBLANK(Table2[[#This Row],[device_model]]), "", Table2[[#This Row],[device_suggested_area]])</f>
        <v>Laundry</v>
      </c>
      <c r="AZ347" s="21" t="s">
        <v>233</v>
      </c>
      <c r="BA347" s="24" t="s">
        <v>366</v>
      </c>
      <c r="BB347" s="21" t="s">
        <v>236</v>
      </c>
      <c r="BC347" s="21" t="s">
        <v>367</v>
      </c>
      <c r="BD347" s="21" t="s">
        <v>216</v>
      </c>
      <c r="BI347" s="21"/>
      <c r="BJ347" s="21"/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3" ht="16" customHeight="1">
      <c r="A348" s="21">
        <v>2578</v>
      </c>
      <c r="B348" s="21" t="s">
        <v>26</v>
      </c>
      <c r="C348" s="21" t="s">
        <v>236</v>
      </c>
      <c r="D348" s="21" t="s">
        <v>134</v>
      </c>
      <c r="E348" s="21" t="s">
        <v>954</v>
      </c>
      <c r="F348" s="25" t="str">
        <f>IF(ISBLANK(Table2[[#This Row],[unique_id]]), "", Table2[[#This Row],[unique_id]])</f>
        <v>laundry_vacuum_charger_plug</v>
      </c>
      <c r="G348" s="21" t="s">
        <v>233</v>
      </c>
      <c r="H348" s="21" t="s">
        <v>586</v>
      </c>
      <c r="I348" s="21" t="s">
        <v>295</v>
      </c>
      <c r="M348" s="21" t="s">
        <v>261</v>
      </c>
      <c r="O348" s="22" t="s">
        <v>889</v>
      </c>
      <c r="P348" s="21" t="s">
        <v>166</v>
      </c>
      <c r="Q348" s="21" t="s">
        <v>859</v>
      </c>
      <c r="R348" s="21" t="s">
        <v>586</v>
      </c>
      <c r="S348" s="21" t="str">
        <f>Table2[[#This Row],[friendly_name]]</f>
        <v>Vacuum Charger</v>
      </c>
      <c r="T348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48" s="22"/>
      <c r="W348" s="22"/>
      <c r="X348" s="22"/>
      <c r="Y348" s="22"/>
      <c r="AE348" s="21" t="s">
        <v>259</v>
      </c>
      <c r="AG348" s="22"/>
      <c r="AH348" s="22"/>
      <c r="AS348" s="21"/>
      <c r="AT348" s="23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48" s="21" t="str">
        <f>IF(ISBLANK(Table2[[#This Row],[device_model]]), "", Table2[[#This Row],[device_suggested_area]])</f>
        <v>Laundry</v>
      </c>
      <c r="AZ348" s="21" t="s">
        <v>233</v>
      </c>
      <c r="BA348" s="24" t="s">
        <v>366</v>
      </c>
      <c r="BB348" s="21" t="s">
        <v>236</v>
      </c>
      <c r="BC348" s="21" t="s">
        <v>367</v>
      </c>
      <c r="BD348" s="21" t="s">
        <v>216</v>
      </c>
      <c r="BG348" s="21" t="s">
        <v>1117</v>
      </c>
      <c r="BH348" s="21" t="s">
        <v>446</v>
      </c>
      <c r="BI348" s="21" t="s">
        <v>347</v>
      </c>
      <c r="BJ348" s="21" t="s">
        <v>430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49" spans="1:63" ht="16" customHeight="1">
      <c r="A349" s="21">
        <v>2579</v>
      </c>
      <c r="B349" s="21" t="s">
        <v>26</v>
      </c>
      <c r="C349" s="21" t="s">
        <v>912</v>
      </c>
      <c r="D349" s="21" t="s">
        <v>149</v>
      </c>
      <c r="E349" s="26" t="s">
        <v>1242</v>
      </c>
      <c r="F349" s="25" t="str">
        <f>IF(ISBLANK(Table2[[#This Row],[unique_id]]), "", Table2[[#This Row],[unique_id]])</f>
        <v>template_ada_tablet_plug_proxy</v>
      </c>
      <c r="G349" s="21" t="s">
        <v>925</v>
      </c>
      <c r="H349" s="21" t="s">
        <v>586</v>
      </c>
      <c r="I349" s="21" t="s">
        <v>295</v>
      </c>
      <c r="O349" s="22" t="s">
        <v>889</v>
      </c>
      <c r="P349" s="21" t="s">
        <v>166</v>
      </c>
      <c r="Q349" s="21" t="s">
        <v>859</v>
      </c>
      <c r="R349" s="45" t="s">
        <v>844</v>
      </c>
      <c r="S349" s="21" t="str">
        <f>Table2[[#This Row],[friendly_name]]</f>
        <v>Ada Tablet</v>
      </c>
      <c r="T349" s="26" t="s">
        <v>1237</v>
      </c>
      <c r="V349" s="22"/>
      <c r="W349" s="22"/>
      <c r="X349" s="22"/>
      <c r="Y349" s="22"/>
      <c r="AG349" s="22"/>
      <c r="AH349" s="22"/>
      <c r="AR349" s="24"/>
      <c r="AS349" s="21"/>
      <c r="AT349" s="15"/>
      <c r="AU349" s="21" t="s">
        <v>134</v>
      </c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49" s="21" t="str">
        <f>IF(ISBLANK(Table2[[#This Row],[device_model]]), "", Table2[[#This Row],[device_suggested_area]])</f>
        <v>Lounge</v>
      </c>
      <c r="AZ349" s="21" t="s">
        <v>925</v>
      </c>
      <c r="BA349" s="24" t="s">
        <v>366</v>
      </c>
      <c r="BB349" s="21" t="s">
        <v>236</v>
      </c>
      <c r="BC349" s="21" t="s">
        <v>367</v>
      </c>
      <c r="BD349" s="21" t="s">
        <v>196</v>
      </c>
      <c r="BI349" s="21"/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3" ht="16" customHeight="1">
      <c r="A350" s="21">
        <v>2580</v>
      </c>
      <c r="B350" s="21" t="s">
        <v>26</v>
      </c>
      <c r="C350" s="21" t="s">
        <v>236</v>
      </c>
      <c r="D350" s="21" t="s">
        <v>134</v>
      </c>
      <c r="E350" s="21" t="s">
        <v>1243</v>
      </c>
      <c r="F350" s="25" t="str">
        <f>IF(ISBLANK(Table2[[#This Row],[unique_id]]), "", Table2[[#This Row],[unique_id]])</f>
        <v>ada_tablet_plug</v>
      </c>
      <c r="G350" s="21" t="s">
        <v>925</v>
      </c>
      <c r="H350" s="21" t="s">
        <v>586</v>
      </c>
      <c r="I350" s="21" t="s">
        <v>295</v>
      </c>
      <c r="M350" s="21" t="s">
        <v>261</v>
      </c>
      <c r="O350" s="22" t="s">
        <v>889</v>
      </c>
      <c r="P350" s="21" t="s">
        <v>166</v>
      </c>
      <c r="Q350" s="21" t="s">
        <v>859</v>
      </c>
      <c r="R350" s="45" t="s">
        <v>844</v>
      </c>
      <c r="S350" s="21" t="str">
        <f>Table2[[#This Row],[friendly_name]]</f>
        <v>Ada Tablet</v>
      </c>
      <c r="T350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50" s="22"/>
      <c r="W350" s="22"/>
      <c r="X350" s="22"/>
      <c r="Y350" s="22"/>
      <c r="AE350" s="21" t="s">
        <v>926</v>
      </c>
      <c r="AG350" s="22"/>
      <c r="AH350" s="22"/>
      <c r="AR350" s="24"/>
      <c r="AS350" s="21"/>
      <c r="AT350" s="15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0" s="21" t="str">
        <f>IF(ISBLANK(Table2[[#This Row],[device_model]]), "", Table2[[#This Row],[device_suggested_area]])</f>
        <v>Lounge</v>
      </c>
      <c r="AZ350" s="21" t="s">
        <v>925</v>
      </c>
      <c r="BA350" s="24" t="s">
        <v>366</v>
      </c>
      <c r="BB350" s="21" t="s">
        <v>236</v>
      </c>
      <c r="BC350" s="21" t="s">
        <v>367</v>
      </c>
      <c r="BD350" s="21" t="s">
        <v>196</v>
      </c>
      <c r="BG350" s="21" t="s">
        <v>1116</v>
      </c>
      <c r="BH350" s="21" t="s">
        <v>446</v>
      </c>
      <c r="BI350" s="21" t="s">
        <v>901</v>
      </c>
      <c r="BJ350" s="21" t="s">
        <v>658</v>
      </c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51" spans="1:63" ht="16" customHeight="1">
      <c r="A351" s="21">
        <v>2581</v>
      </c>
      <c r="B351" s="21" t="s">
        <v>26</v>
      </c>
      <c r="C351" s="21" t="s">
        <v>912</v>
      </c>
      <c r="D351" s="21" t="s">
        <v>149</v>
      </c>
      <c r="E351" s="26" t="s">
        <v>1244</v>
      </c>
      <c r="F351" s="25" t="str">
        <f>IF(ISBLANK(Table2[[#This Row],[unique_id]]), "", Table2[[#This Row],[unique_id]])</f>
        <v>template_server_flo_plug_proxy</v>
      </c>
      <c r="G351" s="21" t="s">
        <v>909</v>
      </c>
      <c r="H351" s="21" t="s">
        <v>586</v>
      </c>
      <c r="I351" s="21" t="s">
        <v>295</v>
      </c>
      <c r="O351" s="22" t="s">
        <v>889</v>
      </c>
      <c r="R351" s="21" t="s">
        <v>904</v>
      </c>
      <c r="S351" s="21" t="str">
        <f>Table2[[#This Row],[friendly_name]]</f>
        <v>Server Flo</v>
      </c>
      <c r="T351" s="26" t="s">
        <v>1237</v>
      </c>
      <c r="V351" s="22"/>
      <c r="W351" s="22"/>
      <c r="X351" s="22"/>
      <c r="Y351" s="22"/>
      <c r="AG351" s="22"/>
      <c r="AH351" s="22"/>
      <c r="AR351" s="24"/>
      <c r="AS351" s="21"/>
      <c r="AT351" s="15"/>
      <c r="AU351" s="21" t="s">
        <v>134</v>
      </c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1" s="21" t="str">
        <f>IF(ISBLANK(Table2[[#This Row],[device_model]]), "", Table2[[#This Row],[device_suggested_area]])</f>
        <v>Rack</v>
      </c>
      <c r="AZ351" s="21" t="s">
        <v>1225</v>
      </c>
      <c r="BA351" s="24" t="s">
        <v>366</v>
      </c>
      <c r="BB351" s="21" t="s">
        <v>236</v>
      </c>
      <c r="BC351" s="21" t="s">
        <v>367</v>
      </c>
      <c r="BD351" s="21" t="s">
        <v>28</v>
      </c>
      <c r="BI351" s="21"/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3" ht="16" customHeight="1">
      <c r="A352" s="21">
        <v>2582</v>
      </c>
      <c r="B352" s="21" t="s">
        <v>26</v>
      </c>
      <c r="C352" s="21" t="s">
        <v>236</v>
      </c>
      <c r="D352" s="21" t="s">
        <v>134</v>
      </c>
      <c r="E352" s="21" t="s">
        <v>1245</v>
      </c>
      <c r="F352" s="25" t="str">
        <f>IF(ISBLANK(Table2[[#This Row],[unique_id]]), "", Table2[[#This Row],[unique_id]])</f>
        <v>server_flo_plug</v>
      </c>
      <c r="G352" s="21" t="s">
        <v>909</v>
      </c>
      <c r="H352" s="21" t="s">
        <v>586</v>
      </c>
      <c r="I352" s="21" t="s">
        <v>295</v>
      </c>
      <c r="M352" s="21" t="s">
        <v>261</v>
      </c>
      <c r="O352" s="22" t="s">
        <v>889</v>
      </c>
      <c r="R352" s="21" t="s">
        <v>904</v>
      </c>
      <c r="S352" s="21" t="str">
        <f>Table2[[#This Row],[friendly_name]]</f>
        <v>Server Flo</v>
      </c>
      <c r="T352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52" s="22"/>
      <c r="W352" s="22"/>
      <c r="X352" s="22"/>
      <c r="Y352" s="22"/>
      <c r="AE352" s="21" t="s">
        <v>256</v>
      </c>
      <c r="AG352" s="22"/>
      <c r="AH352" s="22"/>
      <c r="AR352" s="24"/>
      <c r="AS352" s="21"/>
      <c r="AT352" s="15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2" s="21" t="str">
        <f>IF(ISBLANK(Table2[[#This Row],[device_model]]), "", Table2[[#This Row],[device_suggested_area]])</f>
        <v>Rack</v>
      </c>
      <c r="AZ352" s="21" t="s">
        <v>1225</v>
      </c>
      <c r="BA352" s="24" t="s">
        <v>366</v>
      </c>
      <c r="BB352" s="21" t="s">
        <v>236</v>
      </c>
      <c r="BC352" s="21" t="s">
        <v>367</v>
      </c>
      <c r="BD352" s="21" t="s">
        <v>28</v>
      </c>
      <c r="BG352" s="21" t="s">
        <v>1117</v>
      </c>
      <c r="BH352" s="21" t="s">
        <v>446</v>
      </c>
      <c r="BI352" s="21" t="s">
        <v>907</v>
      </c>
      <c r="BJ352" s="21" t="s">
        <v>902</v>
      </c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53" spans="1:63" ht="16" customHeight="1">
      <c r="A353" s="21">
        <v>2583</v>
      </c>
      <c r="B353" s="21" t="s">
        <v>26</v>
      </c>
      <c r="C353" s="21" t="s">
        <v>912</v>
      </c>
      <c r="D353" s="21" t="s">
        <v>149</v>
      </c>
      <c r="E353" s="26" t="s">
        <v>1246</v>
      </c>
      <c r="F353" s="25" t="str">
        <f>IF(ISBLANK(Table2[[#This Row],[unique_id]]), "", Table2[[#This Row],[unique_id]])</f>
        <v>template_server_meg_plug_proxy</v>
      </c>
      <c r="G353" s="24" t="s">
        <v>908</v>
      </c>
      <c r="H353" s="21" t="s">
        <v>586</v>
      </c>
      <c r="I353" s="21" t="s">
        <v>295</v>
      </c>
      <c r="O353" s="22" t="s">
        <v>889</v>
      </c>
      <c r="R353" s="21" t="s">
        <v>904</v>
      </c>
      <c r="S353" s="21" t="str">
        <f>Table2[[#This Row],[friendly_name]]</f>
        <v>Server Meg</v>
      </c>
      <c r="T353" s="26" t="s">
        <v>1237</v>
      </c>
      <c r="V353" s="22"/>
      <c r="W353" s="22"/>
      <c r="X353" s="22"/>
      <c r="Y353" s="22"/>
      <c r="AG353" s="22"/>
      <c r="AH353" s="22"/>
      <c r="AR353" s="24"/>
      <c r="AS353" s="21"/>
      <c r="AT353" s="15"/>
      <c r="AU353" s="21" t="s">
        <v>134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53" s="21" t="str">
        <f>IF(ISBLANK(Table2[[#This Row],[device_model]]), "", Table2[[#This Row],[device_suggested_area]])</f>
        <v>Rack</v>
      </c>
      <c r="AZ353" s="21" t="s">
        <v>1226</v>
      </c>
      <c r="BA353" s="24" t="s">
        <v>366</v>
      </c>
      <c r="BB353" s="21" t="s">
        <v>236</v>
      </c>
      <c r="BC353" s="21" t="s">
        <v>367</v>
      </c>
      <c r="BD353" s="21" t="s">
        <v>28</v>
      </c>
      <c r="BI353" s="21"/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3" ht="16" customHeight="1">
      <c r="A354" s="21">
        <v>2584</v>
      </c>
      <c r="B354" s="21" t="s">
        <v>26</v>
      </c>
      <c r="C354" s="21" t="s">
        <v>236</v>
      </c>
      <c r="D354" s="21" t="s">
        <v>134</v>
      </c>
      <c r="E354" s="21" t="s">
        <v>1247</v>
      </c>
      <c r="F354" s="25" t="str">
        <f>IF(ISBLANK(Table2[[#This Row],[unique_id]]), "", Table2[[#This Row],[unique_id]])</f>
        <v>server_meg_plug</v>
      </c>
      <c r="G354" s="24" t="s">
        <v>908</v>
      </c>
      <c r="H354" s="21" t="s">
        <v>586</v>
      </c>
      <c r="I354" s="21" t="s">
        <v>295</v>
      </c>
      <c r="M354" s="21" t="s">
        <v>261</v>
      </c>
      <c r="O354" s="22" t="s">
        <v>889</v>
      </c>
      <c r="R354" s="21" t="s">
        <v>904</v>
      </c>
      <c r="S354" s="21" t="str">
        <f>Table2[[#This Row],[friendly_name]]</f>
        <v>Server Meg</v>
      </c>
      <c r="T354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54" s="22"/>
      <c r="W354" s="22"/>
      <c r="X354" s="22"/>
      <c r="Y354" s="22"/>
      <c r="AE354" s="21" t="s">
        <v>256</v>
      </c>
      <c r="AG354" s="22"/>
      <c r="AH354" s="22"/>
      <c r="AR354" s="24"/>
      <c r="AS354" s="21"/>
      <c r="AT354" s="15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54" s="21" t="str">
        <f>IF(ISBLANK(Table2[[#This Row],[device_model]]), "", Table2[[#This Row],[device_suggested_area]])</f>
        <v>Rack</v>
      </c>
      <c r="AZ354" s="21" t="s">
        <v>1226</v>
      </c>
      <c r="BA354" s="24" t="s">
        <v>366</v>
      </c>
      <c r="BB354" s="21" t="s">
        <v>236</v>
      </c>
      <c r="BC354" s="21" t="s">
        <v>367</v>
      </c>
      <c r="BD354" s="21" t="s">
        <v>28</v>
      </c>
      <c r="BG354" s="21" t="s">
        <v>1117</v>
      </c>
      <c r="BH354" s="21" t="s">
        <v>446</v>
      </c>
      <c r="BI354" s="21" t="s">
        <v>906</v>
      </c>
      <c r="BJ354" s="21" t="s">
        <v>903</v>
      </c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55" spans="1:63" s="31" customFormat="1" ht="16" customHeight="1">
      <c r="A355" s="21">
        <v>2585</v>
      </c>
      <c r="B355" s="31" t="s">
        <v>26</v>
      </c>
      <c r="C355" s="31" t="s">
        <v>912</v>
      </c>
      <c r="D355" s="31" t="s">
        <v>149</v>
      </c>
      <c r="E355" s="32" t="s">
        <v>1045</v>
      </c>
      <c r="F355" s="33" t="str">
        <f>IF(ISBLANK(Table2[[#This Row],[unique_id]]), "", Table2[[#This Row],[unique_id]])</f>
        <v>template_old_rack_outlet_plug_proxy</v>
      </c>
      <c r="G355" s="31" t="s">
        <v>225</v>
      </c>
      <c r="H355" s="31" t="s">
        <v>586</v>
      </c>
      <c r="I355" s="31" t="s">
        <v>295</v>
      </c>
      <c r="O355" s="34" t="s">
        <v>889</v>
      </c>
      <c r="T35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55" s="34"/>
      <c r="W355" s="34"/>
      <c r="X355" s="34"/>
      <c r="Y355" s="34"/>
      <c r="Z355" s="34"/>
      <c r="AA355" s="34"/>
      <c r="AG355" s="34"/>
      <c r="AH355" s="34"/>
      <c r="AT355" s="35"/>
      <c r="AU355" s="31" t="s">
        <v>134</v>
      </c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5" s="21" t="str">
        <f>IF(ISBLANK(Table2[[#This Row],[device_model]]), "", Table2[[#This Row],[device_suggested_area]])</f>
        <v>Rack</v>
      </c>
      <c r="AZ355" s="31" t="s">
        <v>1163</v>
      </c>
      <c r="BA355" s="31" t="s">
        <v>365</v>
      </c>
      <c r="BB355" s="31" t="s">
        <v>236</v>
      </c>
      <c r="BC355" s="31" t="s">
        <v>368</v>
      </c>
      <c r="BD355" s="31" t="s">
        <v>28</v>
      </c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s="31" customFormat="1" ht="16" customHeight="1">
      <c r="A356" s="21">
        <v>2586</v>
      </c>
      <c r="B356" s="31" t="s">
        <v>26</v>
      </c>
      <c r="C356" s="31" t="s">
        <v>236</v>
      </c>
      <c r="D356" s="31" t="s">
        <v>134</v>
      </c>
      <c r="E356" s="31" t="s">
        <v>1043</v>
      </c>
      <c r="F356" s="33" t="str">
        <f>IF(ISBLANK(Table2[[#This Row],[unique_id]]), "", Table2[[#This Row],[unique_id]])</f>
        <v>old_rack_outlet_plug</v>
      </c>
      <c r="G356" s="31" t="s">
        <v>225</v>
      </c>
      <c r="H356" s="31" t="s">
        <v>586</v>
      </c>
      <c r="I356" s="31" t="s">
        <v>295</v>
      </c>
      <c r="O356" s="34" t="s">
        <v>889</v>
      </c>
      <c r="T356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56" s="34"/>
      <c r="W356" s="34"/>
      <c r="X356" s="34"/>
      <c r="Y356" s="34"/>
      <c r="Z356" s="34"/>
      <c r="AA356" s="34"/>
      <c r="AG356" s="34"/>
      <c r="AH356" s="34"/>
      <c r="AT356" s="35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6" s="21" t="str">
        <f>IF(ISBLANK(Table2[[#This Row],[device_model]]), "", Table2[[#This Row],[device_suggested_area]])</f>
        <v>Rack</v>
      </c>
      <c r="AZ356" s="31" t="s">
        <v>1163</v>
      </c>
      <c r="BA356" s="31" t="s">
        <v>365</v>
      </c>
      <c r="BB356" s="31" t="s">
        <v>236</v>
      </c>
      <c r="BC356" s="31" t="s">
        <v>368</v>
      </c>
      <c r="BD356" s="31" t="s">
        <v>28</v>
      </c>
      <c r="BG356" s="31" t="s">
        <v>1117</v>
      </c>
      <c r="BH356" s="31" t="s">
        <v>446</v>
      </c>
      <c r="BI356" s="31" t="s">
        <v>361</v>
      </c>
      <c r="BJ356" s="31" t="s">
        <v>444</v>
      </c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57" spans="1:63" s="36" customFormat="1" ht="16" customHeight="1">
      <c r="A357" s="21">
        <v>2587</v>
      </c>
      <c r="B357" s="36" t="s">
        <v>26</v>
      </c>
      <c r="C357" s="36" t="s">
        <v>912</v>
      </c>
      <c r="D357" s="36" t="s">
        <v>149</v>
      </c>
      <c r="E357" s="37" t="s">
        <v>1104</v>
      </c>
      <c r="F357" s="38" t="str">
        <f>IF(ISBLANK(Table2[[#This Row],[unique_id]]), "", Table2[[#This Row],[unique_id]])</f>
        <v>template_rack_outlet_plug_proxy</v>
      </c>
      <c r="G357" s="36" t="s">
        <v>225</v>
      </c>
      <c r="H357" s="36" t="s">
        <v>586</v>
      </c>
      <c r="I357" s="36" t="s">
        <v>295</v>
      </c>
      <c r="O357" s="39" t="s">
        <v>889</v>
      </c>
      <c r="P357" s="36" t="s">
        <v>166</v>
      </c>
      <c r="Q357" s="36" t="s">
        <v>859</v>
      </c>
      <c r="R357" s="36" t="s">
        <v>861</v>
      </c>
      <c r="S357" s="36" t="str">
        <f>Table2[[#This Row],[friendly_name]]</f>
        <v>Server Rack</v>
      </c>
      <c r="T357" s="37" t="s">
        <v>1239</v>
      </c>
      <c r="V357" s="39"/>
      <c r="W357" s="39"/>
      <c r="X357" s="39"/>
      <c r="Y357" s="39"/>
      <c r="Z357" s="39"/>
      <c r="AA357" s="39"/>
      <c r="AG357" s="39"/>
      <c r="AH357" s="39"/>
      <c r="AT357" s="40"/>
      <c r="AU357" s="36" t="s">
        <v>134</v>
      </c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7" s="21" t="str">
        <f>IF(ISBLANK(Table2[[#This Row],[device_model]]), "", Table2[[#This Row],[device_suggested_area]])</f>
        <v>Rack</v>
      </c>
      <c r="AZ357" s="36" t="s">
        <v>1163</v>
      </c>
      <c r="BA357" s="36" t="s">
        <v>1036</v>
      </c>
      <c r="BB357" s="36" t="s">
        <v>1286</v>
      </c>
      <c r="BC357" s="36" t="s">
        <v>1005</v>
      </c>
      <c r="BD357" s="36" t="s">
        <v>28</v>
      </c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s="36" customFormat="1" ht="16" customHeight="1">
      <c r="A358" s="21">
        <v>2588</v>
      </c>
      <c r="B358" s="36" t="s">
        <v>26</v>
      </c>
      <c r="C358" s="36" t="s">
        <v>789</v>
      </c>
      <c r="D358" s="36" t="s">
        <v>134</v>
      </c>
      <c r="E358" s="36" t="s">
        <v>955</v>
      </c>
      <c r="F358" s="38" t="str">
        <f>IF(ISBLANK(Table2[[#This Row],[unique_id]]), "", Table2[[#This Row],[unique_id]])</f>
        <v>rack_outlet_plug</v>
      </c>
      <c r="G358" s="36" t="s">
        <v>225</v>
      </c>
      <c r="H358" s="36" t="s">
        <v>586</v>
      </c>
      <c r="I358" s="36" t="s">
        <v>295</v>
      </c>
      <c r="M358" s="36" t="s">
        <v>261</v>
      </c>
      <c r="O358" s="39" t="s">
        <v>889</v>
      </c>
      <c r="P358" s="36" t="s">
        <v>166</v>
      </c>
      <c r="Q358" s="36" t="s">
        <v>859</v>
      </c>
      <c r="R358" s="36" t="s">
        <v>861</v>
      </c>
      <c r="S358" s="36" t="str">
        <f>Table2[[#This Row],[friendly_name]]</f>
        <v>Server Rack</v>
      </c>
      <c r="T35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58" s="39"/>
      <c r="W358" s="39"/>
      <c r="X358" s="39"/>
      <c r="Y358" s="39"/>
      <c r="Z358" s="39"/>
      <c r="AA358" s="55" t="s">
        <v>1284</v>
      </c>
      <c r="AE358" s="36" t="s">
        <v>256</v>
      </c>
      <c r="AF358" s="36">
        <v>10</v>
      </c>
      <c r="AG358" s="39" t="s">
        <v>34</v>
      </c>
      <c r="AH358" s="39" t="s">
        <v>1017</v>
      </c>
      <c r="AJ358" s="36" t="str">
        <f>_xlfn.CONCAT("homeassistant/entity/", Table2[[#This Row],[entity_namespace]], "/tasmota/",Table2[[#This Row],[unique_id]], "/config")</f>
        <v>homeassistant/entity/switch/tasmota/rack_outlet_plug/config</v>
      </c>
      <c r="AK358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58" s="36" t="str">
        <f>_xlfn.CONCAT("tasmota/device/",Table2[[#This Row],[unique_id]], "/cmnd/POWER")</f>
        <v>tasmota/device/rack_outlet_plug/cmnd/POWER</v>
      </c>
      <c r="AM35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58" s="36" t="s">
        <v>1037</v>
      </c>
      <c r="AO358" s="36" t="s">
        <v>1038</v>
      </c>
      <c r="AP358" s="36" t="s">
        <v>1026</v>
      </c>
      <c r="AQ358" s="36" t="s">
        <v>1027</v>
      </c>
      <c r="AR358" s="36" t="s">
        <v>1108</v>
      </c>
      <c r="AS358" s="36">
        <v>1</v>
      </c>
      <c r="AT358" s="41" t="str">
        <f>HYPERLINK(_xlfn.CONCAT("http://", Table2[[#This Row],[connection_ip]], "/?"))</f>
        <v>http://10.0.6.102/?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8" s="21" t="str">
        <f>IF(ISBLANK(Table2[[#This Row],[device_model]]), "", Table2[[#This Row],[device_suggested_area]])</f>
        <v>Rack</v>
      </c>
      <c r="AZ358" s="36" t="s">
        <v>1163</v>
      </c>
      <c r="BA358" s="36" t="s">
        <v>1036</v>
      </c>
      <c r="BB358" s="36" t="s">
        <v>1286</v>
      </c>
      <c r="BC358" s="36" t="s">
        <v>1005</v>
      </c>
      <c r="BD358" s="36" t="s">
        <v>28</v>
      </c>
      <c r="BH358" s="36" t="s">
        <v>446</v>
      </c>
      <c r="BI358" s="36" t="s">
        <v>1035</v>
      </c>
      <c r="BJ358" s="36" t="s">
        <v>1034</v>
      </c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59" spans="1:63" s="36" customFormat="1" ht="16" customHeight="1">
      <c r="A359" s="21">
        <v>2589</v>
      </c>
      <c r="B359" s="36" t="s">
        <v>26</v>
      </c>
      <c r="C359" s="36" t="s">
        <v>789</v>
      </c>
      <c r="D359" s="36" t="s">
        <v>27</v>
      </c>
      <c r="E359" s="36" t="s">
        <v>1105</v>
      </c>
      <c r="F359" s="38" t="str">
        <f>IF(ISBLANK(Table2[[#This Row],[unique_id]]), "", Table2[[#This Row],[unique_id]])</f>
        <v>rack_outlet_plug_energy_power</v>
      </c>
      <c r="G359" s="36" t="s">
        <v>225</v>
      </c>
      <c r="H359" s="36" t="s">
        <v>586</v>
      </c>
      <c r="I359" s="36" t="s">
        <v>295</v>
      </c>
      <c r="O359" s="39"/>
      <c r="T359" s="37"/>
      <c r="V359" s="39"/>
      <c r="W359" s="39"/>
      <c r="X359" s="39"/>
      <c r="Y359" s="39"/>
      <c r="Z359" s="39"/>
      <c r="AA359" s="39"/>
      <c r="AB359" s="36" t="s">
        <v>31</v>
      </c>
      <c r="AC359" s="36" t="s">
        <v>332</v>
      </c>
      <c r="AD359" s="36" t="s">
        <v>1018</v>
      </c>
      <c r="AF359" s="36">
        <v>10</v>
      </c>
      <c r="AG359" s="39" t="s">
        <v>34</v>
      </c>
      <c r="AH359" s="39" t="s">
        <v>1017</v>
      </c>
      <c r="AJ359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5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5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59" s="36" t="s">
        <v>1037</v>
      </c>
      <c r="AO359" s="36" t="s">
        <v>1038</v>
      </c>
      <c r="AP359" s="36" t="s">
        <v>1026</v>
      </c>
      <c r="AQ359" s="36" t="s">
        <v>1027</v>
      </c>
      <c r="AR359" s="36" t="s">
        <v>1280</v>
      </c>
      <c r="AS359" s="36">
        <v>1</v>
      </c>
      <c r="AT359" s="41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9" s="21" t="str">
        <f>IF(ISBLANK(Table2[[#This Row],[device_model]]), "", Table2[[#This Row],[device_suggested_area]])</f>
        <v>Rack</v>
      </c>
      <c r="AZ359" s="36" t="s">
        <v>1163</v>
      </c>
      <c r="BA359" s="36" t="s">
        <v>1036</v>
      </c>
      <c r="BB359" s="36" t="s">
        <v>1286</v>
      </c>
      <c r="BC359" s="36" t="s">
        <v>1005</v>
      </c>
      <c r="BD359" s="36" t="s">
        <v>28</v>
      </c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s="36" customFormat="1" ht="16" customHeight="1">
      <c r="A360" s="21">
        <v>2590</v>
      </c>
      <c r="B360" s="36" t="s">
        <v>26</v>
      </c>
      <c r="C360" s="36" t="s">
        <v>789</v>
      </c>
      <c r="D360" s="36" t="s">
        <v>27</v>
      </c>
      <c r="E360" s="36" t="s">
        <v>1106</v>
      </c>
      <c r="F360" s="38" t="str">
        <f>IF(ISBLANK(Table2[[#This Row],[unique_id]]), "", Table2[[#This Row],[unique_id]])</f>
        <v>rack_outlet_plug_energy_total</v>
      </c>
      <c r="G360" s="36" t="s">
        <v>225</v>
      </c>
      <c r="H360" s="36" t="s">
        <v>586</v>
      </c>
      <c r="I360" s="36" t="s">
        <v>295</v>
      </c>
      <c r="O360" s="39"/>
      <c r="T360" s="37"/>
      <c r="V360" s="39"/>
      <c r="W360" s="39"/>
      <c r="X360" s="39"/>
      <c r="Y360" s="39"/>
      <c r="Z360" s="39"/>
      <c r="AA360" s="39"/>
      <c r="AB360" s="36" t="s">
        <v>76</v>
      </c>
      <c r="AC360" s="36" t="s">
        <v>333</v>
      </c>
      <c r="AD360" s="36" t="s">
        <v>1019</v>
      </c>
      <c r="AF360" s="36">
        <v>10</v>
      </c>
      <c r="AG360" s="39" t="s">
        <v>34</v>
      </c>
      <c r="AH360" s="39" t="s">
        <v>1017</v>
      </c>
      <c r="AJ360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6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0" s="36" t="s">
        <v>1037</v>
      </c>
      <c r="AO360" s="36" t="s">
        <v>1038</v>
      </c>
      <c r="AP360" s="36" t="s">
        <v>1026</v>
      </c>
      <c r="AQ360" s="36" t="s">
        <v>1027</v>
      </c>
      <c r="AR360" s="36" t="s">
        <v>1281</v>
      </c>
      <c r="AS360" s="36">
        <v>1</v>
      </c>
      <c r="AT360" s="41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0" s="21" t="str">
        <f>IF(ISBLANK(Table2[[#This Row],[device_model]]), "", Table2[[#This Row],[device_suggested_area]])</f>
        <v>Rack</v>
      </c>
      <c r="AZ360" s="36" t="s">
        <v>1163</v>
      </c>
      <c r="BA360" s="36" t="s">
        <v>1036</v>
      </c>
      <c r="BB360" s="36" t="s">
        <v>1286</v>
      </c>
      <c r="BC360" s="36" t="s">
        <v>1005</v>
      </c>
      <c r="BD360" s="36" t="s">
        <v>28</v>
      </c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s="31" customFormat="1" ht="16" customHeight="1">
      <c r="A361" s="21">
        <v>2591</v>
      </c>
      <c r="B361" s="31" t="s">
        <v>26</v>
      </c>
      <c r="C361" s="31" t="s">
        <v>912</v>
      </c>
      <c r="D361" s="31" t="s">
        <v>149</v>
      </c>
      <c r="E361" s="32" t="s">
        <v>1119</v>
      </c>
      <c r="F361" s="33" t="str">
        <f>IF(ISBLANK(Table2[[#This Row],[unique_id]]), "", Table2[[#This Row],[unique_id]])</f>
        <v>template_old_roof_network_switch_plug_proxy</v>
      </c>
      <c r="G361" s="31" t="s">
        <v>223</v>
      </c>
      <c r="H361" s="31" t="s">
        <v>586</v>
      </c>
      <c r="I361" s="31" t="s">
        <v>295</v>
      </c>
      <c r="O361" s="34" t="s">
        <v>889</v>
      </c>
      <c r="T36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1" s="34"/>
      <c r="W361" s="34"/>
      <c r="X361" s="34"/>
      <c r="Y361" s="34"/>
      <c r="Z361" s="34"/>
      <c r="AA361" s="34"/>
      <c r="AG361" s="34"/>
      <c r="AH361" s="34"/>
      <c r="AT361" s="35"/>
      <c r="AU361" s="31" t="s">
        <v>134</v>
      </c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1" s="21" t="str">
        <f>IF(ISBLANK(Table2[[#This Row],[device_model]]), "", Table2[[#This Row],[device_suggested_area]])</f>
        <v>Ceiling</v>
      </c>
      <c r="AZ361" s="31" t="s">
        <v>223</v>
      </c>
      <c r="BA361" s="31" t="s">
        <v>365</v>
      </c>
      <c r="BB361" s="31" t="s">
        <v>236</v>
      </c>
      <c r="BC361" s="31" t="s">
        <v>368</v>
      </c>
      <c r="BD361" s="31" t="s">
        <v>416</v>
      </c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s="31" customFormat="1" ht="16" customHeight="1">
      <c r="A362" s="21">
        <v>2592</v>
      </c>
      <c r="B362" s="31" t="s">
        <v>26</v>
      </c>
      <c r="C362" s="31" t="s">
        <v>236</v>
      </c>
      <c r="D362" s="31" t="s">
        <v>134</v>
      </c>
      <c r="E362" s="31" t="s">
        <v>1120</v>
      </c>
      <c r="F362" s="33" t="str">
        <f>IF(ISBLANK(Table2[[#This Row],[unique_id]]), "", Table2[[#This Row],[unique_id]])</f>
        <v>old_roof_network_switch_plug</v>
      </c>
      <c r="G362" s="31" t="s">
        <v>223</v>
      </c>
      <c r="H362" s="31" t="s">
        <v>586</v>
      </c>
      <c r="I362" s="31" t="s">
        <v>295</v>
      </c>
      <c r="O362" s="34" t="s">
        <v>889</v>
      </c>
      <c r="T362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62" s="34"/>
      <c r="W362" s="34"/>
      <c r="X362" s="34"/>
      <c r="Y362" s="34"/>
      <c r="Z362" s="34"/>
      <c r="AA362" s="34"/>
      <c r="AE362" s="31" t="s">
        <v>257</v>
      </c>
      <c r="AG362" s="34"/>
      <c r="AH362" s="34"/>
      <c r="AT362" s="35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2" s="21" t="str">
        <f>IF(ISBLANK(Table2[[#This Row],[device_model]]), "", Table2[[#This Row],[device_suggested_area]])</f>
        <v>Ceiling</v>
      </c>
      <c r="AZ362" s="31" t="s">
        <v>223</v>
      </c>
      <c r="BA362" s="31" t="s">
        <v>365</v>
      </c>
      <c r="BB362" s="31" t="s">
        <v>236</v>
      </c>
      <c r="BC362" s="31" t="s">
        <v>368</v>
      </c>
      <c r="BD362" s="31" t="s">
        <v>416</v>
      </c>
      <c r="BG362" s="31" t="s">
        <v>1116</v>
      </c>
      <c r="BH362" s="31" t="s">
        <v>446</v>
      </c>
      <c r="BI362" s="31" t="s">
        <v>359</v>
      </c>
      <c r="BJ362" s="31" t="s">
        <v>442</v>
      </c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63" spans="1:63" s="36" customFormat="1" ht="16" customHeight="1">
      <c r="A363" s="21">
        <v>2593</v>
      </c>
      <c r="B363" s="36" t="s">
        <v>26</v>
      </c>
      <c r="C363" s="36" t="s">
        <v>912</v>
      </c>
      <c r="D363" s="36" t="s">
        <v>149</v>
      </c>
      <c r="E363" s="37" t="s">
        <v>1270</v>
      </c>
      <c r="F363" s="38" t="str">
        <f>IF(ISBLANK(Table2[[#This Row],[unique_id]]), "", Table2[[#This Row],[unique_id]])</f>
        <v>template_ceiling_network_switch_plug_proxy</v>
      </c>
      <c r="G363" s="36" t="s">
        <v>223</v>
      </c>
      <c r="H363" s="36" t="s">
        <v>586</v>
      </c>
      <c r="I363" s="36" t="s">
        <v>295</v>
      </c>
      <c r="O363" s="39" t="s">
        <v>889</v>
      </c>
      <c r="P363" s="36" t="s">
        <v>166</v>
      </c>
      <c r="Q363" s="36" t="s">
        <v>859</v>
      </c>
      <c r="R363" s="36" t="s">
        <v>861</v>
      </c>
      <c r="S363" s="36" t="str">
        <f>Table2[[#This Row],[friendly_name]]</f>
        <v>Network Switch</v>
      </c>
      <c r="T363" s="37" t="s">
        <v>1239</v>
      </c>
      <c r="V363" s="39"/>
      <c r="W363" s="39"/>
      <c r="X363" s="39"/>
      <c r="Y363" s="39"/>
      <c r="Z363" s="39"/>
      <c r="AA363" s="39"/>
      <c r="AG363" s="39"/>
      <c r="AH363" s="39"/>
      <c r="AT363" s="40"/>
      <c r="AU363" s="36" t="s">
        <v>134</v>
      </c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3" s="21" t="str">
        <f>IF(ISBLANK(Table2[[#This Row],[device_model]]), "", Table2[[#This Row],[device_suggested_area]])</f>
        <v>Ceiling</v>
      </c>
      <c r="AZ363" s="36" t="s">
        <v>223</v>
      </c>
      <c r="BA363" s="36" t="s">
        <v>1036</v>
      </c>
      <c r="BB363" s="36" t="s">
        <v>1286</v>
      </c>
      <c r="BC363" s="36" t="s">
        <v>1005</v>
      </c>
      <c r="BD363" s="36" t="s">
        <v>416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s="36" customFormat="1" ht="16" customHeight="1">
      <c r="A364" s="21">
        <v>2594</v>
      </c>
      <c r="B364" s="36" t="s">
        <v>26</v>
      </c>
      <c r="C364" s="36" t="s">
        <v>789</v>
      </c>
      <c r="D364" s="36" t="s">
        <v>134</v>
      </c>
      <c r="E364" s="36" t="s">
        <v>1271</v>
      </c>
      <c r="F364" s="38" t="str">
        <f>IF(ISBLANK(Table2[[#This Row],[unique_id]]), "", Table2[[#This Row],[unique_id]])</f>
        <v>ceiling_network_switch_plug</v>
      </c>
      <c r="G364" s="36" t="s">
        <v>223</v>
      </c>
      <c r="H364" s="36" t="s">
        <v>586</v>
      </c>
      <c r="I364" s="36" t="s">
        <v>295</v>
      </c>
      <c r="M364" s="36" t="s">
        <v>261</v>
      </c>
      <c r="O364" s="39" t="s">
        <v>889</v>
      </c>
      <c r="P364" s="36" t="s">
        <v>166</v>
      </c>
      <c r="Q364" s="36" t="s">
        <v>859</v>
      </c>
      <c r="R364" s="36" t="s">
        <v>861</v>
      </c>
      <c r="S364" s="36" t="str">
        <f>Table2[[#This Row],[friendly_name]]</f>
        <v>Network Switch</v>
      </c>
      <c r="T36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64" s="39"/>
      <c r="W364" s="39"/>
      <c r="X364" s="39"/>
      <c r="Y364" s="39"/>
      <c r="Z364" s="39"/>
      <c r="AA364" s="55" t="s">
        <v>1284</v>
      </c>
      <c r="AE364" s="36" t="s">
        <v>257</v>
      </c>
      <c r="AF364" s="36">
        <v>10</v>
      </c>
      <c r="AG364" s="39" t="s">
        <v>34</v>
      </c>
      <c r="AH364" s="39" t="s">
        <v>1017</v>
      </c>
      <c r="AJ364" s="36" t="str">
        <f>_xlfn.CONCAT("homeassistant/entity/", Table2[[#This Row],[entity_namespace]], "/tasmota/",Table2[[#This Row],[unique_id]], "/config")</f>
        <v>homeassistant/entity/switch/tasmota/ceiling_network_switch_plug/config</v>
      </c>
      <c r="AK364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64" s="36" t="str">
        <f>_xlfn.CONCAT("tasmota/device/",Table2[[#This Row],[unique_id]], "/cmnd/POWER")</f>
        <v>tasmota/device/ceiling_network_switch_plug/cmnd/POWER</v>
      </c>
      <c r="AM36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4" s="36" t="s">
        <v>1037</v>
      </c>
      <c r="AO364" s="36" t="s">
        <v>1038</v>
      </c>
      <c r="AP364" s="36" t="s">
        <v>1026</v>
      </c>
      <c r="AQ364" s="36" t="s">
        <v>1027</v>
      </c>
      <c r="AR364" s="36" t="s">
        <v>1108</v>
      </c>
      <c r="AS364" s="36">
        <v>1</v>
      </c>
      <c r="AT364" s="41" t="str">
        <f>HYPERLINK(_xlfn.CONCAT("http://", Table2[[#This Row],[connection_ip]], "/?"))</f>
        <v>http://10.0.6.105/?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4" s="21" t="str">
        <f>IF(ISBLANK(Table2[[#This Row],[device_model]]), "", Table2[[#This Row],[device_suggested_area]])</f>
        <v>Ceiling</v>
      </c>
      <c r="AZ364" s="36" t="s">
        <v>223</v>
      </c>
      <c r="BA364" s="36" t="s">
        <v>1036</v>
      </c>
      <c r="BB364" s="36" t="s">
        <v>1286</v>
      </c>
      <c r="BC364" s="36" t="s">
        <v>1005</v>
      </c>
      <c r="BD364" s="36" t="s">
        <v>416</v>
      </c>
      <c r="BH364" s="36" t="s">
        <v>446</v>
      </c>
      <c r="BI364" s="56" t="s">
        <v>1122</v>
      </c>
      <c r="BJ364" s="36" t="s">
        <v>1121</v>
      </c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65" spans="1:63" s="36" customFormat="1" ht="16" customHeight="1">
      <c r="A365" s="21">
        <v>2595</v>
      </c>
      <c r="B365" s="36" t="s">
        <v>26</v>
      </c>
      <c r="C365" s="36" t="s">
        <v>789</v>
      </c>
      <c r="D365" s="36" t="s">
        <v>27</v>
      </c>
      <c r="E365" s="36" t="s">
        <v>1272</v>
      </c>
      <c r="F365" s="38" t="str">
        <f>IF(ISBLANK(Table2[[#This Row],[unique_id]]), "", Table2[[#This Row],[unique_id]])</f>
        <v>ceiling_network_switch_plug_energy_power</v>
      </c>
      <c r="G365" s="36" t="s">
        <v>223</v>
      </c>
      <c r="H365" s="36" t="s">
        <v>586</v>
      </c>
      <c r="I365" s="36" t="s">
        <v>295</v>
      </c>
      <c r="O365" s="39"/>
      <c r="T365" s="37"/>
      <c r="V365" s="39"/>
      <c r="W365" s="39"/>
      <c r="X365" s="39"/>
      <c r="Y365" s="39"/>
      <c r="Z365" s="39"/>
      <c r="AA365" s="39"/>
      <c r="AB365" s="36" t="s">
        <v>31</v>
      </c>
      <c r="AC365" s="36" t="s">
        <v>332</v>
      </c>
      <c r="AD365" s="36" t="s">
        <v>1018</v>
      </c>
      <c r="AF365" s="36">
        <v>10</v>
      </c>
      <c r="AG365" s="39" t="s">
        <v>34</v>
      </c>
      <c r="AH365" s="39" t="s">
        <v>1017</v>
      </c>
      <c r="AJ365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6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6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5" s="36" t="s">
        <v>1037</v>
      </c>
      <c r="AO365" s="36" t="s">
        <v>1038</v>
      </c>
      <c r="AP365" s="36" t="s">
        <v>1026</v>
      </c>
      <c r="AQ365" s="36" t="s">
        <v>1027</v>
      </c>
      <c r="AR365" s="36" t="s">
        <v>1280</v>
      </c>
      <c r="AS365" s="36">
        <v>1</v>
      </c>
      <c r="AT365" s="41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5" s="21" t="str">
        <f>IF(ISBLANK(Table2[[#This Row],[device_model]]), "", Table2[[#This Row],[device_suggested_area]])</f>
        <v>Ceiling</v>
      </c>
      <c r="AZ365" s="36" t="s">
        <v>223</v>
      </c>
      <c r="BA365" s="36" t="s">
        <v>1036</v>
      </c>
      <c r="BB365" s="36" t="s">
        <v>1286</v>
      </c>
      <c r="BC365" s="36" t="s">
        <v>1005</v>
      </c>
      <c r="BD365" s="36" t="s">
        <v>416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s="36" customFormat="1" ht="16" customHeight="1">
      <c r="A366" s="21">
        <v>2596</v>
      </c>
      <c r="B366" s="36" t="s">
        <v>26</v>
      </c>
      <c r="C366" s="36" t="s">
        <v>789</v>
      </c>
      <c r="D366" s="36" t="s">
        <v>27</v>
      </c>
      <c r="E366" s="36" t="s">
        <v>1273</v>
      </c>
      <c r="F366" s="38" t="str">
        <f>IF(ISBLANK(Table2[[#This Row],[unique_id]]), "", Table2[[#This Row],[unique_id]])</f>
        <v>ceiling_network_switch_plug_energy_total</v>
      </c>
      <c r="G366" s="36" t="s">
        <v>223</v>
      </c>
      <c r="H366" s="36" t="s">
        <v>586</v>
      </c>
      <c r="I366" s="36" t="s">
        <v>295</v>
      </c>
      <c r="O366" s="39"/>
      <c r="T366" s="37"/>
      <c r="V366" s="39"/>
      <c r="W366" s="39"/>
      <c r="X366" s="39"/>
      <c r="Y366" s="39"/>
      <c r="Z366" s="39"/>
      <c r="AA366" s="39"/>
      <c r="AB366" s="36" t="s">
        <v>76</v>
      </c>
      <c r="AC366" s="36" t="s">
        <v>333</v>
      </c>
      <c r="AD366" s="36" t="s">
        <v>1019</v>
      </c>
      <c r="AF366" s="36">
        <v>10</v>
      </c>
      <c r="AG366" s="39" t="s">
        <v>34</v>
      </c>
      <c r="AH366" s="39" t="s">
        <v>1017</v>
      </c>
      <c r="AJ366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6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6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6" s="36" t="s">
        <v>1037</v>
      </c>
      <c r="AO366" s="36" t="s">
        <v>1038</v>
      </c>
      <c r="AP366" s="36" t="s">
        <v>1026</v>
      </c>
      <c r="AQ366" s="36" t="s">
        <v>1027</v>
      </c>
      <c r="AR366" s="36" t="s">
        <v>1281</v>
      </c>
      <c r="AS366" s="36">
        <v>1</v>
      </c>
      <c r="AT366" s="41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6" s="21" t="str">
        <f>IF(ISBLANK(Table2[[#This Row],[device_model]]), "", Table2[[#This Row],[device_suggested_area]])</f>
        <v>Ceiling</v>
      </c>
      <c r="AZ366" s="36" t="s">
        <v>223</v>
      </c>
      <c r="BA366" s="36" t="s">
        <v>1036</v>
      </c>
      <c r="BB366" s="36" t="s">
        <v>1286</v>
      </c>
      <c r="BC366" s="36" t="s">
        <v>1005</v>
      </c>
      <c r="BD366" s="36" t="s">
        <v>416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1">
        <v>2597</v>
      </c>
      <c r="B367" s="21" t="s">
        <v>26</v>
      </c>
      <c r="C367" s="21" t="s">
        <v>912</v>
      </c>
      <c r="D367" s="21" t="s">
        <v>149</v>
      </c>
      <c r="E367" s="26" t="s">
        <v>1107</v>
      </c>
      <c r="F367" s="25" t="str">
        <f>IF(ISBLANK(Table2[[#This Row],[unique_id]]), "", Table2[[#This Row],[unique_id]])</f>
        <v>template_rack_internet_modem_plug_proxy</v>
      </c>
      <c r="G367" s="21" t="s">
        <v>224</v>
      </c>
      <c r="H367" s="21" t="s">
        <v>586</v>
      </c>
      <c r="I367" s="21" t="s">
        <v>295</v>
      </c>
      <c r="O367" s="22" t="s">
        <v>889</v>
      </c>
      <c r="R367" s="21" t="s">
        <v>905</v>
      </c>
      <c r="S367" s="21" t="str">
        <f>Table2[[#This Row],[friendly_name]]</f>
        <v>Internet Modem</v>
      </c>
      <c r="T367" s="26" t="s">
        <v>1237</v>
      </c>
      <c r="V367" s="22"/>
      <c r="W367" s="22"/>
      <c r="X367" s="22"/>
      <c r="Y367" s="22"/>
      <c r="AG367" s="22"/>
      <c r="AH367" s="22"/>
      <c r="AS367" s="21"/>
      <c r="AT367" s="23"/>
      <c r="AU367" s="21" t="s">
        <v>134</v>
      </c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67" s="21" t="str">
        <f>IF(ISBLANK(Table2[[#This Row],[device_model]]), "", Table2[[#This Row],[device_suggested_area]])</f>
        <v>Rack</v>
      </c>
      <c r="AZ367" s="21" t="s">
        <v>1169</v>
      </c>
      <c r="BA367" s="24" t="s">
        <v>366</v>
      </c>
      <c r="BB367" s="21" t="s">
        <v>236</v>
      </c>
      <c r="BC367" s="21" t="s">
        <v>367</v>
      </c>
      <c r="BD367" s="21" t="s">
        <v>28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s="36" customFormat="1" ht="16" customHeight="1">
      <c r="A368" s="21">
        <v>2598</v>
      </c>
      <c r="B368" s="21" t="s">
        <v>26</v>
      </c>
      <c r="C368" s="21" t="s">
        <v>236</v>
      </c>
      <c r="D368" s="21" t="s">
        <v>134</v>
      </c>
      <c r="E368" s="21" t="s">
        <v>956</v>
      </c>
      <c r="F368" s="25" t="str">
        <f>IF(ISBLANK(Table2[[#This Row],[unique_id]]), "", Table2[[#This Row],[unique_id]])</f>
        <v>rack_internet_modem_plug</v>
      </c>
      <c r="G368" s="21" t="s">
        <v>224</v>
      </c>
      <c r="H368" s="21" t="s">
        <v>586</v>
      </c>
      <c r="I368" s="21" t="s">
        <v>295</v>
      </c>
      <c r="J368" s="21"/>
      <c r="K368" s="21"/>
      <c r="L368" s="21"/>
      <c r="M368" s="21" t="s">
        <v>261</v>
      </c>
      <c r="N368" s="21"/>
      <c r="O368" s="22" t="s">
        <v>889</v>
      </c>
      <c r="P368" s="21"/>
      <c r="Q368" s="21"/>
      <c r="R368" s="21" t="s">
        <v>905</v>
      </c>
      <c r="S368" s="21" t="str">
        <f>Table2[[#This Row],[friendly_name]]</f>
        <v>Internet Modem</v>
      </c>
      <c r="T368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68" s="21"/>
      <c r="V368" s="22"/>
      <c r="W368" s="22"/>
      <c r="X368" s="22"/>
      <c r="Y368" s="22"/>
      <c r="Z368" s="22"/>
      <c r="AA368" s="22"/>
      <c r="AB368" s="21"/>
      <c r="AC368" s="21"/>
      <c r="AD368" s="21"/>
      <c r="AE368" s="21" t="s">
        <v>258</v>
      </c>
      <c r="AF368" s="21"/>
      <c r="AG368" s="22"/>
      <c r="AH368" s="22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3"/>
      <c r="AU368" s="21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68" s="21"/>
      <c r="AY368" s="21" t="str">
        <f>IF(ISBLANK(Table2[[#This Row],[device_model]]), "", Table2[[#This Row],[device_suggested_area]])</f>
        <v>Rack</v>
      </c>
      <c r="AZ368" s="21" t="s">
        <v>1169</v>
      </c>
      <c r="BA368" s="24" t="s">
        <v>366</v>
      </c>
      <c r="BB368" s="21" t="s">
        <v>236</v>
      </c>
      <c r="BC368" s="21" t="s">
        <v>367</v>
      </c>
      <c r="BD368" s="21" t="s">
        <v>28</v>
      </c>
      <c r="BE368" s="21"/>
      <c r="BF368" s="21"/>
      <c r="BG368" s="21" t="s">
        <v>1116</v>
      </c>
      <c r="BH368" s="21" t="s">
        <v>446</v>
      </c>
      <c r="BI368" s="21" t="s">
        <v>360</v>
      </c>
      <c r="BJ368" s="21" t="s">
        <v>443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69" spans="1:63" ht="16" customHeight="1">
      <c r="A369" s="21">
        <v>2599</v>
      </c>
      <c r="B369" s="36" t="s">
        <v>26</v>
      </c>
      <c r="C369" s="36" t="s">
        <v>789</v>
      </c>
      <c r="D369" s="36" t="s">
        <v>129</v>
      </c>
      <c r="E369" s="36" t="s">
        <v>1007</v>
      </c>
      <c r="F369" s="38" t="str">
        <f>IF(ISBLANK(Table2[[#This Row],[unique_id]]), "", Table2[[#This Row],[unique_id]])</f>
        <v>rack_fans_plug</v>
      </c>
      <c r="G369" s="36" t="s">
        <v>655</v>
      </c>
      <c r="H369" s="36" t="s">
        <v>586</v>
      </c>
      <c r="I369" s="36" t="s">
        <v>295</v>
      </c>
      <c r="J369" s="36"/>
      <c r="K369" s="36"/>
      <c r="L369" s="36"/>
      <c r="M369" s="36" t="s">
        <v>261</v>
      </c>
      <c r="N369" s="36"/>
      <c r="O369" s="39" t="s">
        <v>889</v>
      </c>
      <c r="P369" s="36"/>
      <c r="Q369" s="36"/>
      <c r="R369" s="36"/>
      <c r="S369" s="36"/>
      <c r="T369" s="37" t="s">
        <v>1109</v>
      </c>
      <c r="U369" s="36"/>
      <c r="V369" s="39"/>
      <c r="W369" s="39"/>
      <c r="X369" s="39"/>
      <c r="Y369" s="39"/>
      <c r="Z369" s="39"/>
      <c r="AA369" s="39" t="s">
        <v>1285</v>
      </c>
      <c r="AB369" s="36"/>
      <c r="AC369" s="36"/>
      <c r="AD369" s="36"/>
      <c r="AE369" s="36" t="s">
        <v>657</v>
      </c>
      <c r="AF369" s="36">
        <v>10</v>
      </c>
      <c r="AG369" s="39" t="s">
        <v>34</v>
      </c>
      <c r="AH369" s="39" t="s">
        <v>1017</v>
      </c>
      <c r="AI369" s="36"/>
      <c r="AJ369" s="36" t="str">
        <f>_xlfn.CONCAT("homeassistant/entity/", Table2[[#This Row],[entity_namespace]], "/tasmota/",Table2[[#This Row],[unique_id]], "/config")</f>
        <v>homeassistant/entity/fan/tasmota/rack_fans_plug/config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69" s="36" t="str">
        <f>_xlfn.CONCAT("tasmota/device/",Table2[[#This Row],[unique_id]], "/cmnd/POWER")</f>
        <v>tasmota/device/rack_fans_plug/cmnd/POWER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69" s="36" t="s">
        <v>1037</v>
      </c>
      <c r="AO369" s="36" t="s">
        <v>1038</v>
      </c>
      <c r="AP369" s="36" t="s">
        <v>1026</v>
      </c>
      <c r="AQ369" s="36" t="s">
        <v>1027</v>
      </c>
      <c r="AR369" s="36" t="s">
        <v>1108</v>
      </c>
      <c r="AS369" s="36">
        <v>1</v>
      </c>
      <c r="AT369" s="41" t="str">
        <f>HYPERLINK(_xlfn.CONCAT("http://", Table2[[#This Row],[connection_ip]], "/?"))</f>
        <v>http://10.0.6.101/?</v>
      </c>
      <c r="AU369" s="36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69" s="36"/>
      <c r="AY369" s="21" t="str">
        <f>IF(ISBLANK(Table2[[#This Row],[device_model]]), "", Table2[[#This Row],[device_suggested_area]])</f>
        <v>Rack</v>
      </c>
      <c r="AZ369" s="36" t="s">
        <v>131</v>
      </c>
      <c r="BA369" s="42" t="s">
        <v>866</v>
      </c>
      <c r="BB369" s="36" t="s">
        <v>1286</v>
      </c>
      <c r="BC369" s="36" t="s">
        <v>1005</v>
      </c>
      <c r="BD369" s="36" t="s">
        <v>28</v>
      </c>
      <c r="BE369" s="36"/>
      <c r="BF369" s="36"/>
      <c r="BG369" s="36"/>
      <c r="BH369" s="36" t="s">
        <v>446</v>
      </c>
      <c r="BI369" s="36" t="s">
        <v>656</v>
      </c>
      <c r="BJ369" s="36" t="s">
        <v>1008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70" spans="1:63" ht="16" customHeight="1">
      <c r="A370" s="21">
        <v>2600</v>
      </c>
      <c r="B370" s="21" t="s">
        <v>26</v>
      </c>
      <c r="C370" s="21" t="s">
        <v>383</v>
      </c>
      <c r="D370" s="21" t="s">
        <v>134</v>
      </c>
      <c r="E370" s="24" t="s">
        <v>700</v>
      </c>
      <c r="F370" s="25" t="str">
        <f>IF(ISBLANK(Table2[[#This Row],[unique_id]]), "", Table2[[#This Row],[unique_id]])</f>
        <v>deck_fans_outlet</v>
      </c>
      <c r="G370" s="21" t="s">
        <v>703</v>
      </c>
      <c r="H370" s="21" t="s">
        <v>586</v>
      </c>
      <c r="I370" s="21" t="s">
        <v>295</v>
      </c>
      <c r="M370" s="21" t="s">
        <v>261</v>
      </c>
      <c r="O370" s="22" t="s">
        <v>889</v>
      </c>
      <c r="P370" s="21" t="s">
        <v>166</v>
      </c>
      <c r="Q370" s="21" t="s">
        <v>859</v>
      </c>
      <c r="R370" s="21" t="s">
        <v>861</v>
      </c>
      <c r="S370" s="21" t="s">
        <v>923</v>
      </c>
      <c r="T370" s="26" t="s">
        <v>922</v>
      </c>
      <c r="V370" s="22"/>
      <c r="W370" s="22" t="s">
        <v>549</v>
      </c>
      <c r="X370" s="22"/>
      <c r="Y370" s="29" t="s">
        <v>856</v>
      </c>
      <c r="AE370" s="21" t="s">
        <v>255</v>
      </c>
      <c r="AG370" s="22"/>
      <c r="AH370" s="22"/>
      <c r="AS370" s="21"/>
      <c r="AT3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70" s="26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70" s="21" t="str">
        <f>Table2[[#This Row],[device_suggested_area]]</f>
        <v>Deck</v>
      </c>
      <c r="AY370" s="21" t="str">
        <f>IF(ISBLANK(Table2[[#This Row],[device_model]]), "", Table2[[#This Row],[device_suggested_area]])</f>
        <v>Deck</v>
      </c>
      <c r="AZ370" s="26" t="s">
        <v>1158</v>
      </c>
      <c r="BA370" s="26" t="s">
        <v>705</v>
      </c>
      <c r="BB370" s="21" t="s">
        <v>383</v>
      </c>
      <c r="BC370" s="26" t="s">
        <v>706</v>
      </c>
      <c r="BD370" s="21" t="s">
        <v>363</v>
      </c>
      <c r="BI370" s="21" t="s">
        <v>707</v>
      </c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71" spans="1:63" ht="16" customHeight="1">
      <c r="A371" s="21">
        <v>2601</v>
      </c>
      <c r="B371" s="21" t="s">
        <v>26</v>
      </c>
      <c r="C371" s="21" t="s">
        <v>383</v>
      </c>
      <c r="D371" s="21" t="s">
        <v>134</v>
      </c>
      <c r="E371" s="24" t="s">
        <v>701</v>
      </c>
      <c r="F371" s="25" t="str">
        <f>IF(ISBLANK(Table2[[#This Row],[unique_id]]), "", Table2[[#This Row],[unique_id]])</f>
        <v>kitchen_fan_outlet</v>
      </c>
      <c r="G371" s="21" t="s">
        <v>702</v>
      </c>
      <c r="H371" s="21" t="s">
        <v>586</v>
      </c>
      <c r="I371" s="21" t="s">
        <v>295</v>
      </c>
      <c r="M371" s="21" t="s">
        <v>261</v>
      </c>
      <c r="O371" s="22" t="s">
        <v>889</v>
      </c>
      <c r="P371" s="21" t="s">
        <v>166</v>
      </c>
      <c r="Q371" s="21" t="s">
        <v>859</v>
      </c>
      <c r="R371" s="21" t="s">
        <v>861</v>
      </c>
      <c r="S371" s="21" t="s">
        <v>923</v>
      </c>
      <c r="T371" s="26" t="s">
        <v>922</v>
      </c>
      <c r="V371" s="22"/>
      <c r="W371" s="22" t="s">
        <v>549</v>
      </c>
      <c r="X371" s="22"/>
      <c r="Y371" s="29" t="s">
        <v>856</v>
      </c>
      <c r="AE371" s="21" t="s">
        <v>255</v>
      </c>
      <c r="AG371" s="22"/>
      <c r="AH371" s="22"/>
      <c r="AS371" s="21"/>
      <c r="AT3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71" s="26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71" s="21" t="str">
        <f>Table2[[#This Row],[device_suggested_area]]</f>
        <v>Kitchen</v>
      </c>
      <c r="AY371" s="21" t="str">
        <f>IF(ISBLANK(Table2[[#This Row],[device_model]]), "", Table2[[#This Row],[device_suggested_area]])</f>
        <v>Kitchen</v>
      </c>
      <c r="AZ371" s="26" t="s">
        <v>1159</v>
      </c>
      <c r="BA371" s="26" t="s">
        <v>705</v>
      </c>
      <c r="BB371" s="21" t="s">
        <v>383</v>
      </c>
      <c r="BC371" s="26" t="s">
        <v>706</v>
      </c>
      <c r="BD371" s="21" t="s">
        <v>208</v>
      </c>
      <c r="BI371" s="21" t="s">
        <v>708</v>
      </c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72" spans="1:63" ht="16" customHeight="1">
      <c r="A372" s="21">
        <v>2602</v>
      </c>
      <c r="B372" s="21" t="s">
        <v>26</v>
      </c>
      <c r="C372" s="21" t="s">
        <v>383</v>
      </c>
      <c r="D372" s="21" t="s">
        <v>134</v>
      </c>
      <c r="E372" s="24" t="s">
        <v>699</v>
      </c>
      <c r="F372" s="25" t="str">
        <f>IF(ISBLANK(Table2[[#This Row],[unique_id]]), "", Table2[[#This Row],[unique_id]])</f>
        <v>edwin_wardrobe_outlet</v>
      </c>
      <c r="G372" s="21" t="s">
        <v>709</v>
      </c>
      <c r="H372" s="21" t="s">
        <v>586</v>
      </c>
      <c r="I372" s="21" t="s">
        <v>295</v>
      </c>
      <c r="M372" s="21" t="s">
        <v>261</v>
      </c>
      <c r="O372" s="22" t="s">
        <v>889</v>
      </c>
      <c r="P372" s="21" t="s">
        <v>166</v>
      </c>
      <c r="Q372" s="21" t="s">
        <v>859</v>
      </c>
      <c r="R372" s="21" t="s">
        <v>861</v>
      </c>
      <c r="S372" s="21" t="s">
        <v>923</v>
      </c>
      <c r="T372" s="26" t="s">
        <v>922</v>
      </c>
      <c r="V372" s="22"/>
      <c r="W372" s="22" t="s">
        <v>549</v>
      </c>
      <c r="X372" s="22"/>
      <c r="Y372" s="29" t="s">
        <v>856</v>
      </c>
      <c r="Z372" s="29"/>
      <c r="AA372" s="29"/>
      <c r="AE372" s="21" t="s">
        <v>255</v>
      </c>
      <c r="AG372" s="22"/>
      <c r="AH372" s="22"/>
      <c r="AS372" s="21"/>
      <c r="AT3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72" s="26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72" s="21" t="str">
        <f>Table2[[#This Row],[device_suggested_area]]</f>
        <v>Edwin</v>
      </c>
      <c r="AY372" s="21" t="str">
        <f>IF(ISBLANK(Table2[[#This Row],[device_model]]), "", Table2[[#This Row],[device_suggested_area]])</f>
        <v>Edwin</v>
      </c>
      <c r="AZ372" s="26" t="s">
        <v>1160</v>
      </c>
      <c r="BA372" s="26" t="s">
        <v>705</v>
      </c>
      <c r="BB372" s="21" t="s">
        <v>383</v>
      </c>
      <c r="BC372" s="26" t="s">
        <v>706</v>
      </c>
      <c r="BD372" s="21" t="s">
        <v>127</v>
      </c>
      <c r="BI372" s="21" t="s">
        <v>704</v>
      </c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73" spans="1:63" ht="16" customHeight="1">
      <c r="A373" s="21">
        <v>2603</v>
      </c>
      <c r="B373" s="21" t="s">
        <v>26</v>
      </c>
      <c r="C373" s="21" t="s">
        <v>510</v>
      </c>
      <c r="D373" s="21" t="s">
        <v>27</v>
      </c>
      <c r="E373" s="21" t="s">
        <v>918</v>
      </c>
      <c r="F373" s="25" t="str">
        <f>IF(ISBLANK(Table2[[#This Row],[unique_id]]), "", Table2[[#This Row],[unique_id]])</f>
        <v>garden_repeater_linkquality</v>
      </c>
      <c r="G373" s="21" t="s">
        <v>793</v>
      </c>
      <c r="H373" s="21" t="s">
        <v>586</v>
      </c>
      <c r="I373" s="21" t="s">
        <v>295</v>
      </c>
      <c r="O373" s="22" t="s">
        <v>889</v>
      </c>
      <c r="P373" s="21" t="s">
        <v>166</v>
      </c>
      <c r="Q373" s="21" t="s">
        <v>859</v>
      </c>
      <c r="R373" s="21" t="s">
        <v>861</v>
      </c>
      <c r="S373" s="21" t="s">
        <v>923</v>
      </c>
      <c r="T373" s="26" t="s">
        <v>921</v>
      </c>
      <c r="V373" s="22"/>
      <c r="W373" s="22" t="s">
        <v>549</v>
      </c>
      <c r="X373" s="22"/>
      <c r="Y373" s="29" t="s">
        <v>856</v>
      </c>
      <c r="AG373" s="22"/>
      <c r="AH373" s="22"/>
      <c r="AS373" s="21"/>
      <c r="AT3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73" s="21" t="str">
        <f>Table2[[#This Row],[device_suggested_area]]</f>
        <v>Garden</v>
      </c>
      <c r="AY373" s="21" t="str">
        <f>IF(ISBLANK(Table2[[#This Row],[device_model]]), "", Table2[[#This Row],[device_suggested_area]])</f>
        <v>Garden</v>
      </c>
      <c r="AZ373" s="21" t="s">
        <v>1132</v>
      </c>
      <c r="BA373" s="24" t="s">
        <v>791</v>
      </c>
      <c r="BB373" s="21" t="s">
        <v>510</v>
      </c>
      <c r="BC373" s="21" t="s">
        <v>790</v>
      </c>
      <c r="BD373" s="21" t="s">
        <v>639</v>
      </c>
      <c r="BI373" s="21" t="s">
        <v>792</v>
      </c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74" spans="1:63" ht="16" customHeight="1">
      <c r="A374" s="21">
        <v>2604</v>
      </c>
      <c r="B374" s="21" t="s">
        <v>26</v>
      </c>
      <c r="C374" s="21" t="s">
        <v>510</v>
      </c>
      <c r="D374" s="21" t="s">
        <v>27</v>
      </c>
      <c r="E374" s="21" t="s">
        <v>919</v>
      </c>
      <c r="F374" s="25" t="str">
        <f>IF(ISBLANK(Table2[[#This Row],[unique_id]]), "", Table2[[#This Row],[unique_id]])</f>
        <v>landing_repeater_linkquality</v>
      </c>
      <c r="G374" s="21" t="s">
        <v>795</v>
      </c>
      <c r="H374" s="21" t="s">
        <v>586</v>
      </c>
      <c r="I374" s="21" t="s">
        <v>295</v>
      </c>
      <c r="O374" s="22" t="s">
        <v>889</v>
      </c>
      <c r="P374" s="21" t="s">
        <v>166</v>
      </c>
      <c r="Q374" s="21" t="s">
        <v>859</v>
      </c>
      <c r="R374" s="21" t="s">
        <v>861</v>
      </c>
      <c r="S374" s="21" t="s">
        <v>923</v>
      </c>
      <c r="T374" s="26" t="s">
        <v>921</v>
      </c>
      <c r="V374" s="22"/>
      <c r="W374" s="22" t="s">
        <v>549</v>
      </c>
      <c r="X374" s="22"/>
      <c r="Y374" s="29" t="s">
        <v>856</v>
      </c>
      <c r="AG374" s="22"/>
      <c r="AH374" s="22"/>
      <c r="AS374" s="21"/>
      <c r="AT3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74" s="21" t="str">
        <f>Table2[[#This Row],[device_suggested_area]]</f>
        <v>Landing</v>
      </c>
      <c r="AY374" s="21" t="str">
        <f>IF(ISBLANK(Table2[[#This Row],[device_model]]), "", Table2[[#This Row],[device_suggested_area]])</f>
        <v>Landing</v>
      </c>
      <c r="AZ374" s="21" t="s">
        <v>1132</v>
      </c>
      <c r="BA374" s="24" t="s">
        <v>791</v>
      </c>
      <c r="BB374" s="21" t="s">
        <v>510</v>
      </c>
      <c r="BC374" s="21" t="s">
        <v>790</v>
      </c>
      <c r="BD374" s="21" t="s">
        <v>620</v>
      </c>
      <c r="BI374" s="21" t="s">
        <v>797</v>
      </c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75" spans="1:63" ht="16" customHeight="1">
      <c r="A375" s="21">
        <v>2605</v>
      </c>
      <c r="B375" s="21" t="s">
        <v>26</v>
      </c>
      <c r="C375" s="21" t="s">
        <v>510</v>
      </c>
      <c r="D375" s="21" t="s">
        <v>27</v>
      </c>
      <c r="E375" s="21" t="s">
        <v>920</v>
      </c>
      <c r="F375" s="25" t="str">
        <f>IF(ISBLANK(Table2[[#This Row],[unique_id]]), "", Table2[[#This Row],[unique_id]])</f>
        <v>driveway_repeater_linkquality</v>
      </c>
      <c r="G375" s="21" t="s">
        <v>794</v>
      </c>
      <c r="H375" s="21" t="s">
        <v>586</v>
      </c>
      <c r="I375" s="21" t="s">
        <v>295</v>
      </c>
      <c r="O375" s="22" t="s">
        <v>889</v>
      </c>
      <c r="P375" s="21" t="s">
        <v>166</v>
      </c>
      <c r="Q375" s="21" t="s">
        <v>859</v>
      </c>
      <c r="R375" s="21" t="s">
        <v>861</v>
      </c>
      <c r="S375" s="21" t="s">
        <v>923</v>
      </c>
      <c r="T375" s="26" t="s">
        <v>921</v>
      </c>
      <c r="V375" s="22"/>
      <c r="W375" s="22" t="s">
        <v>549</v>
      </c>
      <c r="X375" s="22"/>
      <c r="Y375" s="29" t="s">
        <v>856</v>
      </c>
      <c r="AG375" s="22"/>
      <c r="AH375" s="22"/>
      <c r="AS375" s="21"/>
      <c r="AT3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75" s="21" t="str">
        <f>Table2[[#This Row],[device_suggested_area]]</f>
        <v>Driveway</v>
      </c>
      <c r="AY375" s="21" t="str">
        <f>IF(ISBLANK(Table2[[#This Row],[device_model]]), "", Table2[[#This Row],[device_suggested_area]])</f>
        <v>Driveway</v>
      </c>
      <c r="AZ375" s="21" t="s">
        <v>1132</v>
      </c>
      <c r="BA375" s="24" t="s">
        <v>791</v>
      </c>
      <c r="BB375" s="21" t="s">
        <v>510</v>
      </c>
      <c r="BC375" s="21" t="s">
        <v>790</v>
      </c>
      <c r="BD375" s="21" t="s">
        <v>796</v>
      </c>
      <c r="BI375" s="21" t="s">
        <v>798</v>
      </c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76" spans="1:63" ht="16" customHeight="1">
      <c r="A376" s="21">
        <v>2606</v>
      </c>
      <c r="B376" s="21" t="s">
        <v>26</v>
      </c>
      <c r="C376" s="21" t="s">
        <v>500</v>
      </c>
      <c r="D376" s="21" t="s">
        <v>338</v>
      </c>
      <c r="E376" s="21" t="s">
        <v>337</v>
      </c>
      <c r="F376" s="25" t="str">
        <f>IF(ISBLANK(Table2[[#This Row],[unique_id]]), "", Table2[[#This Row],[unique_id]])</f>
        <v>column_break</v>
      </c>
      <c r="G376" s="21" t="s">
        <v>334</v>
      </c>
      <c r="H376" s="21" t="s">
        <v>586</v>
      </c>
      <c r="I376" s="21" t="s">
        <v>295</v>
      </c>
      <c r="M376" s="21" t="s">
        <v>335</v>
      </c>
      <c r="N376" s="21" t="s">
        <v>336</v>
      </c>
      <c r="T376" s="26"/>
      <c r="V376" s="22"/>
      <c r="W376" s="22"/>
      <c r="X376" s="22"/>
      <c r="Y376" s="22"/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1">
        <v>2607</v>
      </c>
      <c r="B377" s="21" t="s">
        <v>26</v>
      </c>
      <c r="C377" s="21" t="s">
        <v>151</v>
      </c>
      <c r="D377" s="21" t="s">
        <v>314</v>
      </c>
      <c r="E377" s="21" t="s">
        <v>1004</v>
      </c>
      <c r="F377" s="25" t="str">
        <f>IF(ISBLANK(Table2[[#This Row],[unique_id]]), "", Table2[[#This Row],[unique_id]])</f>
        <v>lighting_reset_adaptive_lighting_all</v>
      </c>
      <c r="G377" s="21" t="s">
        <v>891</v>
      </c>
      <c r="H377" s="21" t="s">
        <v>605</v>
      </c>
      <c r="I377" s="21" t="s">
        <v>295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166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1">
        <v>2608</v>
      </c>
      <c r="B378" s="21" t="s">
        <v>26</v>
      </c>
      <c r="C378" s="21" t="s">
        <v>151</v>
      </c>
      <c r="D378" s="21" t="s">
        <v>314</v>
      </c>
      <c r="E378" t="s">
        <v>591</v>
      </c>
      <c r="F378" s="25" t="str">
        <f>IF(ISBLANK(Table2[[#This Row],[unique_id]]), "", Table2[[#This Row],[unique_id]])</f>
        <v>lighting_reset_adaptive_lighting_ada_lamp</v>
      </c>
      <c r="G378" t="s">
        <v>197</v>
      </c>
      <c r="H378" s="21" t="s">
        <v>605</v>
      </c>
      <c r="I378" s="21" t="s">
        <v>295</v>
      </c>
      <c r="J378" s="21" t="s">
        <v>590</v>
      </c>
      <c r="M378" s="21" t="s">
        <v>261</v>
      </c>
      <c r="T378" s="26"/>
      <c r="V378" s="22"/>
      <c r="W378" s="22"/>
      <c r="X378" s="22"/>
      <c r="Y378" s="22"/>
      <c r="AE378" s="21" t="s">
        <v>296</v>
      </c>
      <c r="AG378" s="22"/>
      <c r="AH378" s="22"/>
      <c r="AS378" s="21"/>
      <c r="AT378" s="15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D378" s="21" t="s">
        <v>130</v>
      </c>
      <c r="BF378" s="21" t="s">
        <v>781</v>
      </c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1">
        <v>2609</v>
      </c>
      <c r="B379" s="21" t="s">
        <v>26</v>
      </c>
      <c r="C379" s="21" t="s">
        <v>151</v>
      </c>
      <c r="D379" s="21" t="s">
        <v>314</v>
      </c>
      <c r="E379" t="s">
        <v>585</v>
      </c>
      <c r="F379" s="25" t="str">
        <f>IF(ISBLANK(Table2[[#This Row],[unique_id]]), "", Table2[[#This Row],[unique_id]])</f>
        <v>lighting_reset_adaptive_lighting_edwin_lamp</v>
      </c>
      <c r="G379" t="s">
        <v>207</v>
      </c>
      <c r="H379" s="21" t="s">
        <v>605</v>
      </c>
      <c r="I379" s="21" t="s">
        <v>295</v>
      </c>
      <c r="J379" s="21" t="s">
        <v>590</v>
      </c>
      <c r="M379" s="21" t="s">
        <v>261</v>
      </c>
      <c r="T379" s="26"/>
      <c r="V379" s="22"/>
      <c r="W379" s="22"/>
      <c r="X379" s="22"/>
      <c r="Y379" s="22"/>
      <c r="AE379" s="21" t="s">
        <v>296</v>
      </c>
      <c r="AG379" s="22"/>
      <c r="AH379" s="22"/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D379" s="21" t="s">
        <v>127</v>
      </c>
      <c r="BF379" s="21" t="s">
        <v>781</v>
      </c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2610</v>
      </c>
      <c r="B380" s="21" t="s">
        <v>26</v>
      </c>
      <c r="C380" s="21" t="s">
        <v>151</v>
      </c>
      <c r="D380" s="21" t="s">
        <v>314</v>
      </c>
      <c r="E380" t="s">
        <v>592</v>
      </c>
      <c r="F380" s="25" t="str">
        <f>IF(ISBLANK(Table2[[#This Row],[unique_id]]), "", Table2[[#This Row],[unique_id]])</f>
        <v>lighting_reset_adaptive_lighting_edwin_night_light</v>
      </c>
      <c r="G380" t="s">
        <v>447</v>
      </c>
      <c r="H380" s="21" t="s">
        <v>605</v>
      </c>
      <c r="I380" s="21" t="s">
        <v>295</v>
      </c>
      <c r="J380" s="21" t="s">
        <v>603</v>
      </c>
      <c r="M380" s="21" t="s">
        <v>261</v>
      </c>
      <c r="T380" s="26"/>
      <c r="V380" s="22"/>
      <c r="W380" s="22"/>
      <c r="X380" s="22"/>
      <c r="Y380" s="22"/>
      <c r="AE380" s="21" t="s">
        <v>296</v>
      </c>
      <c r="AG380" s="22"/>
      <c r="AH380" s="22"/>
      <c r="AS380" s="21"/>
      <c r="AT380" s="23"/>
      <c r="AU380" s="22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0" s="21" t="str">
        <f>IF(ISBLANK(Table2[[#This Row],[device_model]]), "", Table2[[#This Row],[device_suggested_area]])</f>
        <v/>
      </c>
      <c r="BC380" s="22"/>
      <c r="BD380" s="21" t="s">
        <v>127</v>
      </c>
      <c r="BF380" s="21" t="s">
        <v>781</v>
      </c>
      <c r="BI380" s="21"/>
      <c r="BJ380" s="21"/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3" ht="16" customHeight="1">
      <c r="A381" s="21">
        <v>2611</v>
      </c>
      <c r="B381" s="21" t="s">
        <v>26</v>
      </c>
      <c r="C381" s="21" t="s">
        <v>151</v>
      </c>
      <c r="D381" s="21" t="s">
        <v>314</v>
      </c>
      <c r="E381" t="s">
        <v>593</v>
      </c>
      <c r="F381" s="25" t="str">
        <f>IF(ISBLANK(Table2[[#This Row],[unique_id]]), "", Table2[[#This Row],[unique_id]])</f>
        <v>lighting_reset_adaptive_lighting_hallway_main</v>
      </c>
      <c r="G381" t="s">
        <v>202</v>
      </c>
      <c r="H381" s="21" t="s">
        <v>605</v>
      </c>
      <c r="I381" s="21" t="s">
        <v>295</v>
      </c>
      <c r="J381" s="21" t="s">
        <v>612</v>
      </c>
      <c r="M381" s="21" t="s">
        <v>261</v>
      </c>
      <c r="T381" s="26"/>
      <c r="V381" s="22"/>
      <c r="W381" s="22"/>
      <c r="X381" s="22"/>
      <c r="Y381" s="22"/>
      <c r="AE381" s="21" t="s">
        <v>296</v>
      </c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D381" s="21" t="s">
        <v>417</v>
      </c>
      <c r="BI381" s="21"/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3" ht="16" customHeight="1">
      <c r="A382" s="21">
        <v>2612</v>
      </c>
      <c r="B382" s="21" t="s">
        <v>26</v>
      </c>
      <c r="C382" s="21" t="s">
        <v>151</v>
      </c>
      <c r="D382" s="21" t="s">
        <v>314</v>
      </c>
      <c r="E382" t="s">
        <v>988</v>
      </c>
      <c r="F382" s="25" t="str">
        <f>IF(ISBLANK(Table2[[#This Row],[unique_id]]), "", Table2[[#This Row],[unique_id]])</f>
        <v>lighting_reset_adaptive_lighting_hallway_sconces</v>
      </c>
      <c r="G382" t="s">
        <v>973</v>
      </c>
      <c r="H382" s="21" t="s">
        <v>605</v>
      </c>
      <c r="I382" s="21" t="s">
        <v>295</v>
      </c>
      <c r="J382" s="21" t="s">
        <v>989</v>
      </c>
      <c r="M382" s="21" t="s">
        <v>261</v>
      </c>
      <c r="T382" s="26"/>
      <c r="V382" s="22"/>
      <c r="W382" s="22"/>
      <c r="X382" s="22"/>
      <c r="Y382" s="22"/>
      <c r="AE382" s="21" t="s">
        <v>296</v>
      </c>
      <c r="AG382" s="22"/>
      <c r="AH382" s="22"/>
      <c r="AS382" s="21"/>
      <c r="AT382" s="23"/>
      <c r="AU382" s="22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2" s="21" t="str">
        <f>IF(ISBLANK(Table2[[#This Row],[device_model]]), "", Table2[[#This Row],[device_suggested_area]])</f>
        <v/>
      </c>
      <c r="BC382" s="22"/>
      <c r="BD382" s="21" t="s">
        <v>417</v>
      </c>
      <c r="BI382" s="21"/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3" ht="16" customHeight="1">
      <c r="A383" s="21">
        <v>2613</v>
      </c>
      <c r="B383" s="21" t="s">
        <v>26</v>
      </c>
      <c r="C383" s="21" t="s">
        <v>151</v>
      </c>
      <c r="D383" s="21" t="s">
        <v>314</v>
      </c>
      <c r="E383" t="s">
        <v>594</v>
      </c>
      <c r="F383" s="25" t="str">
        <f>IF(ISBLANK(Table2[[#This Row],[unique_id]]), "", Table2[[#This Row],[unique_id]])</f>
        <v>lighting_reset_adaptive_lighting_dining_main</v>
      </c>
      <c r="G383" t="s">
        <v>138</v>
      </c>
      <c r="H383" s="21" t="s">
        <v>605</v>
      </c>
      <c r="I383" s="21" t="s">
        <v>295</v>
      </c>
      <c r="J383" s="21" t="s">
        <v>612</v>
      </c>
      <c r="M383" s="21" t="s">
        <v>261</v>
      </c>
      <c r="T383" s="26"/>
      <c r="V383" s="22"/>
      <c r="W383" s="22"/>
      <c r="X383" s="22"/>
      <c r="Y383" s="22"/>
      <c r="AE383" s="21" t="s">
        <v>296</v>
      </c>
      <c r="AG383" s="22"/>
      <c r="AH383" s="22"/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D383" s="21" t="s">
        <v>195</v>
      </c>
      <c r="BI383" s="21"/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3" ht="16" customHeight="1">
      <c r="A384" s="21">
        <v>2614</v>
      </c>
      <c r="B384" s="21" t="s">
        <v>26</v>
      </c>
      <c r="C384" s="21" t="s">
        <v>151</v>
      </c>
      <c r="D384" s="21" t="s">
        <v>314</v>
      </c>
      <c r="E384" t="s">
        <v>595</v>
      </c>
      <c r="F384" s="25" t="str">
        <f>IF(ISBLANK(Table2[[#This Row],[unique_id]]), "", Table2[[#This Row],[unique_id]])</f>
        <v>lighting_reset_adaptive_lighting_lounge_main</v>
      </c>
      <c r="G384" t="s">
        <v>209</v>
      </c>
      <c r="H384" s="21" t="s">
        <v>605</v>
      </c>
      <c r="I384" s="21" t="s">
        <v>295</v>
      </c>
      <c r="J384" s="21" t="s">
        <v>612</v>
      </c>
      <c r="M384" s="21" t="s">
        <v>261</v>
      </c>
      <c r="T384" s="26"/>
      <c r="V384" s="22"/>
      <c r="W384" s="22"/>
      <c r="X384" s="22"/>
      <c r="Y384" s="22"/>
      <c r="AE384" s="21" t="s">
        <v>296</v>
      </c>
      <c r="AG384" s="22"/>
      <c r="AH384" s="22"/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D384" s="21" t="s">
        <v>196</v>
      </c>
      <c r="BI384" s="21"/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3" ht="16" customHeight="1">
      <c r="A385" s="21">
        <v>2615</v>
      </c>
      <c r="B385" s="21" t="s">
        <v>26</v>
      </c>
      <c r="C385" s="21" t="s">
        <v>151</v>
      </c>
      <c r="D385" s="21" t="s">
        <v>314</v>
      </c>
      <c r="E385" t="s">
        <v>652</v>
      </c>
      <c r="F385" s="25" t="str">
        <f>IF(ISBLANK(Table2[[#This Row],[unique_id]]), "", Table2[[#This Row],[unique_id]])</f>
        <v>lighting_reset_adaptive_lighting_lounge_lamp</v>
      </c>
      <c r="G385" t="s">
        <v>617</v>
      </c>
      <c r="H385" s="21" t="s">
        <v>605</v>
      </c>
      <c r="I385" s="21" t="s">
        <v>295</v>
      </c>
      <c r="J385" s="21" t="s">
        <v>590</v>
      </c>
      <c r="M385" s="21" t="s">
        <v>261</v>
      </c>
      <c r="T385" s="26"/>
      <c r="V385" s="22"/>
      <c r="W385" s="22"/>
      <c r="X385" s="22"/>
      <c r="Y385" s="22"/>
      <c r="AE385" s="21" t="s">
        <v>296</v>
      </c>
      <c r="AG385" s="22"/>
      <c r="AH385" s="22"/>
      <c r="AS385" s="21"/>
      <c r="AT385" s="23"/>
      <c r="AU385" s="22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5" s="21" t="str">
        <f>IF(ISBLANK(Table2[[#This Row],[device_model]]), "", Table2[[#This Row],[device_suggested_area]])</f>
        <v/>
      </c>
      <c r="BC385" s="22"/>
      <c r="BD385" s="21" t="s">
        <v>166</v>
      </c>
      <c r="BF385" s="21" t="s">
        <v>781</v>
      </c>
      <c r="BI385" s="21"/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3" ht="16" customHeight="1">
      <c r="A386" s="21">
        <v>2616</v>
      </c>
      <c r="B386" s="21" t="s">
        <v>26</v>
      </c>
      <c r="C386" s="21" t="s">
        <v>151</v>
      </c>
      <c r="D386" s="21" t="s">
        <v>314</v>
      </c>
      <c r="E386" t="s">
        <v>596</v>
      </c>
      <c r="F386" s="25" t="str">
        <f>IF(ISBLANK(Table2[[#This Row],[unique_id]]), "", Table2[[#This Row],[unique_id]])</f>
        <v>lighting_reset_adaptive_lighting_parents_main</v>
      </c>
      <c r="G386" t="s">
        <v>198</v>
      </c>
      <c r="H386" s="21" t="s">
        <v>605</v>
      </c>
      <c r="I386" s="21" t="s">
        <v>295</v>
      </c>
      <c r="J386" s="21" t="s">
        <v>612</v>
      </c>
      <c r="M386" s="21" t="s">
        <v>261</v>
      </c>
      <c r="T386" s="26"/>
      <c r="V386" s="22"/>
      <c r="W386" s="22"/>
      <c r="X386" s="22"/>
      <c r="Y386" s="22"/>
      <c r="AE386" s="21" t="s">
        <v>296</v>
      </c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D386" s="21" t="s">
        <v>194</v>
      </c>
      <c r="BI386" s="21"/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3" ht="16" customHeight="1">
      <c r="A387" s="21">
        <v>2617</v>
      </c>
      <c r="B387" s="21" t="s">
        <v>26</v>
      </c>
      <c r="C387" s="21" t="s">
        <v>151</v>
      </c>
      <c r="D387" s="21" t="s">
        <v>314</v>
      </c>
      <c r="E387" t="s">
        <v>990</v>
      </c>
      <c r="F387" s="25" t="str">
        <f>IF(ISBLANK(Table2[[#This Row],[unique_id]]), "", Table2[[#This Row],[unique_id]])</f>
        <v>lighting_reset_adaptive_lighting_parents_jane_bedside</v>
      </c>
      <c r="G387" t="s">
        <v>982</v>
      </c>
      <c r="H387" s="21" t="s">
        <v>605</v>
      </c>
      <c r="I387" s="21" t="s">
        <v>295</v>
      </c>
      <c r="J387" s="21" t="s">
        <v>992</v>
      </c>
      <c r="M387" s="21" t="s">
        <v>261</v>
      </c>
      <c r="T387" s="26"/>
      <c r="V387" s="22"/>
      <c r="W387" s="22"/>
      <c r="X387" s="22"/>
      <c r="Y387" s="22"/>
      <c r="AE387" s="21" t="s">
        <v>296</v>
      </c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D387" s="21" t="s">
        <v>194</v>
      </c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t="s">
        <v>991</v>
      </c>
      <c r="F388" s="25" t="str">
        <f>IF(ISBLANK(Table2[[#This Row],[unique_id]]), "", Table2[[#This Row],[unique_id]])</f>
        <v>lighting_reset_adaptive_lighting_parents_graham_bedside</v>
      </c>
      <c r="G388" t="s">
        <v>983</v>
      </c>
      <c r="H388" s="21" t="s">
        <v>605</v>
      </c>
      <c r="I388" s="21" t="s">
        <v>295</v>
      </c>
      <c r="J388" s="21" t="s">
        <v>993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194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994</v>
      </c>
      <c r="F389" s="25" t="str">
        <f>IF(ISBLANK(Table2[[#This Row],[unique_id]]), "", Table2[[#This Row],[unique_id]])</f>
        <v>lighting_reset_adaptive_lighting_study_lamp</v>
      </c>
      <c r="G389" t="s">
        <v>841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23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362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597</v>
      </c>
      <c r="F390" s="25" t="str">
        <f>IF(ISBLANK(Table2[[#This Row],[unique_id]]), "", Table2[[#This Row],[unique_id]])</f>
        <v>lighting_reset_adaptive_lighting_kitchen_main</v>
      </c>
      <c r="G390" t="s">
        <v>204</v>
      </c>
      <c r="H390" s="21" t="s">
        <v>605</v>
      </c>
      <c r="I390" s="21" t="s">
        <v>295</v>
      </c>
      <c r="J390" s="21" t="s">
        <v>612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208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598</v>
      </c>
      <c r="F391" s="25" t="str">
        <f>IF(ISBLANK(Table2[[#This Row],[unique_id]]), "", Table2[[#This Row],[unique_id]])</f>
        <v>lighting_reset_adaptive_lighting_laundry_main</v>
      </c>
      <c r="G391" t="s">
        <v>206</v>
      </c>
      <c r="H391" s="21" t="s">
        <v>605</v>
      </c>
      <c r="I391" s="21" t="s">
        <v>295</v>
      </c>
      <c r="J391" s="21" t="s">
        <v>612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216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599</v>
      </c>
      <c r="F392" s="25" t="str">
        <f>IF(ISBLANK(Table2[[#This Row],[unique_id]]), "", Table2[[#This Row],[unique_id]])</f>
        <v>lighting_reset_adaptive_lighting_pantry_main</v>
      </c>
      <c r="G392" t="s">
        <v>205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214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613</v>
      </c>
      <c r="F393" s="25" t="str">
        <f>IF(ISBLANK(Table2[[#This Row],[unique_id]]), "", Table2[[#This Row],[unique_id]])</f>
        <v>lighting_reset_adaptive_lighting_office_main</v>
      </c>
      <c r="G393" t="s">
        <v>201</v>
      </c>
      <c r="H393" s="21" t="s">
        <v>605</v>
      </c>
      <c r="I393" s="21" t="s">
        <v>295</v>
      </c>
      <c r="J393" s="21" t="s">
        <v>612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215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600</v>
      </c>
      <c r="F394" s="25" t="str">
        <f>IF(ISBLANK(Table2[[#This Row],[unique_id]]), "", Table2[[#This Row],[unique_id]])</f>
        <v>lighting_reset_adaptive_lighting_bathroom_main</v>
      </c>
      <c r="G394" t="s">
        <v>200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364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995</v>
      </c>
      <c r="F395" s="25" t="str">
        <f>IF(ISBLANK(Table2[[#This Row],[unique_id]]), "", Table2[[#This Row],[unique_id]])</f>
        <v>lighting_reset_adaptive_lighting_bathroom_sconces</v>
      </c>
      <c r="G395" t="s">
        <v>979</v>
      </c>
      <c r="H395" s="21" t="s">
        <v>605</v>
      </c>
      <c r="I395" s="21" t="s">
        <v>295</v>
      </c>
      <c r="J395" s="21" t="s">
        <v>989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364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601</v>
      </c>
      <c r="F396" s="25" t="str">
        <f>IF(ISBLANK(Table2[[#This Row],[unique_id]]), "", Table2[[#This Row],[unique_id]])</f>
        <v>lighting_reset_adaptive_lighting_ensuite_main</v>
      </c>
      <c r="G396" t="s">
        <v>199</v>
      </c>
      <c r="H396" s="21" t="s">
        <v>605</v>
      </c>
      <c r="I396" s="21" t="s">
        <v>295</v>
      </c>
      <c r="J396" s="21" t="s">
        <v>612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402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996</v>
      </c>
      <c r="F397" s="25" t="str">
        <f>IF(ISBLANK(Table2[[#This Row],[unique_id]]), "", Table2[[#This Row],[unique_id]])</f>
        <v>lighting_reset_adaptive_lighting_ensuite_sconces</v>
      </c>
      <c r="G397" t="s">
        <v>962</v>
      </c>
      <c r="H397" s="21" t="s">
        <v>605</v>
      </c>
      <c r="I397" s="21" t="s">
        <v>295</v>
      </c>
      <c r="J397" s="21" t="s">
        <v>989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402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602</v>
      </c>
      <c r="F398" s="25" t="str">
        <f>IF(ISBLANK(Table2[[#This Row],[unique_id]]), "", Table2[[#This Row],[unique_id]])</f>
        <v>lighting_reset_adaptive_lighting_wardrobe_main</v>
      </c>
      <c r="G398" t="s">
        <v>203</v>
      </c>
      <c r="H398" s="21" t="s">
        <v>605</v>
      </c>
      <c r="I398" s="21" t="s">
        <v>295</v>
      </c>
      <c r="J398" s="21" t="s">
        <v>612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555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2670</v>
      </c>
      <c r="B399" s="21" t="s">
        <v>26</v>
      </c>
      <c r="C399" s="21" t="s">
        <v>238</v>
      </c>
      <c r="D399" s="21" t="s">
        <v>145</v>
      </c>
      <c r="E399" s="21" t="s">
        <v>146</v>
      </c>
      <c r="F399" s="25" t="str">
        <f>IF(ISBLANK(Table2[[#This Row],[unique_id]]), "", Table2[[#This Row],[unique_id]])</f>
        <v>ada_home</v>
      </c>
      <c r="G399" s="21" t="s">
        <v>187</v>
      </c>
      <c r="H399" s="21" t="s">
        <v>844</v>
      </c>
      <c r="I399" s="21" t="s">
        <v>144</v>
      </c>
      <c r="M399" s="21" t="s">
        <v>136</v>
      </c>
      <c r="N399" s="21" t="s">
        <v>274</v>
      </c>
      <c r="O399" s="22" t="s">
        <v>889</v>
      </c>
      <c r="P399" s="21" t="s">
        <v>166</v>
      </c>
      <c r="Q399" s="21" t="s">
        <v>859</v>
      </c>
      <c r="R399" s="45" t="s">
        <v>844</v>
      </c>
      <c r="S399" s="21" t="str">
        <f>_xlfn.CONCAT( Table2[[#This Row],[friendly_name]], " Devices")</f>
        <v>Ada Home Devices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99" s="21" t="str">
        <f>IF(ISBLANK(Table2[[#This Row],[device_model]]), "", Table2[[#This Row],[device_suggested_area]])</f>
        <v>Ada</v>
      </c>
      <c r="AZ399" s="21" t="s">
        <v>166</v>
      </c>
      <c r="BA399" s="21" t="s">
        <v>399</v>
      </c>
      <c r="BB399" s="21" t="s">
        <v>238</v>
      </c>
      <c r="BC399" s="21" t="s">
        <v>1200</v>
      </c>
      <c r="BD399" s="21" t="s">
        <v>130</v>
      </c>
      <c r="BH399" s="21" t="s">
        <v>426</v>
      </c>
      <c r="BI399" s="27" t="s">
        <v>470</v>
      </c>
      <c r="BJ399" s="24" t="s">
        <v>462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00" spans="1:63" ht="16" customHeight="1">
      <c r="A400" s="21">
        <v>2671</v>
      </c>
      <c r="B400" s="21" t="s">
        <v>26</v>
      </c>
      <c r="C400" s="21" t="s">
        <v>238</v>
      </c>
      <c r="D400" s="21" t="s">
        <v>145</v>
      </c>
      <c r="E400" s="21" t="s">
        <v>262</v>
      </c>
      <c r="F400" s="25" t="str">
        <f>IF(ISBLANK(Table2[[#This Row],[unique_id]]), "", Table2[[#This Row],[unique_id]])</f>
        <v>edwin_home</v>
      </c>
      <c r="G400" s="21" t="s">
        <v>263</v>
      </c>
      <c r="H400" s="21" t="s">
        <v>844</v>
      </c>
      <c r="I400" s="21" t="s">
        <v>144</v>
      </c>
      <c r="M400" s="21" t="s">
        <v>136</v>
      </c>
      <c r="N400" s="21" t="s">
        <v>274</v>
      </c>
      <c r="O400" s="22" t="s">
        <v>889</v>
      </c>
      <c r="P400" s="21" t="s">
        <v>166</v>
      </c>
      <c r="Q400" s="21" t="s">
        <v>859</v>
      </c>
      <c r="R400" s="45" t="s">
        <v>844</v>
      </c>
      <c r="S400" s="21" t="str">
        <f>_xlfn.CONCAT( Table2[[#This Row],[friendly_name]], " Devices")</f>
        <v>Edwin Home Devices</v>
      </c>
      <c r="T400" s="26"/>
      <c r="V400" s="22"/>
      <c r="W400" s="22"/>
      <c r="X400" s="22"/>
      <c r="Y400" s="22"/>
      <c r="AG400" s="22"/>
      <c r="AH400" s="22"/>
      <c r="AS400" s="21"/>
      <c r="AT400" s="23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00" s="21" t="str">
        <f>IF(ISBLANK(Table2[[#This Row],[device_model]]), "", Table2[[#This Row],[device_suggested_area]])</f>
        <v>Edwin</v>
      </c>
      <c r="AZ400" s="21" t="s">
        <v>166</v>
      </c>
      <c r="BA400" s="21" t="s">
        <v>399</v>
      </c>
      <c r="BB400" s="21" t="s">
        <v>238</v>
      </c>
      <c r="BC400" s="21" t="s">
        <v>1200</v>
      </c>
      <c r="BD400" s="21" t="s">
        <v>127</v>
      </c>
      <c r="BH400" s="21" t="s">
        <v>426</v>
      </c>
      <c r="BI400" s="27" t="s">
        <v>469</v>
      </c>
      <c r="BJ400" s="24" t="s">
        <v>463</v>
      </c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01" spans="1:63" ht="16" customHeight="1">
      <c r="A401" s="21">
        <v>2672</v>
      </c>
      <c r="B401" s="21" t="s">
        <v>26</v>
      </c>
      <c r="C401" s="21" t="s">
        <v>238</v>
      </c>
      <c r="D401" s="21" t="s">
        <v>145</v>
      </c>
      <c r="E401" s="21" t="s">
        <v>270</v>
      </c>
      <c r="F401" s="25" t="str">
        <f>IF(ISBLANK(Table2[[#This Row],[unique_id]]), "", Table2[[#This Row],[unique_id]])</f>
        <v>parents_home</v>
      </c>
      <c r="G401" s="21" t="s">
        <v>264</v>
      </c>
      <c r="H401" s="21" t="s">
        <v>844</v>
      </c>
      <c r="I401" s="21" t="s">
        <v>144</v>
      </c>
      <c r="M401" s="21" t="s">
        <v>136</v>
      </c>
      <c r="N401" s="21" t="s">
        <v>274</v>
      </c>
      <c r="O401" s="22" t="s">
        <v>889</v>
      </c>
      <c r="P401" s="21" t="s">
        <v>166</v>
      </c>
      <c r="Q401" s="21" t="s">
        <v>859</v>
      </c>
      <c r="R401" s="45" t="s">
        <v>844</v>
      </c>
      <c r="S401" s="21" t="str">
        <f>_xlfn.CONCAT( Table2[[#This Row],[friendly_name]], " Devices")</f>
        <v>Parents Home Devices</v>
      </c>
      <c r="T401" s="26" t="s">
        <v>869</v>
      </c>
      <c r="V401" s="22"/>
      <c r="W401" s="22"/>
      <c r="X401" s="22"/>
      <c r="Y401" s="22"/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01" s="21" t="str">
        <f>IF(ISBLANK(Table2[[#This Row],[device_model]]), "", Table2[[#This Row],[device_suggested_area]])</f>
        <v>Parents</v>
      </c>
      <c r="AZ401" s="21" t="s">
        <v>166</v>
      </c>
      <c r="BA401" s="21" t="s">
        <v>1194</v>
      </c>
      <c r="BB401" s="21" t="s">
        <v>238</v>
      </c>
      <c r="BC401" s="21" t="s">
        <v>1201</v>
      </c>
      <c r="BD401" s="21" t="s">
        <v>194</v>
      </c>
      <c r="BH401" s="21" t="s">
        <v>426</v>
      </c>
      <c r="BI401" s="27" t="s">
        <v>727</v>
      </c>
      <c r="BJ401" s="24" t="s">
        <v>726</v>
      </c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02" spans="1:63" ht="16" customHeight="1">
      <c r="A402" s="21">
        <v>2673</v>
      </c>
      <c r="B402" s="21" t="s">
        <v>26</v>
      </c>
      <c r="C402" s="21" t="s">
        <v>238</v>
      </c>
      <c r="D402" s="21" t="s">
        <v>145</v>
      </c>
      <c r="E402" s="21" t="s">
        <v>266</v>
      </c>
      <c r="F402" s="25" t="str">
        <f>IF(ISBLANK(Table2[[#This Row],[unique_id]]), "", Table2[[#This Row],[unique_id]])</f>
        <v>kitchen_home</v>
      </c>
      <c r="G402" s="21" t="s">
        <v>265</v>
      </c>
      <c r="H402" s="21" t="s">
        <v>844</v>
      </c>
      <c r="I402" s="21" t="s">
        <v>144</v>
      </c>
      <c r="M402" s="21" t="s">
        <v>136</v>
      </c>
      <c r="N402" s="21" t="s">
        <v>274</v>
      </c>
      <c r="O402" s="22" t="s">
        <v>889</v>
      </c>
      <c r="P402" s="21" t="s">
        <v>166</v>
      </c>
      <c r="Q402" s="21" t="s">
        <v>859</v>
      </c>
      <c r="R402" s="45" t="s">
        <v>844</v>
      </c>
      <c r="S402" s="21" t="str">
        <f>_xlfn.CONCAT( Table2[[#This Row],[friendly_name]], " Devices")</f>
        <v>Kitchen Home Devices</v>
      </c>
      <c r="T402" s="26" t="s">
        <v>869</v>
      </c>
      <c r="V402" s="22"/>
      <c r="W402" s="22"/>
      <c r="X402" s="22"/>
      <c r="Y402" s="22"/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02" s="21" t="str">
        <f>IF(ISBLANK(Table2[[#This Row],[device_model]]), "", Table2[[#This Row],[device_suggested_area]])</f>
        <v>Kitchen</v>
      </c>
      <c r="AZ402" s="21" t="s">
        <v>166</v>
      </c>
      <c r="BA402" s="21" t="s">
        <v>1194</v>
      </c>
      <c r="BB402" s="21" t="s">
        <v>238</v>
      </c>
      <c r="BC402" s="21" t="s">
        <v>1201</v>
      </c>
      <c r="BD402" s="21" t="s">
        <v>208</v>
      </c>
      <c r="BH402" s="21" t="s">
        <v>426</v>
      </c>
      <c r="BI402" s="27" t="s">
        <v>829</v>
      </c>
      <c r="BJ402" s="24" t="s">
        <v>828</v>
      </c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03" spans="1:63" ht="16" customHeight="1">
      <c r="A403" s="21">
        <v>2674</v>
      </c>
      <c r="B403" s="21" t="s">
        <v>26</v>
      </c>
      <c r="C403" s="21" t="s">
        <v>238</v>
      </c>
      <c r="D403" s="21" t="s">
        <v>145</v>
      </c>
      <c r="E403" s="21" t="s">
        <v>694</v>
      </c>
      <c r="F403" s="25" t="str">
        <f>IF(ISBLANK(Table2[[#This Row],[unique_id]]), "", Table2[[#This Row],[unique_id]])</f>
        <v>office_home</v>
      </c>
      <c r="G403" s="21" t="s">
        <v>695</v>
      </c>
      <c r="H403" s="21" t="s">
        <v>844</v>
      </c>
      <c r="I403" s="21" t="s">
        <v>144</v>
      </c>
      <c r="M403" s="21" t="s">
        <v>136</v>
      </c>
      <c r="N403" s="21" t="s">
        <v>274</v>
      </c>
      <c r="O403" s="22" t="s">
        <v>889</v>
      </c>
      <c r="P403" s="21" t="s">
        <v>166</v>
      </c>
      <c r="Q403" s="21" t="s">
        <v>859</v>
      </c>
      <c r="R403" s="45" t="s">
        <v>844</v>
      </c>
      <c r="S403" s="21" t="str">
        <f>_xlfn.CONCAT( Table2[[#This Row],[friendly_name]], " Devices")</f>
        <v>Office Home Devices</v>
      </c>
      <c r="T403" s="26"/>
      <c r="V403" s="22"/>
      <c r="W403" s="22"/>
      <c r="X403" s="22"/>
      <c r="Y403" s="22"/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03" s="21" t="str">
        <f>IF(ISBLANK(Table2[[#This Row],[device_model]]), "", Table2[[#This Row],[device_suggested_area]])</f>
        <v>Office</v>
      </c>
      <c r="AZ403" s="21" t="s">
        <v>166</v>
      </c>
      <c r="BA403" s="21" t="s">
        <v>399</v>
      </c>
      <c r="BB403" s="21" t="s">
        <v>238</v>
      </c>
      <c r="BC403" s="21" t="s">
        <v>1200</v>
      </c>
      <c r="BD403" s="21" t="s">
        <v>215</v>
      </c>
      <c r="BH403" s="21" t="s">
        <v>426</v>
      </c>
      <c r="BI403" s="27" t="s">
        <v>467</v>
      </c>
      <c r="BJ403" s="24" t="s">
        <v>466</v>
      </c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04" spans="1:63" ht="16" customHeight="1">
      <c r="A404" s="21">
        <v>2675</v>
      </c>
      <c r="B404" s="21" t="s">
        <v>26</v>
      </c>
      <c r="C404" s="21" t="s">
        <v>238</v>
      </c>
      <c r="D404" s="21" t="s">
        <v>145</v>
      </c>
      <c r="E404" s="21" t="s">
        <v>732</v>
      </c>
      <c r="F404" s="25" t="str">
        <f>IF(ISBLANK(Table2[[#This Row],[unique_id]]), "", Table2[[#This Row],[unique_id]])</f>
        <v>lounge_home</v>
      </c>
      <c r="G404" s="21" t="s">
        <v>733</v>
      </c>
      <c r="H404" s="21" t="s">
        <v>844</v>
      </c>
      <c r="I404" s="21" t="s">
        <v>144</v>
      </c>
      <c r="M404" s="21" t="s">
        <v>136</v>
      </c>
      <c r="N404" s="21" t="s">
        <v>274</v>
      </c>
      <c r="O404" s="22" t="s">
        <v>889</v>
      </c>
      <c r="P404" s="21" t="s">
        <v>166</v>
      </c>
      <c r="Q404" s="21" t="s">
        <v>859</v>
      </c>
      <c r="R404" s="45" t="s">
        <v>844</v>
      </c>
      <c r="S404" s="21" t="str">
        <f>_xlfn.CONCAT( Table2[[#This Row],[friendly_name]], " Devices")</f>
        <v>Lounge Home Devices</v>
      </c>
      <c r="T404" s="26"/>
      <c r="V404" s="22"/>
      <c r="W404" s="22"/>
      <c r="X404" s="22"/>
      <c r="Y404" s="22"/>
      <c r="AG404" s="22"/>
      <c r="AH404" s="22"/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04" s="21" t="str">
        <f>IF(ISBLANK(Table2[[#This Row],[device_model]]), "", Table2[[#This Row],[device_suggested_area]])</f>
        <v>Lounge</v>
      </c>
      <c r="AZ404" s="21" t="s">
        <v>166</v>
      </c>
      <c r="BA404" s="21" t="s">
        <v>399</v>
      </c>
      <c r="BB404" s="21" t="s">
        <v>238</v>
      </c>
      <c r="BC404" s="21" t="s">
        <v>1200</v>
      </c>
      <c r="BD404" s="21" t="s">
        <v>196</v>
      </c>
      <c r="BH404" s="21" t="s">
        <v>426</v>
      </c>
      <c r="BI404" s="27" t="s">
        <v>468</v>
      </c>
      <c r="BJ404" s="24" t="s">
        <v>464</v>
      </c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05" spans="1:63" ht="16" customHeight="1">
      <c r="A405" s="21">
        <v>2676</v>
      </c>
      <c r="B405" s="21" t="s">
        <v>26</v>
      </c>
      <c r="C405" s="21" t="s">
        <v>238</v>
      </c>
      <c r="D405" s="21" t="s">
        <v>145</v>
      </c>
      <c r="E405" s="21" t="s">
        <v>924</v>
      </c>
      <c r="F405" s="25" t="str">
        <f>IF(ISBLANK(Table2[[#This Row],[unique_id]]), "", Table2[[#This Row],[unique_id]])</f>
        <v>ada_tablet</v>
      </c>
      <c r="G405" s="21" t="s">
        <v>925</v>
      </c>
      <c r="H405" s="21" t="s">
        <v>844</v>
      </c>
      <c r="I405" s="21" t="s">
        <v>144</v>
      </c>
      <c r="M405" s="21" t="s">
        <v>136</v>
      </c>
      <c r="N405" s="21" t="s">
        <v>274</v>
      </c>
      <c r="R405" s="45"/>
      <c r="T405" s="26"/>
      <c r="V405" s="22"/>
      <c r="W405" s="22"/>
      <c r="X405" s="22"/>
      <c r="Y405" s="22"/>
      <c r="AG405" s="22"/>
      <c r="AH405" s="22"/>
      <c r="AS405" s="21"/>
      <c r="AT405" s="23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05" s="21" t="str">
        <f>IF(ISBLANK(Table2[[#This Row],[device_model]]), "", Table2[[#This Row],[device_suggested_area]])</f>
        <v>Lounge</v>
      </c>
      <c r="AZ405" s="21" t="s">
        <v>925</v>
      </c>
      <c r="BA405" s="21" t="s">
        <v>1202</v>
      </c>
      <c r="BB405" s="21" t="s">
        <v>238</v>
      </c>
      <c r="BC405" s="21" t="s">
        <v>930</v>
      </c>
      <c r="BD405" s="21" t="s">
        <v>196</v>
      </c>
      <c r="BH405" s="21" t="s">
        <v>426</v>
      </c>
      <c r="BI405" s="27" t="s">
        <v>927</v>
      </c>
      <c r="BJ405" s="24" t="s">
        <v>928</v>
      </c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06" spans="1:63" ht="16" customHeight="1">
      <c r="A406" s="21">
        <v>2677</v>
      </c>
      <c r="B406" s="21" t="s">
        <v>26</v>
      </c>
      <c r="C406" s="21" t="s">
        <v>500</v>
      </c>
      <c r="D406" s="21" t="s">
        <v>338</v>
      </c>
      <c r="E406" s="21" t="s">
        <v>337</v>
      </c>
      <c r="F406" s="25" t="str">
        <f>IF(ISBLANK(Table2[[#This Row],[unique_id]]), "", Table2[[#This Row],[unique_id]])</f>
        <v>column_break</v>
      </c>
      <c r="G406" s="21" t="s">
        <v>334</v>
      </c>
      <c r="H406" s="21" t="s">
        <v>844</v>
      </c>
      <c r="I406" s="21" t="s">
        <v>144</v>
      </c>
      <c r="M406" s="21" t="s">
        <v>335</v>
      </c>
      <c r="N406" s="21" t="s">
        <v>336</v>
      </c>
      <c r="O406" s="46"/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2678</v>
      </c>
      <c r="B407" s="21" t="s">
        <v>26</v>
      </c>
      <c r="C407" s="21" t="s">
        <v>644</v>
      </c>
      <c r="D407" s="21" t="s">
        <v>145</v>
      </c>
      <c r="E407" s="21" t="s">
        <v>690</v>
      </c>
      <c r="F407" s="25" t="str">
        <f>IF(ISBLANK(Table2[[#This Row],[unique_id]]), "", Table2[[#This Row],[unique_id]])</f>
        <v>lg_webos_smart_tv</v>
      </c>
      <c r="G407" s="21" t="s">
        <v>181</v>
      </c>
      <c r="H407" s="21" t="s">
        <v>844</v>
      </c>
      <c r="I407" s="21" t="s">
        <v>144</v>
      </c>
      <c r="M407" s="21" t="s">
        <v>136</v>
      </c>
      <c r="N407" s="21" t="s">
        <v>274</v>
      </c>
      <c r="R407" s="45"/>
      <c r="T407" s="26"/>
      <c r="V407" s="22"/>
      <c r="W407" s="22"/>
      <c r="X407" s="22"/>
      <c r="Y407" s="22"/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07" s="21" t="str">
        <f>IF(ISBLANK(Table2[[#This Row],[device_model]]), "", Table2[[#This Row],[device_suggested_area]])</f>
        <v>Lounge</v>
      </c>
      <c r="AZ407" s="21" t="s">
        <v>1123</v>
      </c>
      <c r="BA407" s="21" t="s">
        <v>648</v>
      </c>
      <c r="BB407" s="21" t="s">
        <v>644</v>
      </c>
      <c r="BC407" s="21" t="s">
        <v>647</v>
      </c>
      <c r="BD407" s="21" t="s">
        <v>196</v>
      </c>
      <c r="BH407" s="21" t="s">
        <v>426</v>
      </c>
      <c r="BI407" s="27" t="s">
        <v>645</v>
      </c>
      <c r="BJ407" s="24" t="s">
        <v>646</v>
      </c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08" spans="1:63" ht="16" customHeight="1">
      <c r="A408" s="21">
        <v>2679</v>
      </c>
      <c r="B408" s="21" t="s">
        <v>643</v>
      </c>
      <c r="C408" s="21" t="s">
        <v>268</v>
      </c>
      <c r="D408" s="21" t="s">
        <v>145</v>
      </c>
      <c r="E408" s="21" t="s">
        <v>269</v>
      </c>
      <c r="F408" s="25" t="str">
        <f>IF(ISBLANK(Table2[[#This Row],[unique_id]]), "", Table2[[#This Row],[unique_id]])</f>
        <v>parents_tv</v>
      </c>
      <c r="G408" s="21" t="s">
        <v>267</v>
      </c>
      <c r="H408" s="21" t="s">
        <v>844</v>
      </c>
      <c r="I408" s="21" t="s">
        <v>144</v>
      </c>
      <c r="M408" s="21" t="s">
        <v>136</v>
      </c>
      <c r="N408" s="21" t="s">
        <v>274</v>
      </c>
      <c r="T408" s="26"/>
      <c r="V408" s="22"/>
      <c r="W408" s="22"/>
      <c r="X408" s="22"/>
      <c r="Y408" s="22"/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08" s="21" t="str">
        <f>IF(ISBLANK(Table2[[#This Row],[device_model]]), "", Table2[[#This Row],[device_suggested_area]])</f>
        <v>Parents</v>
      </c>
      <c r="AZ408" s="21" t="s">
        <v>1123</v>
      </c>
      <c r="BA408" s="21" t="s">
        <v>1195</v>
      </c>
      <c r="BB408" s="21" t="s">
        <v>268</v>
      </c>
      <c r="BC408" s="21" t="s">
        <v>405</v>
      </c>
      <c r="BD408" s="21" t="s">
        <v>194</v>
      </c>
      <c r="BH408" s="21" t="s">
        <v>426</v>
      </c>
      <c r="BI408" s="27" t="s">
        <v>407</v>
      </c>
      <c r="BJ408" s="24" t="s">
        <v>472</v>
      </c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09" spans="1:63" ht="16" customHeight="1">
      <c r="A409" s="21">
        <v>2680</v>
      </c>
      <c r="B409" s="21" t="s">
        <v>26</v>
      </c>
      <c r="C409" s="21" t="s">
        <v>238</v>
      </c>
      <c r="D409" s="21" t="s">
        <v>145</v>
      </c>
      <c r="E409" s="21" t="s">
        <v>931</v>
      </c>
      <c r="F409" s="25" t="str">
        <f>IF(ISBLANK(Table2[[#This Row],[unique_id]]), "", Table2[[#This Row],[unique_id]])</f>
        <v>edwin_tablet</v>
      </c>
      <c r="G409" s="21" t="s">
        <v>932</v>
      </c>
      <c r="H409" s="21" t="s">
        <v>844</v>
      </c>
      <c r="I409" s="21" t="s">
        <v>144</v>
      </c>
      <c r="M409" s="21" t="s">
        <v>136</v>
      </c>
      <c r="N409" s="21" t="s">
        <v>274</v>
      </c>
      <c r="R409" s="45"/>
      <c r="T409" s="26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09" s="21" t="str">
        <f>IF(ISBLANK(Table2[[#This Row],[device_model]]), "", Table2[[#This Row],[device_suggested_area]])</f>
        <v>Kitchen</v>
      </c>
      <c r="AZ409" s="21" t="s">
        <v>932</v>
      </c>
      <c r="BA409" s="21" t="s">
        <v>1202</v>
      </c>
      <c r="BB409" s="21" t="s">
        <v>238</v>
      </c>
      <c r="BC409" s="21" t="s">
        <v>930</v>
      </c>
      <c r="BD409" s="21" t="s">
        <v>208</v>
      </c>
      <c r="BH409" s="21" t="s">
        <v>426</v>
      </c>
      <c r="BI409" s="27" t="s">
        <v>938</v>
      </c>
      <c r="BJ409" s="24" t="s">
        <v>929</v>
      </c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10" spans="1:63" ht="16" customHeight="1">
      <c r="A410" s="21">
        <v>2681</v>
      </c>
      <c r="B410" s="21" t="s">
        <v>643</v>
      </c>
      <c r="C410" s="21" t="s">
        <v>238</v>
      </c>
      <c r="D410" s="21" t="s">
        <v>145</v>
      </c>
      <c r="E410" s="21" t="s">
        <v>779</v>
      </c>
      <c r="F410" s="25" t="str">
        <f>IF(ISBLANK(Table2[[#This Row],[unique_id]]), "", Table2[[#This Row],[unique_id]])</f>
        <v>office_tv</v>
      </c>
      <c r="G410" s="21" t="s">
        <v>780</v>
      </c>
      <c r="H410" s="21" t="s">
        <v>844</v>
      </c>
      <c r="I410" s="21" t="s">
        <v>144</v>
      </c>
      <c r="M410" s="21" t="s">
        <v>136</v>
      </c>
      <c r="N410" s="21" t="s">
        <v>274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10" s="21" t="str">
        <f>IF(ISBLANK(Table2[[#This Row],[device_model]]), "", Table2[[#This Row],[device_suggested_area]])</f>
        <v>Office</v>
      </c>
      <c r="AZ410" s="21" t="s">
        <v>1123</v>
      </c>
      <c r="BA410" s="21" t="s">
        <v>400</v>
      </c>
      <c r="BB410" s="21" t="s">
        <v>238</v>
      </c>
      <c r="BC410" s="21" t="s">
        <v>401</v>
      </c>
      <c r="BD410" s="21" t="s">
        <v>215</v>
      </c>
      <c r="BH410" s="21" t="s">
        <v>426</v>
      </c>
      <c r="BI410" s="27" t="s">
        <v>471</v>
      </c>
      <c r="BJ410" s="24" t="s">
        <v>465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11" spans="1:63" ht="16" customHeight="1">
      <c r="A411" s="21">
        <v>2682</v>
      </c>
      <c r="B411" s="21" t="s">
        <v>26</v>
      </c>
      <c r="C411" s="21" t="s">
        <v>500</v>
      </c>
      <c r="D411" s="21" t="s">
        <v>338</v>
      </c>
      <c r="E411" s="21" t="s">
        <v>337</v>
      </c>
      <c r="F411" s="25" t="str">
        <f>IF(ISBLANK(Table2[[#This Row],[unique_id]]), "", Table2[[#This Row],[unique_id]])</f>
        <v>column_break</v>
      </c>
      <c r="G411" s="21" t="s">
        <v>334</v>
      </c>
      <c r="H411" s="21" t="s">
        <v>844</v>
      </c>
      <c r="I411" s="21" t="s">
        <v>144</v>
      </c>
      <c r="M411" s="21" t="s">
        <v>335</v>
      </c>
      <c r="N411" s="21" t="s">
        <v>336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2683</v>
      </c>
      <c r="B412" s="21" t="s">
        <v>26</v>
      </c>
      <c r="C412" s="21" t="s">
        <v>183</v>
      </c>
      <c r="D412" s="21" t="s">
        <v>145</v>
      </c>
      <c r="E412" s="21" t="s">
        <v>833</v>
      </c>
      <c r="F412" s="25" t="str">
        <f>IF(ISBLANK(Table2[[#This Row],[unique_id]]), "", Table2[[#This Row],[unique_id]])</f>
        <v>lounge_arc</v>
      </c>
      <c r="G412" s="21" t="s">
        <v>836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R412" s="45"/>
      <c r="T412" s="26" t="str">
        <f>_xlfn.CONCAT("name: ", Table2[[#This Row],[friendly_name]])</f>
        <v>name: Lounge Arc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12" s="21" t="str">
        <f>IF(ISBLANK(Table2[[#This Row],[device_model]]), "", Table2[[#This Row],[device_suggested_area]])</f>
        <v>Lounge</v>
      </c>
      <c r="AZ412" s="21" t="s">
        <v>649</v>
      </c>
      <c r="BA412" s="21" t="s">
        <v>1198</v>
      </c>
      <c r="BB412" s="21" t="s">
        <v>183</v>
      </c>
      <c r="BC412" s="21">
        <v>15.4</v>
      </c>
      <c r="BD412" s="21" t="s">
        <v>196</v>
      </c>
      <c r="BH412" s="21" t="s">
        <v>426</v>
      </c>
      <c r="BI412" s="21" t="s">
        <v>650</v>
      </c>
      <c r="BJ412" s="24" t="s">
        <v>651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13" spans="1:63" ht="16" customHeight="1">
      <c r="A413" s="21">
        <v>2684</v>
      </c>
      <c r="B413" s="21" t="s">
        <v>643</v>
      </c>
      <c r="C413" s="21" t="s">
        <v>912</v>
      </c>
      <c r="D413" s="21" t="s">
        <v>149</v>
      </c>
      <c r="E413" s="21" t="s">
        <v>914</v>
      </c>
      <c r="F413" s="25" t="str">
        <f>IF(ISBLANK(Table2[[#This Row],[unique_id]]), "", Table2[[#This Row],[unique_id]])</f>
        <v>template_kitchen_move_proxy</v>
      </c>
      <c r="G413" s="21" t="s">
        <v>837</v>
      </c>
      <c r="H413" s="21" t="s">
        <v>844</v>
      </c>
      <c r="I413" s="21" t="s">
        <v>144</v>
      </c>
      <c r="O413" s="22" t="s">
        <v>889</v>
      </c>
      <c r="P413" s="21" t="s">
        <v>166</v>
      </c>
      <c r="Q413" s="21" t="s">
        <v>859</v>
      </c>
      <c r="R413" s="45" t="s">
        <v>844</v>
      </c>
      <c r="S413" s="21" t="str">
        <f>_xlfn.CONCAT( Table2[[#This Row],[friendly_name]], " Devices")</f>
        <v>Kitchen Move Devices</v>
      </c>
      <c r="T413" s="26" t="s">
        <v>917</v>
      </c>
      <c r="V413" s="22"/>
      <c r="W413" s="22"/>
      <c r="X413" s="22"/>
      <c r="Y413" s="22"/>
      <c r="AG413" s="22"/>
      <c r="AH413" s="22"/>
      <c r="AS413" s="21"/>
      <c r="AT413" s="23"/>
      <c r="AU413" s="21" t="s">
        <v>145</v>
      </c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13" s="21" t="str">
        <f>IF(ISBLANK(Table2[[#This Row],[device_model]]), "", Table2[[#This Row],[device_suggested_area]])</f>
        <v>Kitchen</v>
      </c>
      <c r="AZ413" s="21" t="s">
        <v>371</v>
      </c>
      <c r="BA413" s="21" t="s">
        <v>1196</v>
      </c>
      <c r="BB413" s="21" t="s">
        <v>183</v>
      </c>
      <c r="BC413" s="21">
        <v>15.4</v>
      </c>
      <c r="BD413" s="21" t="s">
        <v>208</v>
      </c>
      <c r="BI413" s="21"/>
      <c r="BJ413" s="24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2685</v>
      </c>
      <c r="B414" s="21" t="s">
        <v>26</v>
      </c>
      <c r="C414" s="21" t="s">
        <v>183</v>
      </c>
      <c r="D414" s="21" t="s">
        <v>145</v>
      </c>
      <c r="E414" s="21" t="s">
        <v>832</v>
      </c>
      <c r="F414" s="25" t="str">
        <f>IF(ISBLANK(Table2[[#This Row],[unique_id]]), "", Table2[[#This Row],[unique_id]])</f>
        <v>kitchen_move</v>
      </c>
      <c r="G414" s="21" t="s">
        <v>837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P414" s="21" t="s">
        <v>166</v>
      </c>
      <c r="Q414" s="21" t="s">
        <v>859</v>
      </c>
      <c r="R414" s="45" t="s">
        <v>844</v>
      </c>
      <c r="S414" s="21" t="str">
        <f>_xlfn.CONCAT( Table2[[#This Row],[friendly_name]], " Devices")</f>
        <v>Kitchen Move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14" s="21" t="str">
        <f>IF(ISBLANK(Table2[[#This Row],[device_model]]), "", Table2[[#This Row],[device_suggested_area]])</f>
        <v>Kitchen</v>
      </c>
      <c r="AZ414" s="21" t="s">
        <v>371</v>
      </c>
      <c r="BA414" s="21" t="s">
        <v>1196</v>
      </c>
      <c r="BB414" s="21" t="s">
        <v>183</v>
      </c>
      <c r="BC414" s="21">
        <v>15.4</v>
      </c>
      <c r="BD414" s="21" t="s">
        <v>208</v>
      </c>
      <c r="BH414" s="21" t="s">
        <v>426</v>
      </c>
      <c r="BI414" s="21" t="s">
        <v>374</v>
      </c>
      <c r="BJ414" s="24" t="s">
        <v>494</v>
      </c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15" spans="1:63" ht="16" customHeight="1">
      <c r="A415" s="21">
        <v>2686</v>
      </c>
      <c r="B415" s="21" t="s">
        <v>26</v>
      </c>
      <c r="C415" s="21" t="s">
        <v>183</v>
      </c>
      <c r="D415" s="21" t="s">
        <v>145</v>
      </c>
      <c r="E415" s="21" t="s">
        <v>831</v>
      </c>
      <c r="F415" s="25" t="str">
        <f>IF(ISBLANK(Table2[[#This Row],[unique_id]]), "", Table2[[#This Row],[unique_id]])</f>
        <v>kitchen_five</v>
      </c>
      <c r="G415" s="21" t="s">
        <v>838</v>
      </c>
      <c r="H415" s="21" t="s">
        <v>844</v>
      </c>
      <c r="I415" s="21" t="s">
        <v>144</v>
      </c>
      <c r="M415" s="21" t="s">
        <v>136</v>
      </c>
      <c r="N415" s="21" t="s">
        <v>274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Kitchen Five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15" s="21" t="str">
        <f>IF(ISBLANK(Table2[[#This Row],[device_model]]), "", Table2[[#This Row],[device_suggested_area]])</f>
        <v>Kitchen</v>
      </c>
      <c r="AZ415" s="21" t="s">
        <v>916</v>
      </c>
      <c r="BA415" s="21" t="s">
        <v>1197</v>
      </c>
      <c r="BB415" s="21" t="s">
        <v>183</v>
      </c>
      <c r="BC415" s="21">
        <v>15.4</v>
      </c>
      <c r="BD415" s="21" t="s">
        <v>208</v>
      </c>
      <c r="BH415" s="21" t="s">
        <v>426</v>
      </c>
      <c r="BI415" s="26" t="s">
        <v>373</v>
      </c>
      <c r="BJ415" s="24" t="s">
        <v>495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16" spans="1:63" ht="16" customHeight="1">
      <c r="A416" s="21">
        <v>2687</v>
      </c>
      <c r="B416" s="21" t="s">
        <v>643</v>
      </c>
      <c r="C416" s="21" t="s">
        <v>912</v>
      </c>
      <c r="D416" s="21" t="s">
        <v>149</v>
      </c>
      <c r="E416" s="21" t="s">
        <v>915</v>
      </c>
      <c r="F416" s="25" t="str">
        <f>IF(ISBLANK(Table2[[#This Row],[unique_id]]), "", Table2[[#This Row],[unique_id]])</f>
        <v>template_parents_move_proxy</v>
      </c>
      <c r="G416" s="21" t="s">
        <v>839</v>
      </c>
      <c r="H416" s="21" t="s">
        <v>844</v>
      </c>
      <c r="I416" s="21" t="s">
        <v>144</v>
      </c>
      <c r="O416" s="22" t="s">
        <v>889</v>
      </c>
      <c r="P416" s="21" t="s">
        <v>166</v>
      </c>
      <c r="Q416" s="21" t="s">
        <v>859</v>
      </c>
      <c r="R416" s="45" t="s">
        <v>844</v>
      </c>
      <c r="S416" s="21" t="str">
        <f>_xlfn.CONCAT( Table2[[#This Row],[friendly_name]], " Devices")</f>
        <v>Parents Move Devices</v>
      </c>
      <c r="T416" s="26" t="s">
        <v>917</v>
      </c>
      <c r="V416" s="22"/>
      <c r="W416" s="22"/>
      <c r="X416" s="22"/>
      <c r="Y416" s="22"/>
      <c r="AG416" s="22"/>
      <c r="AH416" s="22"/>
      <c r="AS416" s="21"/>
      <c r="AT416" s="23"/>
      <c r="AU416" s="21" t="s">
        <v>145</v>
      </c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16" s="21" t="str">
        <f>IF(ISBLANK(Table2[[#This Row],[device_model]]), "", Table2[[#This Row],[device_suggested_area]])</f>
        <v>Parents</v>
      </c>
      <c r="AZ416" s="21" t="s">
        <v>371</v>
      </c>
      <c r="BA416" s="21" t="s">
        <v>1196</v>
      </c>
      <c r="BB416" s="21" t="s">
        <v>183</v>
      </c>
      <c r="BC416" s="21">
        <v>15.4</v>
      </c>
      <c r="BD416" s="21" t="s">
        <v>194</v>
      </c>
      <c r="BI416" s="21"/>
      <c r="BJ416" s="24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2688</v>
      </c>
      <c r="B417" s="21" t="s">
        <v>26</v>
      </c>
      <c r="C417" s="21" t="s">
        <v>183</v>
      </c>
      <c r="D417" s="21" t="s">
        <v>145</v>
      </c>
      <c r="E417" s="21" t="s">
        <v>830</v>
      </c>
      <c r="F417" s="25" t="str">
        <f>IF(ISBLANK(Table2[[#This Row],[unique_id]]), "", Table2[[#This Row],[unique_id]])</f>
        <v>parents_move</v>
      </c>
      <c r="G417" s="21" t="s">
        <v>839</v>
      </c>
      <c r="H417" s="21" t="s">
        <v>844</v>
      </c>
      <c r="I417" s="21" t="s">
        <v>144</v>
      </c>
      <c r="M417" s="21" t="s">
        <v>136</v>
      </c>
      <c r="N417" s="21" t="s">
        <v>274</v>
      </c>
      <c r="O417" s="22" t="s">
        <v>889</v>
      </c>
      <c r="P417" s="21" t="s">
        <v>166</v>
      </c>
      <c r="Q417" s="21" t="s">
        <v>859</v>
      </c>
      <c r="R417" s="45" t="s">
        <v>844</v>
      </c>
      <c r="S417" s="21" t="str">
        <f>_xlfn.CONCAT( Table2[[#This Row],[friendly_name]], " Devices")</f>
        <v>Parents Move Devices</v>
      </c>
      <c r="T417" s="26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17" s="21" t="str">
        <f>IF(ISBLANK(Table2[[#This Row],[device_model]]), "", Table2[[#This Row],[device_suggested_area]])</f>
        <v>Parents</v>
      </c>
      <c r="AZ417" s="21" t="s">
        <v>371</v>
      </c>
      <c r="BA417" s="21" t="s">
        <v>1196</v>
      </c>
      <c r="BB417" s="21" t="s">
        <v>183</v>
      </c>
      <c r="BC417" s="21">
        <v>15.4</v>
      </c>
      <c r="BD417" s="21" t="s">
        <v>194</v>
      </c>
      <c r="BH417" s="21" t="s">
        <v>426</v>
      </c>
      <c r="BI417" s="21" t="s">
        <v>372</v>
      </c>
      <c r="BJ417" s="24" t="s">
        <v>493</v>
      </c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18" spans="1:63" ht="16" customHeight="1">
      <c r="A418" s="21">
        <v>2689</v>
      </c>
      <c r="B418" s="21" t="s">
        <v>643</v>
      </c>
      <c r="C418" s="21" t="s">
        <v>268</v>
      </c>
      <c r="D418" s="21" t="s">
        <v>145</v>
      </c>
      <c r="E418" s="21" t="s">
        <v>728</v>
      </c>
      <c r="F418" s="25" t="str">
        <f>IF(ISBLANK(Table2[[#This Row],[unique_id]]), "", Table2[[#This Row],[unique_id]])</f>
        <v>parents_tv_speaker</v>
      </c>
      <c r="G418" s="21" t="s">
        <v>729</v>
      </c>
      <c r="H418" s="21" t="s">
        <v>844</v>
      </c>
      <c r="I418" s="21" t="s">
        <v>144</v>
      </c>
      <c r="M418" s="21" t="s">
        <v>136</v>
      </c>
      <c r="N418" s="21" t="s">
        <v>274</v>
      </c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18" s="21" t="str">
        <f>IF(ISBLANK(Table2[[#This Row],[device_model]]), "", Table2[[#This Row],[device_suggested_area]])</f>
        <v>Parents</v>
      </c>
      <c r="AZ418" s="21" t="s">
        <v>1126</v>
      </c>
      <c r="BA418" s="21" t="s">
        <v>1199</v>
      </c>
      <c r="BB418" s="21" t="s">
        <v>268</v>
      </c>
      <c r="BC418" s="21" t="s">
        <v>405</v>
      </c>
      <c r="BD418" s="21" t="s">
        <v>194</v>
      </c>
      <c r="BH418" s="21" t="s">
        <v>426</v>
      </c>
      <c r="BI418" s="27" t="s">
        <v>408</v>
      </c>
      <c r="BJ418" s="24" t="s">
        <v>473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19" spans="1:63" ht="16" customHeight="1">
      <c r="A419" s="21">
        <v>2700</v>
      </c>
      <c r="B419" s="21" t="s">
        <v>26</v>
      </c>
      <c r="C419" s="21" t="s">
        <v>151</v>
      </c>
      <c r="D419" s="21" t="s">
        <v>314</v>
      </c>
      <c r="E419" s="21" t="s">
        <v>745</v>
      </c>
      <c r="F419" s="25" t="str">
        <f>IF(ISBLANK(Table2[[#This Row],[unique_id]]), "", Table2[[#This Row],[unique_id]])</f>
        <v>back_door_lock_security</v>
      </c>
      <c r="G419" s="21" t="s">
        <v>741</v>
      </c>
      <c r="H419" s="21" t="s">
        <v>720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E419" s="21" t="s">
        <v>756</v>
      </c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7"/>
      <c r="BJ419" s="24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2701</v>
      </c>
      <c r="B420" s="21" t="s">
        <v>26</v>
      </c>
      <c r="C420" s="21" t="s">
        <v>151</v>
      </c>
      <c r="D420" s="21" t="s">
        <v>149</v>
      </c>
      <c r="E420" s="21" t="s">
        <v>758</v>
      </c>
      <c r="F420" s="25" t="str">
        <f>IF(ISBLANK(Table2[[#This Row],[unique_id]]), "", Table2[[#This Row],[unique_id]])</f>
        <v>template_back_door_state</v>
      </c>
      <c r="G420" s="21" t="s">
        <v>289</v>
      </c>
      <c r="H420" s="21" t="s">
        <v>720</v>
      </c>
      <c r="I420" s="21" t="s">
        <v>212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7"/>
      <c r="BJ420" s="24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2702</v>
      </c>
      <c r="B421" s="21" t="s">
        <v>26</v>
      </c>
      <c r="C421" s="21" t="s">
        <v>711</v>
      </c>
      <c r="D421" s="21" t="s">
        <v>714</v>
      </c>
      <c r="E421" s="21" t="s">
        <v>715</v>
      </c>
      <c r="F421" s="25" t="str">
        <f>IF(ISBLANK(Table2[[#This Row],[unique_id]]), "", Table2[[#This Row],[unique_id]])</f>
        <v>back_door_lock</v>
      </c>
      <c r="G421" s="21" t="s">
        <v>760</v>
      </c>
      <c r="H421" s="21" t="s">
        <v>720</v>
      </c>
      <c r="I421" s="21" t="s">
        <v>212</v>
      </c>
      <c r="M421" s="21" t="s">
        <v>136</v>
      </c>
      <c r="T421" s="26"/>
      <c r="V421" s="22"/>
      <c r="W421" s="22" t="s">
        <v>549</v>
      </c>
      <c r="X421" s="22"/>
      <c r="Y421" s="29" t="s">
        <v>855</v>
      </c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21" s="21" t="str">
        <f>Table2[[#This Row],[device_suggested_area]]</f>
        <v>Back Door</v>
      </c>
      <c r="AY421" s="21" t="str">
        <f>IF(ISBLANK(Table2[[#This Row],[device_model]]), "", Table2[[#This Row],[device_suggested_area]])</f>
        <v>Back Door</v>
      </c>
      <c r="AZ421" s="21" t="s">
        <v>1180</v>
      </c>
      <c r="BA421" s="21" t="s">
        <v>712</v>
      </c>
      <c r="BB421" s="21" t="s">
        <v>711</v>
      </c>
      <c r="BC421" s="21" t="s">
        <v>713</v>
      </c>
      <c r="BD421" s="21" t="s">
        <v>720</v>
      </c>
      <c r="BI421" s="21" t="s">
        <v>710</v>
      </c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22" spans="1:63" ht="16" customHeight="1">
      <c r="A422" s="21">
        <v>2703</v>
      </c>
      <c r="B422" s="21" t="s">
        <v>26</v>
      </c>
      <c r="C422" s="21" t="s">
        <v>339</v>
      </c>
      <c r="D422" s="21" t="s">
        <v>149</v>
      </c>
      <c r="E422" s="21" t="s">
        <v>751</v>
      </c>
      <c r="F422" s="25" t="str">
        <f>IF(ISBLANK(Table2[[#This Row],[unique_id]]), "", Table2[[#This Row],[unique_id]])</f>
        <v>template_back_door_sensor_contact_last</v>
      </c>
      <c r="G422" s="21" t="s">
        <v>759</v>
      </c>
      <c r="H422" s="21" t="s">
        <v>720</v>
      </c>
      <c r="I422" s="21" t="s">
        <v>212</v>
      </c>
      <c r="M422" s="21" t="s">
        <v>136</v>
      </c>
      <c r="T422" s="26"/>
      <c r="V422" s="22"/>
      <c r="W422" s="22" t="s">
        <v>549</v>
      </c>
      <c r="X422" s="22"/>
      <c r="Y422" s="29" t="s">
        <v>855</v>
      </c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22" s="26" t="str">
        <f>Table2[[#This Row],[device_suggested_area]]</f>
        <v>Back Door</v>
      </c>
      <c r="AY422" s="21" t="str">
        <f>IF(ISBLANK(Table2[[#This Row],[device_model]]), "", Table2[[#This Row],[device_suggested_area]])</f>
        <v>Back Door</v>
      </c>
      <c r="AZ422" s="26" t="s">
        <v>1193</v>
      </c>
      <c r="BA422" s="26" t="s">
        <v>734</v>
      </c>
      <c r="BB422" s="21" t="s">
        <v>1286</v>
      </c>
      <c r="BC422" s="21" t="s">
        <v>713</v>
      </c>
      <c r="BD422" s="21" t="s">
        <v>720</v>
      </c>
      <c r="BI422" s="21" t="s">
        <v>736</v>
      </c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23" spans="1:63" ht="16" customHeight="1">
      <c r="A423" s="21">
        <v>2704</v>
      </c>
      <c r="B423" s="21" t="s">
        <v>643</v>
      </c>
      <c r="C423" s="21" t="s">
        <v>237</v>
      </c>
      <c r="D423" s="21" t="s">
        <v>147</v>
      </c>
      <c r="F423" s="25" t="str">
        <f>IF(ISBLANK(Table2[[#This Row],[unique_id]]), "", Table2[[#This Row],[unique_id]])</f>
        <v/>
      </c>
      <c r="G423" s="21" t="s">
        <v>720</v>
      </c>
      <c r="H423" s="21" t="s">
        <v>731</v>
      </c>
      <c r="I423" s="21" t="s">
        <v>212</v>
      </c>
      <c r="T423" s="26"/>
      <c r="V423" s="22"/>
      <c r="W423" s="22"/>
      <c r="X423" s="22"/>
      <c r="Y423" s="22"/>
      <c r="AG423" s="22"/>
      <c r="AH423" s="22"/>
      <c r="AS423" s="21"/>
      <c r="AT423" s="23"/>
      <c r="AU423" s="22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3" s="21" t="str">
        <f>IF(ISBLANK(Table2[[#This Row],[device_model]]), "", Table2[[#This Row],[device_suggested_area]])</f>
        <v/>
      </c>
      <c r="BA423" s="26"/>
      <c r="BC423" s="22"/>
      <c r="BI423" s="21"/>
      <c r="BJ423" s="21"/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3" ht="16" customHeight="1">
      <c r="A424" s="21">
        <v>2705</v>
      </c>
      <c r="B424" s="21" t="s">
        <v>26</v>
      </c>
      <c r="C424" s="21" t="s">
        <v>151</v>
      </c>
      <c r="D424" s="21" t="s">
        <v>314</v>
      </c>
      <c r="E424" s="21" t="s">
        <v>746</v>
      </c>
      <c r="F424" s="25" t="str">
        <f>IF(ISBLANK(Table2[[#This Row],[unique_id]]), "", Table2[[#This Row],[unique_id]])</f>
        <v>front_door_lock_security</v>
      </c>
      <c r="G424" s="21" t="s">
        <v>741</v>
      </c>
      <c r="H424" s="21" t="s">
        <v>719</v>
      </c>
      <c r="I424" s="21" t="s">
        <v>212</v>
      </c>
      <c r="M424" s="21" t="s">
        <v>136</v>
      </c>
      <c r="T424" s="26"/>
      <c r="V424" s="22"/>
      <c r="W424" s="22"/>
      <c r="X424" s="22"/>
      <c r="Y424" s="22"/>
      <c r="AE424" s="21" t="s">
        <v>756</v>
      </c>
      <c r="AG424" s="22"/>
      <c r="AH424" s="22"/>
      <c r="AS424" s="21"/>
      <c r="AT424" s="23"/>
      <c r="AU424" s="22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4" s="21" t="str">
        <f>IF(ISBLANK(Table2[[#This Row],[device_model]]), "", Table2[[#This Row],[device_suggested_area]])</f>
        <v/>
      </c>
      <c r="BC424" s="22"/>
      <c r="BI424" s="27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customHeight="1">
      <c r="A425" s="21">
        <v>2706</v>
      </c>
      <c r="B425" s="21" t="s">
        <v>26</v>
      </c>
      <c r="C425" s="21" t="s">
        <v>151</v>
      </c>
      <c r="D425" s="21" t="s">
        <v>149</v>
      </c>
      <c r="E425" s="21" t="s">
        <v>757</v>
      </c>
      <c r="F425" s="25" t="str">
        <f>IF(ISBLANK(Table2[[#This Row],[unique_id]]), "", Table2[[#This Row],[unique_id]])</f>
        <v>template_front_door_state</v>
      </c>
      <c r="G425" s="21" t="s">
        <v>289</v>
      </c>
      <c r="H425" s="21" t="s">
        <v>719</v>
      </c>
      <c r="I425" s="21" t="s">
        <v>212</v>
      </c>
      <c r="T425" s="26"/>
      <c r="V425" s="22"/>
      <c r="W425" s="22"/>
      <c r="X425" s="22"/>
      <c r="Y425" s="22"/>
      <c r="AG425" s="22"/>
      <c r="AH425" s="22"/>
      <c r="AS425" s="21"/>
      <c r="AT425" s="23"/>
      <c r="AU425" s="22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5" s="21" t="str">
        <f>IF(ISBLANK(Table2[[#This Row],[device_model]]), "", Table2[[#This Row],[device_suggested_area]])</f>
        <v/>
      </c>
      <c r="BC425" s="22"/>
      <c r="BI425" s="27"/>
      <c r="BJ425" s="24"/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3" ht="16" customHeight="1">
      <c r="A426" s="21">
        <v>2707</v>
      </c>
      <c r="B426" s="21" t="s">
        <v>26</v>
      </c>
      <c r="C426" s="21" t="s">
        <v>711</v>
      </c>
      <c r="D426" s="21" t="s">
        <v>714</v>
      </c>
      <c r="E426" s="21" t="s">
        <v>716</v>
      </c>
      <c r="F426" s="25" t="str">
        <f>IF(ISBLANK(Table2[[#This Row],[unique_id]]), "", Table2[[#This Row],[unique_id]])</f>
        <v>front_door_lock</v>
      </c>
      <c r="G426" s="21" t="s">
        <v>760</v>
      </c>
      <c r="H426" s="21" t="s">
        <v>719</v>
      </c>
      <c r="I426" s="21" t="s">
        <v>212</v>
      </c>
      <c r="M426" s="21" t="s">
        <v>136</v>
      </c>
      <c r="T426" s="26"/>
      <c r="V426" s="22"/>
      <c r="W426" s="22" t="s">
        <v>549</v>
      </c>
      <c r="X426" s="22"/>
      <c r="Y426" s="29" t="s">
        <v>855</v>
      </c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26" s="21" t="str">
        <f>Table2[[#This Row],[device_suggested_area]]</f>
        <v>Front Door</v>
      </c>
      <c r="AY426" s="21" t="str">
        <f>IF(ISBLANK(Table2[[#This Row],[device_model]]), "", Table2[[#This Row],[device_suggested_area]])</f>
        <v>Front Door</v>
      </c>
      <c r="AZ426" s="21" t="s">
        <v>1180</v>
      </c>
      <c r="BA426" s="21" t="s">
        <v>712</v>
      </c>
      <c r="BB426" s="21" t="s">
        <v>711</v>
      </c>
      <c r="BC426" s="21" t="s">
        <v>713</v>
      </c>
      <c r="BD426" s="21" t="s">
        <v>719</v>
      </c>
      <c r="BI426" s="21" t="s">
        <v>717</v>
      </c>
      <c r="BJ426" s="21"/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27" spans="1:63" ht="16" customHeight="1">
      <c r="A427" s="21">
        <v>2708</v>
      </c>
      <c r="B427" s="21" t="s">
        <v>26</v>
      </c>
      <c r="C427" s="21" t="s">
        <v>339</v>
      </c>
      <c r="D427" s="21" t="s">
        <v>149</v>
      </c>
      <c r="E427" s="21" t="s">
        <v>750</v>
      </c>
      <c r="F427" s="25" t="str">
        <f>IF(ISBLANK(Table2[[#This Row],[unique_id]]), "", Table2[[#This Row],[unique_id]])</f>
        <v>template_front_door_sensor_contact_last</v>
      </c>
      <c r="G427" s="21" t="s">
        <v>759</v>
      </c>
      <c r="H427" s="21" t="s">
        <v>719</v>
      </c>
      <c r="I427" s="21" t="s">
        <v>212</v>
      </c>
      <c r="M427" s="21" t="s">
        <v>136</v>
      </c>
      <c r="T427" s="26"/>
      <c r="V427" s="22"/>
      <c r="W427" s="22" t="s">
        <v>549</v>
      </c>
      <c r="X427" s="22"/>
      <c r="Y427" s="29" t="s">
        <v>855</v>
      </c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27" s="26" t="str">
        <f>Table2[[#This Row],[device_suggested_area]]</f>
        <v>Front Door</v>
      </c>
      <c r="AY427" s="21" t="str">
        <f>IF(ISBLANK(Table2[[#This Row],[device_model]]), "", Table2[[#This Row],[device_suggested_area]])</f>
        <v>Front Door</v>
      </c>
      <c r="AZ427" s="26" t="s">
        <v>1193</v>
      </c>
      <c r="BA427" s="26" t="s">
        <v>734</v>
      </c>
      <c r="BB427" s="21" t="s">
        <v>1286</v>
      </c>
      <c r="BC427" s="21" t="s">
        <v>713</v>
      </c>
      <c r="BD427" s="21" t="s">
        <v>719</v>
      </c>
      <c r="BI427" s="21" t="s">
        <v>735</v>
      </c>
      <c r="BJ427" s="21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28" spans="1:63" ht="16" customHeight="1">
      <c r="A428" s="21">
        <v>2709</v>
      </c>
      <c r="B428" s="21" t="s">
        <v>643</v>
      </c>
      <c r="C428" s="21" t="s">
        <v>237</v>
      </c>
      <c r="D428" s="21" t="s">
        <v>147</v>
      </c>
      <c r="F428" s="25" t="str">
        <f>IF(ISBLANK(Table2[[#This Row],[unique_id]]), "", Table2[[#This Row],[unique_id]])</f>
        <v/>
      </c>
      <c r="G428" s="21" t="s">
        <v>719</v>
      </c>
      <c r="H428" s="21" t="s">
        <v>730</v>
      </c>
      <c r="I428" s="21" t="s">
        <v>212</v>
      </c>
      <c r="T428" s="26"/>
      <c r="V428" s="22"/>
      <c r="W428" s="22"/>
      <c r="X428" s="22"/>
      <c r="Y428" s="22"/>
      <c r="AG428" s="22"/>
      <c r="AH428" s="22"/>
      <c r="AS428" s="21"/>
      <c r="AT428" s="23"/>
      <c r="AU428" s="22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8" s="21" t="str">
        <f>IF(ISBLANK(Table2[[#This Row],[device_model]]), "", Table2[[#This Row],[device_suggested_area]])</f>
        <v/>
      </c>
      <c r="BA428" s="26"/>
      <c r="BC428" s="22"/>
      <c r="BI428" s="21"/>
      <c r="BJ428" s="21"/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3" ht="16" customHeight="1">
      <c r="A429" s="21">
        <v>2710</v>
      </c>
      <c r="B429" s="21" t="s">
        <v>26</v>
      </c>
      <c r="C429" s="21" t="s">
        <v>500</v>
      </c>
      <c r="D429" s="21" t="s">
        <v>338</v>
      </c>
      <c r="E429" s="21" t="s">
        <v>337</v>
      </c>
      <c r="F429" s="25" t="str">
        <f>IF(ISBLANK(Table2[[#This Row],[unique_id]]), "", Table2[[#This Row],[unique_id]])</f>
        <v>column_break</v>
      </c>
      <c r="G429" s="21" t="s">
        <v>334</v>
      </c>
      <c r="H429" s="21" t="s">
        <v>722</v>
      </c>
      <c r="I429" s="21" t="s">
        <v>212</v>
      </c>
      <c r="M429" s="21" t="s">
        <v>335</v>
      </c>
      <c r="N429" s="21" t="s">
        <v>336</v>
      </c>
      <c r="T429" s="26"/>
      <c r="V429" s="22"/>
      <c r="W429" s="22"/>
      <c r="X429" s="22"/>
      <c r="Y429" s="22"/>
      <c r="AG429" s="22"/>
      <c r="AH429" s="22"/>
      <c r="AS429" s="21"/>
      <c r="AT429" s="23"/>
      <c r="AU429" s="22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9" s="21" t="str">
        <f>IF(ISBLANK(Table2[[#This Row],[device_model]]), "", Table2[[#This Row],[device_suggested_area]])</f>
        <v/>
      </c>
      <c r="BC429" s="22"/>
      <c r="BI429" s="21"/>
      <c r="BJ429" s="21"/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3" ht="16" customHeight="1">
      <c r="A430" s="21">
        <v>2711</v>
      </c>
      <c r="B430" s="21" t="s">
        <v>26</v>
      </c>
      <c r="C430" s="21" t="s">
        <v>237</v>
      </c>
      <c r="D430" s="21" t="s">
        <v>149</v>
      </c>
      <c r="E430" s="21" t="s">
        <v>150</v>
      </c>
      <c r="F430" s="25" t="str">
        <f>IF(ISBLANK(Table2[[#This Row],[unique_id]]), "", Table2[[#This Row],[unique_id]])</f>
        <v>uvc_ada_motion</v>
      </c>
      <c r="G430" s="21" t="s">
        <v>718</v>
      </c>
      <c r="H430" s="21" t="s">
        <v>722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IF(ISBLANK(Table2[[#This Row],[device_model]]), "", Table2[[#This Row],[device_suggested_area]])</f>
        <v/>
      </c>
      <c r="BC430" s="22"/>
      <c r="BI430" s="21"/>
      <c r="BJ430" s="21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3" ht="16" customHeight="1">
      <c r="A431" s="21">
        <v>2712</v>
      </c>
      <c r="B431" s="21" t="s">
        <v>26</v>
      </c>
      <c r="C431" s="21" t="s">
        <v>237</v>
      </c>
      <c r="D431" s="21" t="s">
        <v>147</v>
      </c>
      <c r="E431" s="21" t="s">
        <v>148</v>
      </c>
      <c r="F431" s="25" t="str">
        <f>IF(ISBLANK(Table2[[#This Row],[unique_id]]), "", Table2[[#This Row],[unique_id]])</f>
        <v>uvc_ada_medium</v>
      </c>
      <c r="G431" s="21" t="s">
        <v>130</v>
      </c>
      <c r="H431" s="21" t="s">
        <v>724</v>
      </c>
      <c r="I431" s="21" t="s">
        <v>212</v>
      </c>
      <c r="M431" s="21" t="s">
        <v>136</v>
      </c>
      <c r="N431" s="21" t="s">
        <v>275</v>
      </c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31" s="21" t="s">
        <v>394</v>
      </c>
      <c r="AY431" s="21" t="str">
        <f>IF(ISBLANK(Table2[[#This Row],[device_model]]), "", Table2[[#This Row],[device_suggested_area]])</f>
        <v>Ada</v>
      </c>
      <c r="AZ431" s="21" t="str">
        <f>Table2[[#This Row],[device_suggested_area]]</f>
        <v>Ada</v>
      </c>
      <c r="BA431" s="21" t="s">
        <v>392</v>
      </c>
      <c r="BB431" s="21" t="s">
        <v>237</v>
      </c>
      <c r="BC431" s="21" t="s">
        <v>393</v>
      </c>
      <c r="BD431" s="21" t="s">
        <v>130</v>
      </c>
      <c r="BH431" s="21" t="s">
        <v>446</v>
      </c>
      <c r="BI431" s="21" t="s">
        <v>390</v>
      </c>
      <c r="BJ431" s="21" t="s">
        <v>411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32" spans="1:63" ht="16" customHeight="1">
      <c r="A432" s="21">
        <v>2713</v>
      </c>
      <c r="B432" s="21" t="s">
        <v>26</v>
      </c>
      <c r="C432" s="21" t="s">
        <v>500</v>
      </c>
      <c r="D432" s="21" t="s">
        <v>338</v>
      </c>
      <c r="E432" s="21" t="s">
        <v>337</v>
      </c>
      <c r="F432" s="25" t="str">
        <f>IF(ISBLANK(Table2[[#This Row],[unique_id]]), "", Table2[[#This Row],[unique_id]])</f>
        <v>column_break</v>
      </c>
      <c r="G432" s="21" t="s">
        <v>334</v>
      </c>
      <c r="H432" s="21" t="s">
        <v>724</v>
      </c>
      <c r="I432" s="21" t="s">
        <v>212</v>
      </c>
      <c r="M432" s="21" t="s">
        <v>335</v>
      </c>
      <c r="N432" s="21" t="s">
        <v>336</v>
      </c>
      <c r="T432" s="26"/>
      <c r="V432" s="22"/>
      <c r="W432" s="22"/>
      <c r="X432" s="22"/>
      <c r="Y432" s="22"/>
      <c r="AG432" s="22"/>
      <c r="AH432" s="22"/>
      <c r="AS432" s="21"/>
      <c r="AT432" s="23"/>
      <c r="AU432" s="22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2" s="21" t="str">
        <f>IF(ISBLANK(Table2[[#This Row],[device_model]]), "", Table2[[#This Row],[device_suggested_area]])</f>
        <v/>
      </c>
      <c r="BC432" s="22"/>
      <c r="BI432" s="21"/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3" ht="16" customHeight="1">
      <c r="A433" s="21">
        <v>2714</v>
      </c>
      <c r="B433" s="21" t="s">
        <v>26</v>
      </c>
      <c r="C433" s="21" t="s">
        <v>237</v>
      </c>
      <c r="D433" s="21" t="s">
        <v>149</v>
      </c>
      <c r="E433" s="21" t="s">
        <v>211</v>
      </c>
      <c r="F433" s="25" t="str">
        <f>IF(ISBLANK(Table2[[#This Row],[unique_id]]), "", Table2[[#This Row],[unique_id]])</f>
        <v>uvc_edwin_motion</v>
      </c>
      <c r="G433" s="21" t="s">
        <v>718</v>
      </c>
      <c r="H433" s="21" t="s">
        <v>721</v>
      </c>
      <c r="I433" s="21" t="s">
        <v>212</v>
      </c>
      <c r="M433" s="21" t="s">
        <v>136</v>
      </c>
      <c r="T433" s="26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3" s="21" t="str">
        <f>IF(ISBLANK(Table2[[#This Row],[device_model]]), "", Table2[[#This Row],[device_suggested_area]])</f>
        <v/>
      </c>
      <c r="BC433" s="22"/>
      <c r="BI433" s="21"/>
      <c r="BJ433" s="21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3" ht="16" customHeight="1">
      <c r="A434" s="21">
        <v>2715</v>
      </c>
      <c r="B434" s="21" t="s">
        <v>26</v>
      </c>
      <c r="C434" s="21" t="s">
        <v>237</v>
      </c>
      <c r="D434" s="21" t="s">
        <v>147</v>
      </c>
      <c r="E434" s="21" t="s">
        <v>210</v>
      </c>
      <c r="F434" s="25" t="str">
        <f>IF(ISBLANK(Table2[[#This Row],[unique_id]]), "", Table2[[#This Row],[unique_id]])</f>
        <v>uvc_edwin_medium</v>
      </c>
      <c r="G434" s="21" t="s">
        <v>127</v>
      </c>
      <c r="H434" s="21" t="s">
        <v>723</v>
      </c>
      <c r="I434" s="21" t="s">
        <v>212</v>
      </c>
      <c r="M434" s="21" t="s">
        <v>136</v>
      </c>
      <c r="N434" s="21" t="s">
        <v>275</v>
      </c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34" s="21" t="s">
        <v>394</v>
      </c>
      <c r="AY434" s="21" t="str">
        <f>IF(ISBLANK(Table2[[#This Row],[device_model]]), "", Table2[[#This Row],[device_suggested_area]])</f>
        <v>Edwin</v>
      </c>
      <c r="AZ434" s="21" t="str">
        <f>Table2[[#This Row],[device_suggested_area]]</f>
        <v>Edwin</v>
      </c>
      <c r="BA434" s="21" t="s">
        <v>392</v>
      </c>
      <c r="BB434" s="21" t="s">
        <v>237</v>
      </c>
      <c r="BC434" s="21" t="s">
        <v>393</v>
      </c>
      <c r="BD434" s="21" t="s">
        <v>127</v>
      </c>
      <c r="BH434" s="21" t="s">
        <v>446</v>
      </c>
      <c r="BI434" s="21" t="s">
        <v>391</v>
      </c>
      <c r="BJ434" s="21" t="s">
        <v>412</v>
      </c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35" spans="1:63" ht="16" customHeight="1">
      <c r="A435" s="21">
        <v>2716</v>
      </c>
      <c r="B435" s="21" t="s">
        <v>26</v>
      </c>
      <c r="C435" s="21" t="s">
        <v>500</v>
      </c>
      <c r="D435" s="21" t="s">
        <v>338</v>
      </c>
      <c r="E435" s="21" t="s">
        <v>337</v>
      </c>
      <c r="F435" s="25" t="str">
        <f>IF(ISBLANK(Table2[[#This Row],[unique_id]]), "", Table2[[#This Row],[unique_id]])</f>
        <v>column_break</v>
      </c>
      <c r="G435" s="21" t="s">
        <v>334</v>
      </c>
      <c r="H435" s="21" t="s">
        <v>723</v>
      </c>
      <c r="I435" s="21" t="s">
        <v>212</v>
      </c>
      <c r="M435" s="21" t="s">
        <v>335</v>
      </c>
      <c r="N435" s="21" t="s">
        <v>336</v>
      </c>
      <c r="T435" s="26"/>
      <c r="V435" s="22"/>
      <c r="W435" s="22"/>
      <c r="X435" s="22"/>
      <c r="Y435" s="22"/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IF(ISBLANK(Table2[[#This Row],[device_model]]), "", Table2[[#This Row],[device_suggested_area]])</f>
        <v/>
      </c>
      <c r="BC435" s="22"/>
      <c r="BI435" s="21"/>
      <c r="BJ435" s="21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3" ht="16" customHeight="1">
      <c r="A436" s="21">
        <v>2717</v>
      </c>
      <c r="B436" s="21" t="s">
        <v>26</v>
      </c>
      <c r="C436" s="21" t="s">
        <v>133</v>
      </c>
      <c r="D436" s="21" t="s">
        <v>149</v>
      </c>
      <c r="E436" s="21" t="s">
        <v>685</v>
      </c>
      <c r="F436" s="25" t="str">
        <f>IF(ISBLANK(Table2[[#This Row],[unique_id]]), "", Table2[[#This Row],[unique_id]])</f>
        <v>ada_fan_occupancy</v>
      </c>
      <c r="G436" s="21" t="s">
        <v>130</v>
      </c>
      <c r="H436" s="21" t="s">
        <v>725</v>
      </c>
      <c r="I436" s="21" t="s">
        <v>212</v>
      </c>
      <c r="M436" s="21" t="s">
        <v>136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C436" s="22"/>
      <c r="BI436" s="21"/>
      <c r="BJ436" s="21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customHeight="1">
      <c r="A437" s="21">
        <v>2718</v>
      </c>
      <c r="B437" s="21" t="s">
        <v>26</v>
      </c>
      <c r="C437" s="21" t="s">
        <v>133</v>
      </c>
      <c r="D437" s="21" t="s">
        <v>149</v>
      </c>
      <c r="E437" s="21" t="s">
        <v>684</v>
      </c>
      <c r="F437" s="25" t="str">
        <f>IF(ISBLANK(Table2[[#This Row],[unique_id]]), "", Table2[[#This Row],[unique_id]])</f>
        <v>edwin_fan_occupancy</v>
      </c>
      <c r="G437" s="21" t="s">
        <v>127</v>
      </c>
      <c r="H437" s="21" t="s">
        <v>725</v>
      </c>
      <c r="I437" s="21" t="s">
        <v>212</v>
      </c>
      <c r="M437" s="21" t="s">
        <v>136</v>
      </c>
      <c r="T437" s="26"/>
      <c r="V437" s="22"/>
      <c r="W437" s="22"/>
      <c r="X437" s="22"/>
      <c r="Y437" s="22"/>
      <c r="AG437" s="22"/>
      <c r="AH437" s="22"/>
      <c r="AS437" s="21"/>
      <c r="AT437" s="23"/>
      <c r="AU437" s="22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7" s="21" t="str">
        <f>IF(ISBLANK(Table2[[#This Row],[device_model]]), "", Table2[[#This Row],[device_suggested_area]])</f>
        <v/>
      </c>
      <c r="BC437" s="22"/>
      <c r="BI437" s="21"/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3" ht="16" customHeight="1">
      <c r="A438" s="21">
        <v>2719</v>
      </c>
      <c r="B438" s="21" t="s">
        <v>26</v>
      </c>
      <c r="C438" s="21" t="s">
        <v>133</v>
      </c>
      <c r="D438" s="21" t="s">
        <v>149</v>
      </c>
      <c r="E438" s="21" t="s">
        <v>686</v>
      </c>
      <c r="F438" s="25" t="str">
        <f>IF(ISBLANK(Table2[[#This Row],[unique_id]]), "", Table2[[#This Row],[unique_id]])</f>
        <v>parents_fan_occupancy</v>
      </c>
      <c r="G438" s="21" t="s">
        <v>194</v>
      </c>
      <c r="H438" s="21" t="s">
        <v>725</v>
      </c>
      <c r="I438" s="21" t="s">
        <v>212</v>
      </c>
      <c r="M438" s="21" t="s">
        <v>136</v>
      </c>
      <c r="T438" s="26"/>
      <c r="V438" s="22"/>
      <c r="W438" s="22"/>
      <c r="X438" s="22"/>
      <c r="Y438" s="22"/>
      <c r="AG438" s="22"/>
      <c r="AH438" s="22"/>
      <c r="AS438" s="21"/>
      <c r="AT438" s="23"/>
      <c r="AU438" s="22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8" s="21" t="str">
        <f>IF(ISBLANK(Table2[[#This Row],[device_model]]), "", Table2[[#This Row],[device_suggested_area]])</f>
        <v/>
      </c>
      <c r="BC438" s="22"/>
      <c r="BI438" s="21"/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3" ht="16" customHeight="1">
      <c r="A439" s="21">
        <v>2720</v>
      </c>
      <c r="B439" s="21" t="s">
        <v>26</v>
      </c>
      <c r="C439" s="21" t="s">
        <v>133</v>
      </c>
      <c r="D439" s="21" t="s">
        <v>149</v>
      </c>
      <c r="E439" s="21" t="s">
        <v>687</v>
      </c>
      <c r="F439" s="25" t="str">
        <f>IF(ISBLANK(Table2[[#This Row],[unique_id]]), "", Table2[[#This Row],[unique_id]])</f>
        <v>lounge_fan_occupancy</v>
      </c>
      <c r="G439" s="21" t="s">
        <v>196</v>
      </c>
      <c r="H439" s="21" t="s">
        <v>725</v>
      </c>
      <c r="I439" s="21" t="s">
        <v>212</v>
      </c>
      <c r="M439" s="21" t="s">
        <v>136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IF(ISBLANK(Table2[[#This Row],[device_model]]), "", Table2[[#This Row],[device_suggested_area]])</f>
        <v/>
      </c>
      <c r="BC439" s="22"/>
      <c r="BI439" s="21"/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3" ht="16" customHeight="1">
      <c r="A440" s="21">
        <v>2721</v>
      </c>
      <c r="B440" s="21" t="s">
        <v>26</v>
      </c>
      <c r="C440" s="21" t="s">
        <v>133</v>
      </c>
      <c r="D440" s="21" t="s">
        <v>149</v>
      </c>
      <c r="E440" s="21" t="s">
        <v>688</v>
      </c>
      <c r="F440" s="25" t="str">
        <f>IF(ISBLANK(Table2[[#This Row],[unique_id]]), "", Table2[[#This Row],[unique_id]])</f>
        <v>deck_east_fan_occupancy</v>
      </c>
      <c r="G440" s="21" t="s">
        <v>218</v>
      </c>
      <c r="H440" s="21" t="s">
        <v>725</v>
      </c>
      <c r="I440" s="21" t="s">
        <v>212</v>
      </c>
      <c r="M440" s="21" t="s">
        <v>136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2722</v>
      </c>
      <c r="B441" s="21" t="s">
        <v>26</v>
      </c>
      <c r="C441" s="21" t="s">
        <v>133</v>
      </c>
      <c r="D441" s="21" t="s">
        <v>149</v>
      </c>
      <c r="E441" s="21" t="s">
        <v>689</v>
      </c>
      <c r="F441" s="25" t="str">
        <f>IF(ISBLANK(Table2[[#This Row],[unique_id]]), "", Table2[[#This Row],[unique_id]])</f>
        <v>deck_west_fan_occupancy</v>
      </c>
      <c r="G441" s="21" t="s">
        <v>217</v>
      </c>
      <c r="H441" s="21" t="s">
        <v>725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5000</v>
      </c>
      <c r="B442" s="24" t="s">
        <v>26</v>
      </c>
      <c r="C442" s="21" t="s">
        <v>237</v>
      </c>
      <c r="F442" s="25" t="str">
        <f>IF(ISBLANK(Table2[[#This Row],[unique_id]]), "", Table2[[#This Row],[unique_id]])</f>
        <v/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42" s="21" t="s">
        <v>1175</v>
      </c>
      <c r="AY442" s="21" t="str">
        <f>IF(ISBLANK(Table2[[#This Row],[device_model]]), "", Table2[[#This Row],[device_suggested_area]])</f>
        <v>Rack</v>
      </c>
      <c r="AZ442" s="21" t="s">
        <v>1230</v>
      </c>
      <c r="BA442" s="21" t="s">
        <v>1174</v>
      </c>
      <c r="BB442" s="21" t="s">
        <v>237</v>
      </c>
      <c r="BC442" s="21" t="s">
        <v>415</v>
      </c>
      <c r="BD442" s="21" t="s">
        <v>28</v>
      </c>
      <c r="BH442" s="21" t="s">
        <v>413</v>
      </c>
      <c r="BI442" s="21" t="s">
        <v>422</v>
      </c>
      <c r="BJ442" s="21" t="s">
        <v>418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43" spans="1:63" ht="16" customHeight="1">
      <c r="A443" s="21">
        <v>5001</v>
      </c>
      <c r="B443" s="24" t="s">
        <v>26</v>
      </c>
      <c r="C443" s="21" t="s">
        <v>237</v>
      </c>
      <c r="F443" s="25" t="str">
        <f>IF(ISBLANK(Table2[[#This Row],[unique_id]]), "", Table2[[#This Row],[unique_id]])</f>
        <v/>
      </c>
      <c r="T443" s="26"/>
      <c r="V443" s="22"/>
      <c r="W443" s="22"/>
      <c r="X443" s="22"/>
      <c r="Y443" s="22"/>
      <c r="AG443" s="22"/>
      <c r="AH443" s="22"/>
      <c r="AS443" s="21"/>
      <c r="AT443" s="23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43" s="21" t="s">
        <v>1176</v>
      </c>
      <c r="AY443" s="21" t="str">
        <f>IF(ISBLANK(Table2[[#This Row],[device_model]]), "", Table2[[#This Row],[device_suggested_area]])</f>
        <v>Rack</v>
      </c>
      <c r="AZ443" s="21" t="str">
        <f>Table2[[#This Row],[device_suggested_area]]</f>
        <v>Rack</v>
      </c>
      <c r="BA443" s="21" t="s">
        <v>1170</v>
      </c>
      <c r="BB443" s="21" t="s">
        <v>237</v>
      </c>
      <c r="BC443" s="21" t="s">
        <v>697</v>
      </c>
      <c r="BD443" s="21" t="s">
        <v>28</v>
      </c>
      <c r="BH443" s="21" t="s">
        <v>413</v>
      </c>
      <c r="BI443" s="21" t="s">
        <v>698</v>
      </c>
      <c r="BJ443" s="21" t="s">
        <v>419</v>
      </c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44" spans="1:63" ht="16" customHeight="1">
      <c r="A444" s="21">
        <v>5002</v>
      </c>
      <c r="B444" s="24" t="s">
        <v>26</v>
      </c>
      <c r="C444" s="21" t="s">
        <v>237</v>
      </c>
      <c r="F444" s="25" t="str">
        <f>IF(ISBLANK(Table2[[#This Row],[unique_id]]), "", Table2[[#This Row],[unique_id]])</f>
        <v/>
      </c>
      <c r="T444" s="26"/>
      <c r="V444" s="22"/>
      <c r="W444" s="22"/>
      <c r="X444" s="22"/>
      <c r="Y444" s="22"/>
      <c r="AG444" s="22"/>
      <c r="AH444" s="22"/>
      <c r="AS444" s="21"/>
      <c r="AT444" s="23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44" s="21" t="s">
        <v>1176</v>
      </c>
      <c r="AY444" s="21" t="str">
        <f>IF(ISBLANK(Table2[[#This Row],[device_model]]), "", Table2[[#This Row],[device_suggested_area]])</f>
        <v>Ceiling</v>
      </c>
      <c r="AZ444" s="21" t="str">
        <f>Table2[[#This Row],[device_suggested_area]]</f>
        <v>Ceiling</v>
      </c>
      <c r="BA444" s="21" t="s">
        <v>1171</v>
      </c>
      <c r="BB444" s="21" t="s">
        <v>237</v>
      </c>
      <c r="BC444" s="21" t="s">
        <v>1236</v>
      </c>
      <c r="BD444" s="21" t="s">
        <v>416</v>
      </c>
      <c r="BH444" s="21" t="s">
        <v>413</v>
      </c>
      <c r="BI444" s="21" t="s">
        <v>423</v>
      </c>
      <c r="BJ444" s="21" t="s">
        <v>420</v>
      </c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45" spans="1:63" ht="16" customHeight="1">
      <c r="A445" s="21">
        <v>5003</v>
      </c>
      <c r="B445" s="24" t="s">
        <v>26</v>
      </c>
      <c r="C445" s="21" t="s">
        <v>237</v>
      </c>
      <c r="F445" s="25" t="str">
        <f>IF(ISBLANK(Table2[[#This Row],[unique_id]]), "", Table2[[#This Row],[unique_id]])</f>
        <v/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45" s="21" t="s">
        <v>1177</v>
      </c>
      <c r="AY445" s="21" t="str">
        <f>IF(ISBLANK(Table2[[#This Row],[device_model]]), "", Table2[[#This Row],[device_suggested_area]])</f>
        <v>Deck</v>
      </c>
      <c r="AZ445" s="21" t="str">
        <f>Table2[[#This Row],[device_suggested_area]]</f>
        <v>Deck</v>
      </c>
      <c r="BA445" s="21" t="s">
        <v>1172</v>
      </c>
      <c r="BB445" s="21" t="s">
        <v>237</v>
      </c>
      <c r="BC445" s="21" t="s">
        <v>1235</v>
      </c>
      <c r="BD445" s="21" t="s">
        <v>363</v>
      </c>
      <c r="BH445" s="21" t="s">
        <v>413</v>
      </c>
      <c r="BI445" s="21" t="s">
        <v>424</v>
      </c>
      <c r="BJ445" s="21" t="s">
        <v>421</v>
      </c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46" spans="1:63" ht="16" customHeight="1">
      <c r="A446" s="21">
        <v>5004</v>
      </c>
      <c r="B446" s="24" t="s">
        <v>26</v>
      </c>
      <c r="C446" s="21" t="s">
        <v>237</v>
      </c>
      <c r="F446" s="25" t="str">
        <f>IF(ISBLANK(Table2[[#This Row],[unique_id]]), "", Table2[[#This Row],[unique_id]])</f>
        <v/>
      </c>
      <c r="T446" s="26"/>
      <c r="V446" s="22"/>
      <c r="W446" s="22"/>
      <c r="X446" s="22"/>
      <c r="Y446" s="22"/>
      <c r="AG446" s="22"/>
      <c r="AH446" s="22"/>
      <c r="AS446" s="21"/>
      <c r="AT446" s="23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46" s="21" t="s">
        <v>1177</v>
      </c>
      <c r="AY446" s="21" t="str">
        <f>IF(ISBLANK(Table2[[#This Row],[device_model]]), "", Table2[[#This Row],[device_suggested_area]])</f>
        <v>Hallway</v>
      </c>
      <c r="AZ446" s="21" t="str">
        <f>Table2[[#This Row],[device_suggested_area]]</f>
        <v>Hallway</v>
      </c>
      <c r="BA446" s="21" t="s">
        <v>1173</v>
      </c>
      <c r="BB446" s="21" t="s">
        <v>237</v>
      </c>
      <c r="BC446" s="21" t="s">
        <v>1235</v>
      </c>
      <c r="BD446" s="21" t="s">
        <v>417</v>
      </c>
      <c r="BH446" s="21" t="s">
        <v>413</v>
      </c>
      <c r="BI446" s="21" t="s">
        <v>425</v>
      </c>
      <c r="BJ446" s="21" t="s">
        <v>696</v>
      </c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47" spans="1:63" ht="16" customHeight="1">
      <c r="A447" s="21">
        <v>5005</v>
      </c>
      <c r="B447" s="24" t="s">
        <v>26</v>
      </c>
      <c r="C447" s="24" t="s">
        <v>395</v>
      </c>
      <c r="D447" s="24"/>
      <c r="E447" s="24"/>
      <c r="F447" s="25" t="str">
        <f>IF(ISBLANK(Table2[[#This Row],[unique_id]]), "", Table2[[#This Row],[unique_id]])</f>
        <v/>
      </c>
      <c r="G447" s="24"/>
      <c r="H447" s="24"/>
      <c r="I447" s="24"/>
      <c r="K447" s="24"/>
      <c r="L447" s="24"/>
      <c r="M447" s="24"/>
      <c r="T447" s="26"/>
      <c r="V447" s="22"/>
      <c r="W447" s="22"/>
      <c r="X447" s="22"/>
      <c r="Y447" s="22"/>
      <c r="AG447" s="22"/>
      <c r="AH447" s="22"/>
      <c r="AS447" s="21"/>
      <c r="AT447" s="23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47" s="21" t="s">
        <v>1175</v>
      </c>
      <c r="AY447" s="21" t="str">
        <f>IF(ISBLANK(Table2[[#This Row],[device_model]]), "", Table2[[#This Row],[device_suggested_area]])</f>
        <v>Rack</v>
      </c>
      <c r="AZ447" s="21" t="s">
        <v>395</v>
      </c>
      <c r="BA447" s="21" t="s">
        <v>396</v>
      </c>
      <c r="BB447" s="21" t="s">
        <v>398</v>
      </c>
      <c r="BC447" s="21" t="s">
        <v>397</v>
      </c>
      <c r="BD447" s="21" t="s">
        <v>28</v>
      </c>
      <c r="BH447" s="21" t="s">
        <v>426</v>
      </c>
      <c r="BI447" s="27" t="s">
        <v>488</v>
      </c>
      <c r="BJ447" s="21" t="s">
        <v>427</v>
      </c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48" spans="1:63" ht="16" customHeight="1">
      <c r="A448" s="21">
        <v>5006</v>
      </c>
      <c r="B448" s="24" t="s">
        <v>26</v>
      </c>
      <c r="C448" s="24" t="s">
        <v>384</v>
      </c>
      <c r="D448" s="24"/>
      <c r="E448" s="24"/>
      <c r="F448" s="25" t="str">
        <f>IF(ISBLANK(Table2[[#This Row],[unique_id]]), "", Table2[[#This Row],[unique_id]])</f>
        <v/>
      </c>
      <c r="G448" s="24"/>
      <c r="H448" s="24"/>
      <c r="I448" s="24"/>
      <c r="K448" s="24"/>
      <c r="L448" s="24"/>
      <c r="M448" s="24"/>
      <c r="T448" s="26"/>
      <c r="V448" s="22"/>
      <c r="W448" s="22"/>
      <c r="X448" s="22"/>
      <c r="Y448" s="22"/>
      <c r="AG448" s="22"/>
      <c r="AH448" s="22"/>
      <c r="AS448" s="21"/>
      <c r="AT448" s="23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48" s="21" t="s">
        <v>1219</v>
      </c>
      <c r="AY448" s="21" t="str">
        <f>IF(ISBLANK(Table2[[#This Row],[device_model]]), "", Table2[[#This Row],[device_suggested_area]])</f>
        <v>Rack</v>
      </c>
      <c r="AZ448" s="21" t="s">
        <v>1182</v>
      </c>
      <c r="BA448" s="21" t="s">
        <v>1181</v>
      </c>
      <c r="BB448" s="21" t="s">
        <v>268</v>
      </c>
      <c r="BC448" s="21">
        <v>12.1</v>
      </c>
      <c r="BD448" s="21" t="s">
        <v>28</v>
      </c>
      <c r="BH448" s="21" t="s">
        <v>426</v>
      </c>
      <c r="BI448" s="21" t="s">
        <v>659</v>
      </c>
      <c r="BJ448" s="21" t="s">
        <v>484</v>
      </c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49" spans="1:63" ht="16" customHeight="1">
      <c r="A449" s="21">
        <v>5007</v>
      </c>
      <c r="B449" s="24" t="s">
        <v>26</v>
      </c>
      <c r="C449" s="24" t="s">
        <v>384</v>
      </c>
      <c r="D449" s="24"/>
      <c r="E449" s="24"/>
      <c r="F449" s="25" t="str">
        <f>IF(ISBLANK(Table2[[#This Row],[unique_id]]), "", Table2[[#This Row],[unique_id]])</f>
        <v/>
      </c>
      <c r="G449" s="24"/>
      <c r="H449" s="24"/>
      <c r="I449" s="24"/>
      <c r="K449" s="24"/>
      <c r="L449" s="24"/>
      <c r="M449" s="24"/>
      <c r="T449" s="26"/>
      <c r="V449" s="22"/>
      <c r="W449" s="22"/>
      <c r="X449" s="22"/>
      <c r="Y449" s="22"/>
      <c r="AG449" s="22"/>
      <c r="AH449" s="22"/>
      <c r="AS449" s="21"/>
      <c r="AT449" s="23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49" s="21" t="s">
        <v>1219</v>
      </c>
      <c r="AY449" s="21" t="str">
        <f>IF(ISBLANK(Table2[[#This Row],[device_model]]), "", Table2[[#This Row],[device_suggested_area]])</f>
        <v>Rack</v>
      </c>
      <c r="AZ449" s="21" t="s">
        <v>1182</v>
      </c>
      <c r="BA449" s="21" t="s">
        <v>1181</v>
      </c>
      <c r="BB449" s="21" t="s">
        <v>268</v>
      </c>
      <c r="BC449" s="21">
        <v>12.1</v>
      </c>
      <c r="BD449" s="21" t="s">
        <v>28</v>
      </c>
      <c r="BH449" s="21" t="s">
        <v>414</v>
      </c>
      <c r="BI449" s="21" t="s">
        <v>877</v>
      </c>
      <c r="BJ449" s="21" t="s">
        <v>409</v>
      </c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50" spans="1:63" ht="16" customHeight="1">
      <c r="A450" s="21">
        <v>5008</v>
      </c>
      <c r="B450" s="24" t="s">
        <v>26</v>
      </c>
      <c r="C450" s="24" t="s">
        <v>384</v>
      </c>
      <c r="D450" s="24"/>
      <c r="E450" s="24"/>
      <c r="F450" s="25" t="str">
        <f>IF(ISBLANK(Table2[[#This Row],[unique_id]]), "", Table2[[#This Row],[unique_id]])</f>
        <v/>
      </c>
      <c r="G450" s="24"/>
      <c r="H450" s="24"/>
      <c r="I450" s="24"/>
      <c r="K450" s="24"/>
      <c r="L450" s="24"/>
      <c r="M450" s="24"/>
      <c r="T450" s="26"/>
      <c r="V450" s="22"/>
      <c r="W450" s="22"/>
      <c r="X450" s="22"/>
      <c r="Y450" s="22"/>
      <c r="AG450" s="22"/>
      <c r="AH450" s="22"/>
      <c r="AS450" s="21"/>
      <c r="AT450" s="23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0" s="21" t="s">
        <v>1219</v>
      </c>
      <c r="AY450" s="21" t="str">
        <f>IF(ISBLANK(Table2[[#This Row],[device_model]]), "", Table2[[#This Row],[device_suggested_area]])</f>
        <v>Rack</v>
      </c>
      <c r="AZ450" s="21" t="s">
        <v>1182</v>
      </c>
      <c r="BA450" s="21" t="s">
        <v>1181</v>
      </c>
      <c r="BB450" s="21" t="s">
        <v>268</v>
      </c>
      <c r="BC450" s="21">
        <v>12.1</v>
      </c>
      <c r="BD450" s="21" t="s">
        <v>28</v>
      </c>
      <c r="BH450" s="21" t="s">
        <v>446</v>
      </c>
      <c r="BI450" s="21" t="s">
        <v>487</v>
      </c>
      <c r="BJ450" s="21" t="s">
        <v>485</v>
      </c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51" spans="1:63" ht="16" customHeight="1">
      <c r="A451" s="21">
        <v>5009</v>
      </c>
      <c r="B451" s="24" t="s">
        <v>643</v>
      </c>
      <c r="C451" s="24" t="s">
        <v>384</v>
      </c>
      <c r="D451" s="24"/>
      <c r="E451" s="24"/>
      <c r="F451" s="25" t="str">
        <f>IF(ISBLANK(Table2[[#This Row],[unique_id]]), "", Table2[[#This Row],[unique_id]])</f>
        <v/>
      </c>
      <c r="G451" s="24"/>
      <c r="H451" s="24"/>
      <c r="I451" s="24"/>
      <c r="T451" s="26"/>
      <c r="V451" s="22"/>
      <c r="W451" s="22"/>
      <c r="X451" s="22"/>
      <c r="Y451" s="22"/>
      <c r="AG451" s="22"/>
      <c r="AH451" s="22"/>
      <c r="AS451" s="21"/>
      <c r="AT451" s="23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51" s="21" t="s">
        <v>1220</v>
      </c>
      <c r="AY451" s="21" t="str">
        <f>IF(ISBLANK(Table2[[#This Row],[device_model]]), "", Table2[[#This Row],[device_suggested_area]])</f>
        <v>Rack</v>
      </c>
      <c r="AZ451" s="21" t="s">
        <v>1184</v>
      </c>
      <c r="BA451" s="21" t="s">
        <v>1183</v>
      </c>
      <c r="BB451" s="21" t="s">
        <v>268</v>
      </c>
      <c r="BC451" s="21">
        <v>12.1</v>
      </c>
      <c r="BD451" s="21" t="s">
        <v>28</v>
      </c>
      <c r="BH451" s="21" t="s">
        <v>414</v>
      </c>
      <c r="BI451" s="21" t="s">
        <v>385</v>
      </c>
      <c r="BJ451" s="21"/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52" spans="1:63" ht="16" customHeight="1">
      <c r="A452" s="21">
        <v>5010</v>
      </c>
      <c r="B452" s="24" t="s">
        <v>643</v>
      </c>
      <c r="C452" s="24" t="s">
        <v>384</v>
      </c>
      <c r="D452" s="24"/>
      <c r="E452" s="24"/>
      <c r="F452" s="25" t="str">
        <f>IF(ISBLANK(Table2[[#This Row],[unique_id]]), "", Table2[[#This Row],[unique_id]])</f>
        <v/>
      </c>
      <c r="G452" s="24"/>
      <c r="H452" s="24"/>
      <c r="I452" s="24"/>
      <c r="T452" s="26"/>
      <c r="V452" s="22"/>
      <c r="W452" s="22"/>
      <c r="X452" s="22"/>
      <c r="Y452" s="22"/>
      <c r="AG452" s="22"/>
      <c r="AH452" s="22"/>
      <c r="AS452" s="21"/>
      <c r="AT452" s="23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52" s="21" t="s">
        <v>1220</v>
      </c>
      <c r="AY452" s="21" t="str">
        <f>IF(ISBLANK(Table2[[#This Row],[device_model]]), "", Table2[[#This Row],[device_suggested_area]])</f>
        <v>Rack</v>
      </c>
      <c r="AZ452" s="21" t="s">
        <v>1186</v>
      </c>
      <c r="BA452" s="21" t="s">
        <v>1185</v>
      </c>
      <c r="BB452" s="21" t="s">
        <v>268</v>
      </c>
      <c r="BC452" s="21">
        <v>12.1</v>
      </c>
      <c r="BD452" s="21" t="s">
        <v>28</v>
      </c>
      <c r="BH452" s="21" t="s">
        <v>414</v>
      </c>
      <c r="BI452" s="21" t="s">
        <v>486</v>
      </c>
      <c r="BJ452" s="24"/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53" spans="1:63" ht="16" customHeight="1">
      <c r="A453" s="21">
        <v>5011</v>
      </c>
      <c r="B453" s="24" t="s">
        <v>643</v>
      </c>
      <c r="C453" s="24" t="s">
        <v>384</v>
      </c>
      <c r="D453" s="24"/>
      <c r="E453" s="24"/>
      <c r="F453" s="25" t="str">
        <f>IF(ISBLANK(Table2[[#This Row],[unique_id]]), "", Table2[[#This Row],[unique_id]])</f>
        <v/>
      </c>
      <c r="G453" s="24"/>
      <c r="H453" s="24"/>
      <c r="I453" s="24"/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53" s="21" t="s">
        <v>1220</v>
      </c>
      <c r="AY453" s="21" t="str">
        <f>IF(ISBLANK(Table2[[#This Row],[device_model]]), "", Table2[[#This Row],[device_suggested_area]])</f>
        <v>Rack</v>
      </c>
      <c r="AZ453" s="21" t="s">
        <v>1190</v>
      </c>
      <c r="BA453" s="21" t="s">
        <v>1187</v>
      </c>
      <c r="BB453" s="21" t="s">
        <v>268</v>
      </c>
      <c r="BC453" s="21">
        <v>12.1</v>
      </c>
      <c r="BD453" s="21" t="s">
        <v>28</v>
      </c>
      <c r="BH453" s="21" t="s">
        <v>414</v>
      </c>
      <c r="BI453" s="21" t="s">
        <v>654</v>
      </c>
      <c r="BJ453" s="24"/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54" spans="1:63" ht="16" customHeight="1">
      <c r="A454" s="21">
        <v>5012</v>
      </c>
      <c r="B454" s="24" t="s">
        <v>26</v>
      </c>
      <c r="C454" s="24" t="s">
        <v>384</v>
      </c>
      <c r="D454" s="24"/>
      <c r="E454" s="24"/>
      <c r="F454" s="25" t="str">
        <f>IF(ISBLANK(Table2[[#This Row],[unique_id]]), "", Table2[[#This Row],[unique_id]])</f>
        <v/>
      </c>
      <c r="G454" s="24"/>
      <c r="H454" s="24"/>
      <c r="I454" s="24"/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54" s="21" t="s">
        <v>1220</v>
      </c>
      <c r="AY454" s="21" t="str">
        <f>IF(ISBLANK(Table2[[#This Row],[device_model]]), "", Table2[[#This Row],[device_suggested_area]])</f>
        <v>Rack</v>
      </c>
      <c r="AZ454" s="21" t="s">
        <v>1189</v>
      </c>
      <c r="BA454" s="21" t="s">
        <v>1188</v>
      </c>
      <c r="BB454" s="21" t="s">
        <v>268</v>
      </c>
      <c r="BC454" s="21">
        <v>12.1</v>
      </c>
      <c r="BD454" s="21" t="s">
        <v>28</v>
      </c>
      <c r="BH454" s="21" t="s">
        <v>414</v>
      </c>
      <c r="BI454" s="21" t="s">
        <v>653</v>
      </c>
      <c r="BJ454" s="24" t="s">
        <v>876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55" spans="1:63" ht="16" customHeight="1">
      <c r="A455" s="21">
        <v>5013</v>
      </c>
      <c r="B455" s="24" t="s">
        <v>26</v>
      </c>
      <c r="C455" s="24" t="s">
        <v>384</v>
      </c>
      <c r="D455" s="24"/>
      <c r="E455" s="24"/>
      <c r="F455" s="25" t="str">
        <f>IF(ISBLANK(Table2[[#This Row],[unique_id]]), "", Table2[[#This Row],[unique_id]])</f>
        <v/>
      </c>
      <c r="G455" s="24"/>
      <c r="H455" s="24"/>
      <c r="I455" s="24"/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55" s="21" t="s">
        <v>1221</v>
      </c>
      <c r="AY455" s="21" t="str">
        <f>IF(ISBLANK(Table2[[#This Row],[device_model]]), "", Table2[[#This Row],[device_suggested_area]])</f>
        <v>Rack</v>
      </c>
      <c r="AZ455" s="21" t="s">
        <v>1192</v>
      </c>
      <c r="BA455" s="21" t="s">
        <v>1191</v>
      </c>
      <c r="BB455" s="21" t="s">
        <v>615</v>
      </c>
      <c r="BC455" s="21">
        <v>12.1</v>
      </c>
      <c r="BD455" s="21" t="s">
        <v>28</v>
      </c>
      <c r="BH455" s="21" t="s">
        <v>414</v>
      </c>
      <c r="BI455" s="21" t="s">
        <v>614</v>
      </c>
      <c r="BJ455" s="24" t="s">
        <v>410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56" spans="1:63" ht="16" customHeight="1">
      <c r="A456" s="21">
        <v>5014</v>
      </c>
      <c r="B456" s="21" t="s">
        <v>26</v>
      </c>
      <c r="C456" s="21" t="s">
        <v>389</v>
      </c>
      <c r="E456" s="24"/>
      <c r="F456" s="25" t="str">
        <f>IF(ISBLANK(Table2[[#This Row],[unique_id]]), "", Table2[[#This Row],[unique_id]])</f>
        <v/>
      </c>
      <c r="I456" s="24"/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56" s="21" t="s">
        <v>387</v>
      </c>
      <c r="AY456" s="21" t="str">
        <f>IF(ISBLANK(Table2[[#This Row],[device_model]]), "", Table2[[#This Row],[device_suggested_area]])</f>
        <v>Rack</v>
      </c>
      <c r="AZ456" s="21" t="s">
        <v>389</v>
      </c>
      <c r="BA456" s="21" t="s">
        <v>388</v>
      </c>
      <c r="BB456" s="21" t="s">
        <v>387</v>
      </c>
      <c r="BC456" s="21" t="s">
        <v>875</v>
      </c>
      <c r="BD456" s="21" t="s">
        <v>28</v>
      </c>
      <c r="BH456" s="21" t="s">
        <v>446</v>
      </c>
      <c r="BI456" s="21" t="s">
        <v>386</v>
      </c>
      <c r="BJ456" s="21" t="s">
        <v>489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57" spans="1:63" ht="16" customHeight="1">
      <c r="A457" s="21">
        <v>5015</v>
      </c>
      <c r="B457" s="21" t="s">
        <v>26</v>
      </c>
      <c r="C457" s="21" t="s">
        <v>517</v>
      </c>
      <c r="E457" s="24"/>
      <c r="F457" s="25" t="str">
        <f>IF(ISBLANK(Table2[[#This Row],[unique_id]]), "", Table2[[#This Row],[unique_id]])</f>
        <v/>
      </c>
      <c r="I457" s="24"/>
      <c r="T457" s="26"/>
      <c r="V457" s="22"/>
      <c r="W457" s="22" t="s">
        <v>549</v>
      </c>
      <c r="X457" s="22"/>
      <c r="Y457" s="29" t="s">
        <v>855</v>
      </c>
      <c r="Z457" s="29"/>
      <c r="AA457" s="29"/>
      <c r="AG457" s="22"/>
      <c r="AH457" s="22"/>
      <c r="AS457" s="21"/>
      <c r="AT4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57" s="26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57" s="26" t="str">
        <f>Table2[[#This Row],[device_suggested_area]]</f>
        <v>Home</v>
      </c>
      <c r="AY457" s="21" t="str">
        <f>IF(ISBLANK(Table2[[#This Row],[device_model]]), "", Table2[[#This Row],[device_suggested_area]])</f>
        <v>Home</v>
      </c>
      <c r="AZ457" s="26" t="s">
        <v>1179</v>
      </c>
      <c r="BA457" s="26" t="s">
        <v>541</v>
      </c>
      <c r="BB457" s="21" t="s">
        <v>517</v>
      </c>
      <c r="BC457" s="26" t="s">
        <v>542</v>
      </c>
      <c r="BD457" s="21" t="s">
        <v>166</v>
      </c>
      <c r="BI457" s="21" t="s">
        <v>540</v>
      </c>
      <c r="BJ457" s="21"/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58" spans="1:63" ht="16" customHeight="1">
      <c r="A458" s="21">
        <v>6000</v>
      </c>
      <c r="B458" s="21" t="s">
        <v>26</v>
      </c>
      <c r="C458" s="21" t="s">
        <v>604</v>
      </c>
      <c r="F458" s="25" t="str">
        <f>IF(ISBLANK(Table2[[#This Row],[unique_id]]), "", Table2[[#This Row],[unique_id]])</f>
        <v/>
      </c>
      <c r="T458" s="26"/>
      <c r="V458" s="22"/>
      <c r="W458" s="22"/>
      <c r="X458" s="22"/>
      <c r="Y458" s="22"/>
      <c r="AG458" s="22"/>
      <c r="AH458" s="22"/>
      <c r="AS458" s="21"/>
      <c r="AT458" s="23"/>
      <c r="AU458" s="22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58" s="21" t="s">
        <v>1227</v>
      </c>
      <c r="AY458" s="21" t="str">
        <f>IF(ISBLANK(Table2[[#This Row],[device_model]]), "", Table2[[#This Row],[device_suggested_area]])</f>
        <v>Home</v>
      </c>
      <c r="AZ458" s="21" t="s">
        <v>298</v>
      </c>
      <c r="BA458" s="21" t="s">
        <v>1228</v>
      </c>
      <c r="BB458" s="21" t="s">
        <v>268</v>
      </c>
      <c r="BC458" s="22" t="s">
        <v>1229</v>
      </c>
      <c r="BD458" s="21" t="s">
        <v>166</v>
      </c>
      <c r="BH458" s="21" t="s">
        <v>426</v>
      </c>
      <c r="BI458" s="21" t="s">
        <v>1292</v>
      </c>
      <c r="BJ458" s="21"/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2023-08-08T05:09:06Z</dcterms:modified>
</cp:coreProperties>
</file>