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92CC7F0-826F-B64C-9864-A4F78BB7BB86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AY102" i="1" s="1"/>
  <c r="F93" i="1"/>
  <c r="BM93" i="1"/>
  <c r="BA93" i="1"/>
  <c r="AY93" i="1"/>
  <c r="AX93" i="1"/>
  <c r="AK93" i="1"/>
  <c r="AJ93" i="1"/>
  <c r="AJ102" i="1"/>
  <c r="AK102" i="1"/>
  <c r="AX102" i="1"/>
  <c r="BA102" i="1"/>
  <c r="BM102" i="1"/>
  <c r="AY103" i="1"/>
  <c r="AJ103" i="1"/>
  <c r="AK103" i="1"/>
  <c r="AX103" i="1"/>
  <c r="BA103" i="1"/>
  <c r="BM103" i="1"/>
  <c r="AY104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9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6" i="1"/>
  <c r="AJ385" i="1"/>
  <c r="AJ384" i="1"/>
  <c r="BA36" i="1"/>
  <c r="BA384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464" i="1" l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9" i="1"/>
  <c r="AK384" i="1"/>
  <c r="AK378" i="1"/>
  <c r="AK225" i="1"/>
  <c r="AK221" i="1"/>
  <c r="AK203" i="1"/>
  <c r="AK198" i="1"/>
  <c r="AK175" i="1"/>
  <c r="AK113" i="1"/>
  <c r="AK386" i="1"/>
  <c r="AK385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58" i="1"/>
  <c r="S357" i="1"/>
  <c r="S356" i="1"/>
  <c r="S354" i="1"/>
  <c r="S384" i="1"/>
  <c r="S383" i="1"/>
  <c r="S378" i="1"/>
  <c r="S377" i="1"/>
  <c r="S372" i="1"/>
  <c r="S371" i="1"/>
  <c r="S370" i="1"/>
  <c r="S369" i="1"/>
  <c r="S366" i="1"/>
  <c r="S365" i="1"/>
  <c r="S364" i="1"/>
  <c r="S352" i="1"/>
  <c r="S350" i="1"/>
  <c r="S388" i="1"/>
  <c r="S387" i="1"/>
  <c r="T225" i="1"/>
  <c r="T221" i="1"/>
  <c r="T384" i="1"/>
  <c r="T378" i="1"/>
  <c r="T113" i="1"/>
  <c r="S431" i="1"/>
  <c r="S432" i="1"/>
  <c r="S435" i="1"/>
  <c r="S434" i="1"/>
  <c r="S346" i="1"/>
  <c r="S345" i="1"/>
  <c r="S348" i="1"/>
  <c r="S347" i="1"/>
  <c r="S368" i="1"/>
  <c r="S367" i="1"/>
  <c r="T360" i="1"/>
  <c r="T362" i="1"/>
  <c r="T219" i="1"/>
  <c r="T346" i="1"/>
  <c r="T358" i="1"/>
  <c r="T356" i="1"/>
  <c r="T354" i="1"/>
  <c r="T372" i="1"/>
  <c r="T370" i="1"/>
  <c r="T350" i="1"/>
  <c r="T364" i="1"/>
  <c r="T352" i="1"/>
  <c r="T366" i="1"/>
  <c r="T388" i="1"/>
  <c r="T348" i="1"/>
  <c r="T368" i="1"/>
  <c r="T110" i="1"/>
  <c r="T111" i="1"/>
  <c r="S420" i="1"/>
  <c r="S422" i="1"/>
  <c r="S423" i="1"/>
  <c r="S433" i="1"/>
  <c r="S421" i="1"/>
  <c r="S419" i="1"/>
  <c r="S418" i="1"/>
  <c r="S363" i="1"/>
  <c r="S349" i="1"/>
  <c r="S351" i="1"/>
  <c r="S353" i="1"/>
  <c r="S355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1" i="1"/>
  <c r="S359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4" i="1"/>
  <c r="AL384" i="1"/>
  <c r="R113" i="1"/>
  <c r="S113" i="1" s="1"/>
  <c r="R112" i="1"/>
  <c r="S112" i="1" s="1"/>
  <c r="AT113" i="1"/>
  <c r="AL113" i="1"/>
  <c r="AT378" i="1"/>
  <c r="AL378" i="1"/>
  <c r="AT389" i="1"/>
  <c r="AL389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382" i="1"/>
  <c r="T376" i="1"/>
  <c r="T201" i="1"/>
  <c r="T196" i="1"/>
  <c r="T430" i="1"/>
  <c r="T381" i="1"/>
  <c r="T375" i="1"/>
  <c r="T200" i="1"/>
  <c r="T195" i="1"/>
  <c r="S362" i="1"/>
  <c r="S360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4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58" i="1"/>
  <c r="AY111" i="1"/>
  <c r="AY455" i="1"/>
  <c r="AY85" i="1"/>
  <c r="AY173" i="1"/>
  <c r="AY214" i="1"/>
  <c r="AY73" i="1"/>
  <c r="AY86" i="1"/>
  <c r="AV423" i="1"/>
  <c r="AY423" i="1"/>
  <c r="AV197" i="1"/>
  <c r="AY197" i="1"/>
  <c r="AY200" i="1"/>
  <c r="AY381" i="1"/>
  <c r="AY346" i="1"/>
  <c r="AY415" i="1"/>
  <c r="AY110" i="1"/>
  <c r="AY444" i="1"/>
  <c r="AY88" i="1"/>
  <c r="AV424" i="1"/>
  <c r="AY424" i="1"/>
  <c r="AY67" i="1"/>
  <c r="AV198" i="1"/>
  <c r="AY198" i="1"/>
  <c r="AY201" i="1"/>
  <c r="AY354" i="1"/>
  <c r="AV364" i="1"/>
  <c r="AY382" i="1"/>
  <c r="AV459" i="1"/>
  <c r="AY235" i="1"/>
  <c r="AY241" i="1"/>
  <c r="AY247" i="1"/>
  <c r="AY259" i="1"/>
  <c r="AY271" i="1"/>
  <c r="AY334" i="1"/>
  <c r="AY401" i="1"/>
  <c r="AY413" i="1"/>
  <c r="AV291" i="1"/>
  <c r="AV445" i="1"/>
  <c r="AY359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5" i="1"/>
  <c r="AY365" i="1"/>
  <c r="AY387" i="1"/>
  <c r="AV151" i="1"/>
  <c r="AV186" i="1"/>
  <c r="AY186" i="1"/>
  <c r="AY147" i="1"/>
  <c r="AV390" i="1"/>
  <c r="AY390" i="1"/>
  <c r="AV436" i="1"/>
  <c r="AY436" i="1"/>
  <c r="AV279" i="1"/>
  <c r="AY279" i="1"/>
  <c r="AY69" i="1"/>
  <c r="AV109" i="1"/>
  <c r="AY109" i="1"/>
  <c r="AY202" i="1"/>
  <c r="AY236" i="1"/>
  <c r="AY248" i="1"/>
  <c r="AY260" i="1"/>
  <c r="AY272" i="1"/>
  <c r="AY414" i="1"/>
  <c r="AY453" i="1"/>
  <c r="AY368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7" i="1"/>
  <c r="AY367" i="1"/>
  <c r="AY61" i="1"/>
  <c r="AY393" i="1"/>
  <c r="AY457" i="1"/>
  <c r="AY467" i="1"/>
  <c r="AY394" i="1"/>
  <c r="AV142" i="1"/>
  <c r="AY194" i="1"/>
  <c r="AY18" i="1"/>
  <c r="AY54" i="1"/>
  <c r="AV107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0" i="1"/>
  <c r="AY372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08" i="1"/>
  <c r="AY218" i="1"/>
  <c r="AY50" i="1"/>
  <c r="AY132" i="1"/>
  <c r="AY206" i="1"/>
  <c r="AV353" i="1"/>
  <c r="AY341" i="1"/>
  <c r="AY30" i="1"/>
  <c r="AY270" i="1"/>
  <c r="AV363" i="1"/>
  <c r="AY144" i="1"/>
  <c r="AY168" i="1"/>
  <c r="AY289" i="1"/>
  <c r="AY37" i="1"/>
  <c r="AY43" i="1"/>
  <c r="AY53" i="1"/>
  <c r="AY82" i="1"/>
  <c r="AY83" i="1"/>
  <c r="AY35" i="1"/>
  <c r="AY36" i="1"/>
  <c r="AY385" i="1"/>
  <c r="AY386" i="1"/>
  <c r="AY114" i="1"/>
  <c r="AW175" i="1"/>
  <c r="AX175" i="1" s="1"/>
  <c r="AY89" i="1"/>
  <c r="AY33" i="1"/>
  <c r="AY379" i="1"/>
  <c r="AY77" i="1"/>
  <c r="AW389" i="1"/>
  <c r="AX389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6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1" i="1"/>
  <c r="AY32" i="1"/>
  <c r="AY152" i="1"/>
  <c r="AY292" i="1"/>
  <c r="AY108" i="1"/>
  <c r="AY257" i="1"/>
  <c r="AY402" i="1"/>
  <c r="AY71" i="1"/>
  <c r="AY224" i="1"/>
  <c r="AY366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375" i="1"/>
  <c r="AY45" i="1"/>
  <c r="AY454" i="1"/>
  <c r="AY269" i="1"/>
  <c r="AY462" i="1"/>
  <c r="AY352" i="1"/>
  <c r="AY431" i="1"/>
  <c r="AY446" i="1"/>
  <c r="AY181" i="1"/>
  <c r="AY174" i="1"/>
  <c r="AY362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3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3" i="1"/>
  <c r="AY40" i="1"/>
  <c r="AY87" i="1"/>
  <c r="AY237" i="1"/>
  <c r="AY249" i="1"/>
  <c r="AY261" i="1"/>
  <c r="AY273" i="1"/>
  <c r="AY433" i="1"/>
  <c r="AY255" i="1"/>
  <c r="AY364" i="1"/>
  <c r="AY34" i="1"/>
  <c r="AY187" i="1"/>
  <c r="AY154" i="1"/>
  <c r="AY396" i="1"/>
  <c r="AY408" i="1"/>
  <c r="AY388" i="1"/>
  <c r="AY115" i="1"/>
  <c r="AY288" i="1"/>
  <c r="AY44" i="1"/>
  <c r="AY117" i="1"/>
  <c r="AV143" i="1"/>
  <c r="AY143" i="1"/>
  <c r="AY191" i="1"/>
  <c r="AY134" i="1"/>
  <c r="AY180" i="1"/>
  <c r="AV338" i="1"/>
  <c r="AY347" i="1"/>
  <c r="AY369" i="1"/>
  <c r="AY445" i="1"/>
  <c r="AY118" i="1"/>
  <c r="AY267" i="1"/>
  <c r="AY81" i="1"/>
  <c r="AY166" i="1"/>
  <c r="AY376" i="1"/>
  <c r="AY443" i="1"/>
  <c r="AY340" i="1"/>
  <c r="AY39" i="1"/>
  <c r="AY251" i="1"/>
  <c r="AY136" i="1"/>
  <c r="AY338" i="1"/>
  <c r="AY212" i="1"/>
  <c r="AY192" i="1"/>
  <c r="AY418" i="1"/>
  <c r="AY112" i="1"/>
  <c r="AV385" i="1"/>
  <c r="AY348" i="1"/>
  <c r="AY370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6" i="1"/>
  <c r="AV349" i="1"/>
  <c r="AV359" i="1"/>
  <c r="AV371" i="1"/>
  <c r="AY151" i="1"/>
  <c r="AY291" i="1"/>
  <c r="AY435" i="1"/>
  <c r="AY107" i="1"/>
  <c r="AY256" i="1"/>
  <c r="AY223" i="1"/>
  <c r="AY188" i="1"/>
  <c r="AY184" i="1"/>
  <c r="AY411" i="1"/>
  <c r="AY287" i="1"/>
  <c r="AY371" i="1"/>
  <c r="AY160" i="1"/>
  <c r="AY409" i="1"/>
  <c r="AY170" i="1"/>
  <c r="AV444" i="1"/>
  <c r="AV53" i="1"/>
  <c r="AV420" i="1"/>
  <c r="AY63" i="1"/>
  <c r="AV114" i="1"/>
  <c r="AV350" i="1"/>
  <c r="AV360" i="1"/>
  <c r="AV372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82" i="1"/>
  <c r="AV395" i="1"/>
  <c r="AV461" i="1"/>
  <c r="AV199" i="1"/>
  <c r="AV212" i="1"/>
  <c r="AV12" i="1"/>
  <c r="AV200" i="1"/>
  <c r="AV74" i="1"/>
  <c r="AV33" i="1"/>
  <c r="AV22" i="1"/>
  <c r="AV202" i="1"/>
  <c r="AV379" i="1"/>
  <c r="AV356" i="1"/>
  <c r="AV366" i="1"/>
  <c r="AV211" i="1"/>
  <c r="AV63" i="1"/>
  <c r="AV455" i="1"/>
  <c r="AV467" i="1"/>
  <c r="AV34" i="1"/>
  <c r="AV58" i="1"/>
  <c r="AV203" i="1"/>
  <c r="AV380" i="1"/>
  <c r="AV345" i="1"/>
  <c r="AV357" i="1"/>
  <c r="AV367" i="1"/>
  <c r="AV228" i="1"/>
  <c r="AV73" i="1"/>
  <c r="AV281" i="1"/>
  <c r="AV59" i="1"/>
  <c r="AV383" i="1"/>
  <c r="AV346" i="1"/>
  <c r="AV358" i="1"/>
  <c r="AV368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4" i="1"/>
  <c r="AV110" i="1"/>
  <c r="AV347" i="1"/>
  <c r="AV369" i="1"/>
  <c r="AV47" i="1"/>
  <c r="AV61" i="1"/>
  <c r="AV339" i="1"/>
  <c r="AV112" i="1"/>
  <c r="AV111" i="1"/>
  <c r="AV348" i="1"/>
  <c r="AV370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5" i="1"/>
  <c r="AV463" i="1"/>
  <c r="AV138" i="1"/>
  <c r="AV170" i="1"/>
  <c r="AV183" i="1"/>
  <c r="AV224" i="1"/>
  <c r="AV71" i="1"/>
  <c r="AV195" i="1"/>
  <c r="AV351" i="1"/>
  <c r="AV361" i="1"/>
  <c r="AV375" i="1"/>
  <c r="AV72" i="1"/>
  <c r="AV196" i="1"/>
  <c r="AV352" i="1"/>
  <c r="AV362" i="1"/>
  <c r="AV376" i="1"/>
  <c r="AV173" i="1"/>
  <c r="AV66" i="1"/>
  <c r="AV381" i="1"/>
  <c r="AV184" i="1"/>
  <c r="AV158" i="1"/>
  <c r="AV174" i="1"/>
  <c r="AV88" i="1"/>
  <c r="AV18" i="1"/>
  <c r="AV67" i="1"/>
  <c r="AV201" i="1"/>
  <c r="AV89" i="1"/>
  <c r="AV20" i="1"/>
  <c r="AV365" i="1"/>
  <c r="AV387" i="1"/>
  <c r="AV76" i="1"/>
  <c r="AV90" i="1"/>
  <c r="AV433" i="1"/>
  <c r="AV219" i="1"/>
  <c r="AV388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9" i="1"/>
  <c r="AV175" i="1"/>
  <c r="AV389" i="1"/>
  <c r="AY182" i="1"/>
  <c r="AV182" i="1"/>
</calcChain>
</file>

<file path=xl/sharedStrings.xml><?xml version="1.0" encoding="utf-8"?>
<sst xmlns="http://schemas.openxmlformats.org/spreadsheetml/2006/main" count="7689" uniqueCount="1558">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</sst>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5092CD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1" applyNumberFormat="1" applyFont="1" applyFill="1" applyBorder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3" fillId="5" borderId="0" xfId="0" applyFont="1" applyFill="1"/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/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A82" zoomScale="120" zoomScaleNormal="120" workbookViewId="0">
      <selection activeCell="G104" sqref="G10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1119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1119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1119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s="56" customFormat="1" ht="16" customHeight="1" x14ac:dyDescent="0.2">
      <c r="A93" s="56">
        <v>1400</v>
      </c>
      <c r="B93" s="56" t="s">
        <v>26</v>
      </c>
      <c r="C93" s="56" t="s">
        <v>150</v>
      </c>
      <c r="D93" s="56" t="s">
        <v>310</v>
      </c>
      <c r="E93" s="56" t="s">
        <v>1555</v>
      </c>
      <c r="F93" s="61" t="str">
        <f>IF(ISBLANK(Table2[[#This Row],[unique_id]]), "", PROPER(SUBSTITUTE(Table2[[#This Row],[unique_id]], "_", " ")))</f>
        <v>Home Started</v>
      </c>
      <c r="G93" s="56" t="s">
        <v>1556</v>
      </c>
      <c r="H93" s="56" t="s">
        <v>311</v>
      </c>
      <c r="I93" s="56" t="s">
        <v>132</v>
      </c>
      <c r="O93" s="57"/>
      <c r="T93" s="58"/>
      <c r="V93" s="57"/>
      <c r="W93" s="57"/>
      <c r="X93" s="57"/>
      <c r="Y93" s="57"/>
      <c r="Z93" s="57"/>
      <c r="AA93" s="57"/>
      <c r="AG93" s="57"/>
      <c r="AH93" s="57"/>
      <c r="AJ93" s="56" t="str">
        <f>IF(ISBLANK(AI93),  "", _xlfn.CONCAT("haas/entity/sensor/", LOWER(C93), "/", E93, "/config"))</f>
        <v/>
      </c>
      <c r="AK93" s="56" t="str">
        <f>IF(ISBLANK(AI93),  "", _xlfn.CONCAT(LOWER(C93), "/", E93))</f>
        <v/>
      </c>
      <c r="AT93" s="59"/>
      <c r="AU93" s="60"/>
      <c r="AX93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56" t="str">
        <f>IF(ISBLANK(Table2[[#This Row],[device_model]]), "", Table2[[#This Row],[device_suggested_area]])</f>
        <v/>
      </c>
      <c r="BE93" s="57"/>
      <c r="BF93" s="56" t="s">
        <v>127</v>
      </c>
      <c r="BM93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K94" s="41"/>
      <c r="BL94" s="39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F97" s="30" t="s">
        <v>165</v>
      </c>
      <c r="BH97" s="30" t="s">
        <v>702</v>
      </c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1526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ht="16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1527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E101" s="31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1" s="30"/>
    </row>
    <row r="102" spans="1:66" s="56" customFormat="1" ht="16" customHeight="1" x14ac:dyDescent="0.2">
      <c r="A102" s="56">
        <v>1409</v>
      </c>
      <c r="B102" s="56" t="s">
        <v>26</v>
      </c>
      <c r="C102" s="56" t="s">
        <v>150</v>
      </c>
      <c r="D102" s="56" t="s">
        <v>310</v>
      </c>
      <c r="E102" s="56" t="s">
        <v>1549</v>
      </c>
      <c r="F102" s="61" t="str">
        <f>IF(ISBLANK(Table2[[#This Row],[unique_id]]), "", PROPER(SUBSTITUTE(Table2[[#This Row],[unique_id]], "_", " ")))</f>
        <v>Edwin Wakeup</v>
      </c>
      <c r="G102" s="56" t="s">
        <v>1547</v>
      </c>
      <c r="H102" s="56" t="s">
        <v>311</v>
      </c>
      <c r="I102" s="56" t="s">
        <v>132</v>
      </c>
      <c r="J102" s="56" t="s">
        <v>1552</v>
      </c>
      <c r="O102" s="57"/>
      <c r="T102" s="58"/>
      <c r="V102" s="57"/>
      <c r="W102" s="57"/>
      <c r="X102" s="57"/>
      <c r="Y102" s="57"/>
      <c r="Z102" s="57"/>
      <c r="AA102" s="57"/>
      <c r="AG102" s="57"/>
      <c r="AH102" s="57"/>
      <c r="AJ102" s="56" t="str">
        <f>IF(ISBLANK(AI102),  "", _xlfn.CONCAT("haas/entity/sensor/", LOWER(C102), "/", E102, "/config"))</f>
        <v/>
      </c>
      <c r="AK102" s="56" t="str">
        <f>IF(ISBLANK(AI102),  "", _xlfn.CONCAT(LOWER(C102), "/", E102))</f>
        <v/>
      </c>
      <c r="AT102" s="59"/>
      <c r="AU102" s="60"/>
      <c r="AX102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56" t="str">
        <f>IF(ISBLANK(Table2[[#This Row],[device_model]]), "", Table2[[#This Row],[device_suggested_area]])</f>
        <v/>
      </c>
      <c r="BE102" s="57"/>
      <c r="BF102" s="56" t="s">
        <v>127</v>
      </c>
      <c r="BM102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s="56" customFormat="1" ht="16" customHeight="1" x14ac:dyDescent="0.2">
      <c r="A103" s="56">
        <v>1410</v>
      </c>
      <c r="B103" s="56" t="s">
        <v>26</v>
      </c>
      <c r="C103" s="56" t="s">
        <v>150</v>
      </c>
      <c r="D103" s="56" t="s">
        <v>310</v>
      </c>
      <c r="E103" s="56" t="s">
        <v>1550</v>
      </c>
      <c r="F103" s="61" t="str">
        <f>IF(ISBLANK(Table2[[#This Row],[unique_id]]), "", PROPER(SUBSTITUTE(Table2[[#This Row],[unique_id]], "_", " ")))</f>
        <v>Edwin Playtime</v>
      </c>
      <c r="G103" s="56" t="s">
        <v>1557</v>
      </c>
      <c r="H103" s="56" t="s">
        <v>311</v>
      </c>
      <c r="I103" s="56" t="s">
        <v>132</v>
      </c>
      <c r="J103" s="56" t="s">
        <v>1553</v>
      </c>
      <c r="O103" s="57"/>
      <c r="T103" s="58"/>
      <c r="V103" s="57"/>
      <c r="W103" s="57"/>
      <c r="X103" s="57"/>
      <c r="Y103" s="57"/>
      <c r="Z103" s="57"/>
      <c r="AA103" s="57"/>
      <c r="AG103" s="57"/>
      <c r="AH103" s="57"/>
      <c r="AJ103" s="56" t="str">
        <f>IF(ISBLANK(AI103),  "", _xlfn.CONCAT("haas/entity/sensor/", LOWER(C103), "/", E103, "/config"))</f>
        <v/>
      </c>
      <c r="AK103" s="56" t="str">
        <f>IF(ISBLANK(AI103),  "", _xlfn.CONCAT(LOWER(C103), "/", E103))</f>
        <v/>
      </c>
      <c r="AT103" s="59"/>
      <c r="AU103" s="60"/>
      <c r="AX103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56" t="str">
        <f>IF(ISBLANK(Table2[[#This Row],[device_model]]), "", Table2[[#This Row],[device_suggested_area]])</f>
        <v/>
      </c>
      <c r="BE103" s="57"/>
      <c r="BF103" s="56" t="s">
        <v>127</v>
      </c>
      <c r="BM103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s="56" customFormat="1" ht="16" customHeight="1" x14ac:dyDescent="0.2">
      <c r="A104" s="56">
        <v>1411</v>
      </c>
      <c r="B104" s="56" t="s">
        <v>26</v>
      </c>
      <c r="C104" s="56" t="s">
        <v>150</v>
      </c>
      <c r="D104" s="56" t="s">
        <v>310</v>
      </c>
      <c r="E104" s="56" t="s">
        <v>1551</v>
      </c>
      <c r="F104" s="61" t="str">
        <f>IF(ISBLANK(Table2[[#This Row],[unique_id]]), "", PROPER(SUBSTITUTE(Table2[[#This Row],[unique_id]], "_", " ")))</f>
        <v>Edwin Goodnight</v>
      </c>
      <c r="G104" s="56" t="s">
        <v>1548</v>
      </c>
      <c r="H104" s="56" t="s">
        <v>311</v>
      </c>
      <c r="I104" s="56" t="s">
        <v>132</v>
      </c>
      <c r="J104" s="56" t="s">
        <v>1554</v>
      </c>
      <c r="O104" s="57"/>
      <c r="T104" s="58"/>
      <c r="V104" s="57"/>
      <c r="W104" s="57"/>
      <c r="X104" s="57"/>
      <c r="Y104" s="57"/>
      <c r="Z104" s="57"/>
      <c r="AA104" s="57"/>
      <c r="AG104" s="57"/>
      <c r="AH104" s="57"/>
      <c r="AJ104" s="56" t="str">
        <f>IF(ISBLANK(AI104),  "", _xlfn.CONCAT("haas/entity/sensor/", LOWER(C104), "/", E104, "/config"))</f>
        <v/>
      </c>
      <c r="AK104" s="56" t="str">
        <f>IF(ISBLANK(AI104),  "", _xlfn.CONCAT(LOWER(C104), "/", E104))</f>
        <v/>
      </c>
      <c r="AT104" s="59"/>
      <c r="AU104" s="60"/>
      <c r="AX104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56" t="str">
        <f>IF(ISBLANK(Table2[[#This Row],[device_model]]), "", Table2[[#This Row],[device_suggested_area]])</f>
        <v/>
      </c>
      <c r="BE104" s="57"/>
      <c r="BF104" s="56" t="s">
        <v>127</v>
      </c>
      <c r="BM104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1450</v>
      </c>
      <c r="B105" s="30" t="s">
        <v>26</v>
      </c>
      <c r="C105" s="30" t="s">
        <v>818</v>
      </c>
      <c r="D105" s="30" t="s">
        <v>148</v>
      </c>
      <c r="E105" s="37" t="s">
        <v>993</v>
      </c>
      <c r="F105" s="36" t="str">
        <f>IF(ISBLANK(Table2[[#This Row],[unique_id]]), "", PROPER(SUBSTITUTE(Table2[[#This Row],[unique_id]], "_", " ")))</f>
        <v>Template Kitchen Coffee Machine Plug Proxy</v>
      </c>
      <c r="G105" s="30" t="s">
        <v>135</v>
      </c>
      <c r="H105" s="30" t="s">
        <v>1498</v>
      </c>
      <c r="I105" s="30" t="s">
        <v>132</v>
      </c>
      <c r="O105" s="31" t="s">
        <v>798</v>
      </c>
      <c r="P105" s="30" t="s">
        <v>165</v>
      </c>
      <c r="Q105" s="30" t="s">
        <v>771</v>
      </c>
      <c r="R105" s="30" t="s">
        <v>781</v>
      </c>
      <c r="S105" s="30" t="str">
        <f>Table2[[#This Row],[friendly_name]]</f>
        <v>Coffee Machine</v>
      </c>
      <c r="T105" s="37" t="s">
        <v>1122</v>
      </c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T105" s="40"/>
      <c r="AU105" s="30" t="s">
        <v>134</v>
      </c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Kitchen</v>
      </c>
      <c r="BB105" s="30" t="s">
        <v>135</v>
      </c>
      <c r="BC105" s="39" t="s">
        <v>361</v>
      </c>
      <c r="BD105" s="30" t="s">
        <v>233</v>
      </c>
      <c r="BE105" s="30" t="s">
        <v>362</v>
      </c>
      <c r="BF105" s="30" t="s">
        <v>206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5" s="30"/>
    </row>
    <row r="106" spans="1:66" ht="16" customHeight="1" x14ac:dyDescent="0.2">
      <c r="A106" s="30">
        <v>1451</v>
      </c>
      <c r="B106" s="30" t="s">
        <v>26</v>
      </c>
      <c r="C106" s="30" t="s">
        <v>233</v>
      </c>
      <c r="D106" s="30" t="s">
        <v>134</v>
      </c>
      <c r="E106" s="30" t="s">
        <v>851</v>
      </c>
      <c r="F106" s="36" t="str">
        <f>IF(ISBLANK(Table2[[#This Row],[unique_id]]), "", PROPER(SUBSTITUTE(Table2[[#This Row],[unique_id]], "_", " ")))</f>
        <v>Kitchen Coffee Machine Plug</v>
      </c>
      <c r="G106" s="30" t="s">
        <v>135</v>
      </c>
      <c r="H106" s="30" t="s">
        <v>1498</v>
      </c>
      <c r="I106" s="30" t="s">
        <v>132</v>
      </c>
      <c r="J106" s="30" t="s">
        <v>135</v>
      </c>
      <c r="M106" s="30" t="s">
        <v>257</v>
      </c>
      <c r="O106" s="31" t="s">
        <v>798</v>
      </c>
      <c r="P106" s="30" t="s">
        <v>165</v>
      </c>
      <c r="Q106" s="30" t="s">
        <v>771</v>
      </c>
      <c r="R106" s="30" t="s">
        <v>781</v>
      </c>
      <c r="S106" s="30" t="str">
        <f>Table2[[#This Row],[friendly_name]]</f>
        <v>Coffee Machine</v>
      </c>
      <c r="T106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6" s="30"/>
      <c r="V106" s="31"/>
      <c r="W106" s="31"/>
      <c r="X106" s="31"/>
      <c r="Y106" s="31"/>
      <c r="Z106" s="31"/>
      <c r="AA106" s="31"/>
      <c r="AB106" s="30"/>
      <c r="AC106" s="30"/>
      <c r="AE106" s="30" t="s">
        <v>247</v>
      </c>
      <c r="AG106" s="31"/>
      <c r="AH106" s="31"/>
      <c r="AT106" s="40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135</v>
      </c>
      <c r="BC106" s="30" t="s">
        <v>361</v>
      </c>
      <c r="BD106" s="30" t="s">
        <v>233</v>
      </c>
      <c r="BE106" s="30" t="s">
        <v>362</v>
      </c>
      <c r="BF106" s="30" t="s">
        <v>206</v>
      </c>
      <c r="BI106" s="30" t="s">
        <v>1010</v>
      </c>
      <c r="BJ106" s="30" t="s">
        <v>1388</v>
      </c>
      <c r="BK106" s="30" t="s">
        <v>346</v>
      </c>
      <c r="BL106" s="30" t="s">
        <v>1437</v>
      </c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6" s="30"/>
    </row>
    <row r="107" spans="1:66" ht="16" customHeight="1" x14ac:dyDescent="0.2">
      <c r="A107" s="30">
        <v>1500</v>
      </c>
      <c r="B107" s="30" t="s">
        <v>26</v>
      </c>
      <c r="C107" s="30" t="s">
        <v>133</v>
      </c>
      <c r="D107" s="30" t="s">
        <v>129</v>
      </c>
      <c r="E107" s="30" t="s">
        <v>413</v>
      </c>
      <c r="F107" s="36" t="str">
        <f>IF(ISBLANK(Table2[[#This Row],[unique_id]]), "", PROPER(SUBSTITUTE(Table2[[#This Row],[unique_id]], "_", " ")))</f>
        <v>Ada Fan</v>
      </c>
      <c r="G107" s="30" t="s">
        <v>130</v>
      </c>
      <c r="H107" s="30" t="s">
        <v>131</v>
      </c>
      <c r="I107" s="30" t="s">
        <v>132</v>
      </c>
      <c r="J107" s="30" t="s">
        <v>730</v>
      </c>
      <c r="M107" s="30" t="s">
        <v>136</v>
      </c>
      <c r="O107" s="31" t="s">
        <v>798</v>
      </c>
      <c r="P107" s="30" t="s">
        <v>165</v>
      </c>
      <c r="Q107" s="30" t="s">
        <v>770</v>
      </c>
      <c r="R107" s="30" t="str">
        <f>Table2[[#This Row],[entity_domain]]</f>
        <v>Fans</v>
      </c>
      <c r="S107" s="30" t="str">
        <f>_xlfn.CONCAT( Table2[[#This Row],[device_suggested_area]], " ",Table2[[#This Row],[powercalc_group_3]])</f>
        <v>Ada Fans</v>
      </c>
      <c r="T107" s="37" t="s">
        <v>765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Ada</v>
      </c>
      <c r="BB107" s="30" t="s">
        <v>477</v>
      </c>
      <c r="BC107" s="30" t="s">
        <v>371</v>
      </c>
      <c r="BD107" s="30" t="s">
        <v>133</v>
      </c>
      <c r="BE107" s="30" t="s">
        <v>370</v>
      </c>
      <c r="BF107" s="30" t="s">
        <v>130</v>
      </c>
      <c r="BJ107" s="30" t="s">
        <v>1388</v>
      </c>
      <c r="BK107" s="30" t="s">
        <v>372</v>
      </c>
      <c r="BL107" s="30" t="s">
        <v>1414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7" s="30"/>
    </row>
    <row r="108" spans="1:66" ht="16" customHeight="1" x14ac:dyDescent="0.2">
      <c r="A108" s="30">
        <v>1501</v>
      </c>
      <c r="B108" s="30" t="s">
        <v>26</v>
      </c>
      <c r="C108" s="30" t="s">
        <v>133</v>
      </c>
      <c r="D108" s="30" t="s">
        <v>129</v>
      </c>
      <c r="E108" s="30" t="s">
        <v>414</v>
      </c>
      <c r="F108" s="36" t="str">
        <f>IF(ISBLANK(Table2[[#This Row],[unique_id]]), "", PROPER(SUBSTITUTE(Table2[[#This Row],[unique_id]], "_", " ")))</f>
        <v>Edwin Fan</v>
      </c>
      <c r="G108" s="30" t="s">
        <v>127</v>
      </c>
      <c r="H108" s="30" t="s">
        <v>131</v>
      </c>
      <c r="I108" s="30" t="s">
        <v>132</v>
      </c>
      <c r="J108" s="30" t="s">
        <v>730</v>
      </c>
      <c r="M108" s="30" t="s">
        <v>136</v>
      </c>
      <c r="O108" s="31" t="s">
        <v>798</v>
      </c>
      <c r="P108" s="30" t="s">
        <v>165</v>
      </c>
      <c r="Q108" s="30" t="s">
        <v>770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Edwin Fans</v>
      </c>
      <c r="T108" s="37" t="s">
        <v>765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243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Edwin</v>
      </c>
      <c r="BB108" s="30" t="s">
        <v>477</v>
      </c>
      <c r="BC108" s="30" t="s">
        <v>371</v>
      </c>
      <c r="BD108" s="30" t="s">
        <v>133</v>
      </c>
      <c r="BE108" s="30" t="s">
        <v>370</v>
      </c>
      <c r="BF108" s="30" t="s">
        <v>127</v>
      </c>
      <c r="BJ108" s="30" t="s">
        <v>1388</v>
      </c>
      <c r="BK108" s="30" t="s">
        <v>373</v>
      </c>
      <c r="BL108" s="30" t="s">
        <v>1415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8" s="30"/>
    </row>
    <row r="109" spans="1:66" ht="16" customHeight="1" x14ac:dyDescent="0.2">
      <c r="A109" s="30">
        <v>1502</v>
      </c>
      <c r="B109" s="30" t="s">
        <v>26</v>
      </c>
      <c r="C109" s="30" t="s">
        <v>133</v>
      </c>
      <c r="D109" s="30" t="s">
        <v>129</v>
      </c>
      <c r="E109" s="30" t="s">
        <v>415</v>
      </c>
      <c r="F109" s="36" t="str">
        <f>IF(ISBLANK(Table2[[#This Row],[unique_id]]), "", PROPER(SUBSTITUTE(Table2[[#This Row],[unique_id]], "_", " ")))</f>
        <v>Parents Fan</v>
      </c>
      <c r="G109" s="30" t="s">
        <v>192</v>
      </c>
      <c r="H109" s="30" t="s">
        <v>131</v>
      </c>
      <c r="I109" s="30" t="s">
        <v>132</v>
      </c>
      <c r="J109" s="30" t="s">
        <v>477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Parents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Parents</v>
      </c>
      <c r="BB109" s="30" t="s">
        <v>477</v>
      </c>
      <c r="BC109" s="30" t="s">
        <v>371</v>
      </c>
      <c r="BD109" s="30" t="s">
        <v>133</v>
      </c>
      <c r="BE109" s="30" t="s">
        <v>370</v>
      </c>
      <c r="BF109" s="30" t="s">
        <v>192</v>
      </c>
      <c r="BJ109" s="30" t="s">
        <v>1388</v>
      </c>
      <c r="BK109" s="30" t="s">
        <v>376</v>
      </c>
      <c r="BL109" s="30" t="s">
        <v>1416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9" s="30"/>
    </row>
    <row r="110" spans="1:66" ht="16" customHeight="1" x14ac:dyDescent="0.2">
      <c r="A110" s="30">
        <v>1503</v>
      </c>
      <c r="B110" s="30" t="s">
        <v>26</v>
      </c>
      <c r="C110" s="30" t="s">
        <v>818</v>
      </c>
      <c r="D110" s="30" t="s">
        <v>148</v>
      </c>
      <c r="E110" s="37" t="s">
        <v>944</v>
      </c>
      <c r="F110" s="36" t="str">
        <f>IF(ISBLANK(Table2[[#This Row],[unique_id]]), "", PROPER(SUBSTITUTE(Table2[[#This Row],[unique_id]], "_", " ")))</f>
        <v>Template Old Kitchen Fan Plug Proxy</v>
      </c>
      <c r="G110" s="30" t="s">
        <v>206</v>
      </c>
      <c r="H110" s="30" t="s">
        <v>131</v>
      </c>
      <c r="I110" s="30" t="s">
        <v>132</v>
      </c>
      <c r="O110" s="31" t="s">
        <v>798</v>
      </c>
      <c r="P110" s="30"/>
      <c r="T11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30"/>
      <c r="V110" s="31"/>
      <c r="W110" s="31"/>
      <c r="X110" s="31"/>
      <c r="Y110" s="31"/>
      <c r="Z110" s="31"/>
      <c r="AA110" s="31"/>
      <c r="AB110" s="30"/>
      <c r="AC110" s="30"/>
      <c r="AG110" s="31"/>
      <c r="AH110" s="31"/>
      <c r="AT110" s="40"/>
      <c r="AU110" s="30" t="s">
        <v>134</v>
      </c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477</v>
      </c>
      <c r="BC110" s="30" t="s">
        <v>360</v>
      </c>
      <c r="BD110" s="30" t="s">
        <v>233</v>
      </c>
      <c r="BE110" s="30" t="s">
        <v>363</v>
      </c>
      <c r="BF110" s="30" t="s">
        <v>206</v>
      </c>
      <c r="BK110" s="36"/>
      <c r="BL110" s="36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0" s="30"/>
    </row>
    <row r="111" spans="1:66" ht="16" customHeight="1" x14ac:dyDescent="0.2">
      <c r="A111" s="30">
        <v>1504</v>
      </c>
      <c r="B111" s="30" t="s">
        <v>26</v>
      </c>
      <c r="C111" s="30" t="s">
        <v>233</v>
      </c>
      <c r="D111" s="30" t="s">
        <v>134</v>
      </c>
      <c r="E111" s="30" t="s">
        <v>942</v>
      </c>
      <c r="F111" s="36" t="str">
        <f>IF(ISBLANK(Table2[[#This Row],[unique_id]]), "", PROPER(SUBSTITUTE(Table2[[#This Row],[unique_id]], "_", " ")))</f>
        <v>Old Kitchen Fan Plug</v>
      </c>
      <c r="G111" s="30" t="s">
        <v>206</v>
      </c>
      <c r="H111" s="30" t="s">
        <v>131</v>
      </c>
      <c r="I111" s="30" t="s">
        <v>132</v>
      </c>
      <c r="O111" s="31" t="s">
        <v>798</v>
      </c>
      <c r="P111" s="30"/>
      <c r="T111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477</v>
      </c>
      <c r="BC111" s="30" t="s">
        <v>360</v>
      </c>
      <c r="BD111" s="30" t="s">
        <v>233</v>
      </c>
      <c r="BE111" s="30" t="s">
        <v>363</v>
      </c>
      <c r="BF111" s="30" t="s">
        <v>206</v>
      </c>
      <c r="BI111" s="30" t="s">
        <v>1009</v>
      </c>
      <c r="BJ111" s="30" t="s">
        <v>1388</v>
      </c>
      <c r="BK111" s="36" t="s">
        <v>364</v>
      </c>
      <c r="BL111" s="36" t="s">
        <v>1417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11" s="30"/>
    </row>
    <row r="112" spans="1:66" ht="16" customHeight="1" x14ac:dyDescent="0.2">
      <c r="A112" s="30">
        <v>1505</v>
      </c>
      <c r="B112" s="30" t="s">
        <v>26</v>
      </c>
      <c r="C112" s="30" t="s">
        <v>818</v>
      </c>
      <c r="D112" s="30" t="s">
        <v>148</v>
      </c>
      <c r="E112" s="37" t="s">
        <v>939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1124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934</v>
      </c>
      <c r="BD112" s="30" t="s">
        <v>1169</v>
      </c>
      <c r="BE112" s="30" t="s">
        <v>906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2" s="30"/>
    </row>
    <row r="113" spans="1:66" ht="16" customHeight="1" x14ac:dyDescent="0.2">
      <c r="A113" s="30">
        <v>1506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1166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916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935</v>
      </c>
      <c r="AO113" s="30" t="s">
        <v>936</v>
      </c>
      <c r="AP113" s="30" t="s">
        <v>925</v>
      </c>
      <c r="AQ113" s="30" t="s">
        <v>926</v>
      </c>
      <c r="AR113" s="30" t="s">
        <v>1002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934</v>
      </c>
      <c r="BD113" s="30" t="s">
        <v>1169</v>
      </c>
      <c r="BE113" s="30" t="s">
        <v>906</v>
      </c>
      <c r="BF113" s="30" t="s">
        <v>206</v>
      </c>
      <c r="BJ113" s="30" t="s">
        <v>1388</v>
      </c>
      <c r="BK113" s="30" t="s">
        <v>943</v>
      </c>
      <c r="BL113" s="30" t="s">
        <v>1418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13" s="30"/>
    </row>
    <row r="114" spans="1:66" ht="16" customHeight="1" x14ac:dyDescent="0.2">
      <c r="A114" s="30">
        <v>1507</v>
      </c>
      <c r="B114" s="30" t="s">
        <v>26</v>
      </c>
      <c r="C114" s="30" t="s">
        <v>703</v>
      </c>
      <c r="D114" s="30" t="s">
        <v>27</v>
      </c>
      <c r="E114" s="30" t="s">
        <v>945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917</v>
      </c>
      <c r="AF114" s="30">
        <v>10</v>
      </c>
      <c r="AG114" s="31" t="s">
        <v>34</v>
      </c>
      <c r="AH114" s="31" t="s">
        <v>916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935</v>
      </c>
      <c r="AO114" s="30" t="s">
        <v>936</v>
      </c>
      <c r="AP114" s="30" t="s">
        <v>925</v>
      </c>
      <c r="AQ114" s="30" t="s">
        <v>926</v>
      </c>
      <c r="AR114" s="30" t="s">
        <v>1163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934</v>
      </c>
      <c r="BD114" s="30" t="s">
        <v>1169</v>
      </c>
      <c r="BE114" s="30" t="s">
        <v>906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4" s="30"/>
    </row>
    <row r="115" spans="1:66" ht="16" customHeight="1" x14ac:dyDescent="0.2">
      <c r="A115" s="30">
        <v>1508</v>
      </c>
      <c r="B115" s="30" t="s">
        <v>26</v>
      </c>
      <c r="C115" s="30" t="s">
        <v>703</v>
      </c>
      <c r="D115" s="30" t="s">
        <v>27</v>
      </c>
      <c r="E115" s="30" t="s">
        <v>946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918</v>
      </c>
      <c r="AF115" s="30">
        <v>10</v>
      </c>
      <c r="AG115" s="31" t="s">
        <v>34</v>
      </c>
      <c r="AH115" s="31" t="s">
        <v>916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935</v>
      </c>
      <c r="AO115" s="30" t="s">
        <v>936</v>
      </c>
      <c r="AP115" s="30" t="s">
        <v>925</v>
      </c>
      <c r="AQ115" s="30" t="s">
        <v>926</v>
      </c>
      <c r="AR115" s="30" t="s">
        <v>1164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934</v>
      </c>
      <c r="BD115" s="30" t="s">
        <v>1169</v>
      </c>
      <c r="BE115" s="30" t="s">
        <v>906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5" s="30"/>
    </row>
    <row r="116" spans="1:66" ht="16" customHeight="1" x14ac:dyDescent="0.2">
      <c r="A116" s="43">
        <v>1509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1388</v>
      </c>
      <c r="BK116" s="30" t="s">
        <v>377</v>
      </c>
      <c r="BL116" s="30" t="s">
        <v>1419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6" s="30"/>
    </row>
    <row r="117" spans="1:66" ht="16" customHeight="1" x14ac:dyDescent="0.2">
      <c r="A117" s="30">
        <v>1510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7" s="30"/>
    </row>
    <row r="118" spans="1:66" ht="16" customHeight="1" x14ac:dyDescent="0.2">
      <c r="A118" s="30">
        <v>1511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1052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1388</v>
      </c>
      <c r="BK118" s="30" t="s">
        <v>374</v>
      </c>
      <c r="BL118" s="30" t="s">
        <v>1420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8" s="30"/>
    </row>
    <row r="119" spans="1:66" ht="16" customHeight="1" x14ac:dyDescent="0.2">
      <c r="A119" s="30">
        <v>1512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1053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1388</v>
      </c>
      <c r="BK119" s="30" t="s">
        <v>375</v>
      </c>
      <c r="BL119" s="39" t="s">
        <v>1421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9" s="30"/>
    </row>
    <row r="120" spans="1:66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4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21" s="30"/>
    </row>
    <row r="122" spans="1:66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4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23" s="30"/>
    </row>
    <row r="124" spans="1:66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4" t="s">
        <v>1345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5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4" s="30"/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1346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1488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5" s="30"/>
    </row>
    <row r="126" spans="1:66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4" t="s">
        <v>1344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5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1343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1347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7" s="30"/>
    </row>
    <row r="128" spans="1:66" ht="16" customHeight="1" x14ac:dyDescent="0.2">
      <c r="A128" s="30">
        <v>1558</v>
      </c>
      <c r="B128" s="30" t="s">
        <v>26</v>
      </c>
      <c r="C128" s="30" t="s">
        <v>1475</v>
      </c>
      <c r="E128" s="46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1475</v>
      </c>
      <c r="BA128" s="30" t="str">
        <f>IF(ISBLANK(Table2[[#This Row],[device_model]]), "", Table2[[#This Row],[device_suggested_area]])</f>
        <v>Home</v>
      </c>
      <c r="BB128" s="30" t="s">
        <v>1479</v>
      </c>
      <c r="BC128" s="30" t="s">
        <v>1476</v>
      </c>
      <c r="BD128" s="30" t="s">
        <v>1475</v>
      </c>
      <c r="BE128" s="30" t="s">
        <v>1477</v>
      </c>
      <c r="BF128" s="30" t="s">
        <v>165</v>
      </c>
      <c r="BJ128" s="30" t="s">
        <v>1387</v>
      </c>
      <c r="BK128" s="47" t="s">
        <v>1478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8" s="30"/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0" s="30"/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904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8">
        <v>100</v>
      </c>
      <c r="Y131" s="42" t="s">
        <v>768</v>
      </c>
      <c r="Z131" s="42" t="s">
        <v>1004</v>
      </c>
      <c r="AA131" s="42"/>
      <c r="AB131" s="30"/>
      <c r="AC131" s="30"/>
      <c r="AE131" s="30" t="s">
        <v>292</v>
      </c>
      <c r="AG131" s="31"/>
      <c r="AH131" s="31"/>
      <c r="AT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947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8">
        <v>100</v>
      </c>
      <c r="Y132" s="42" t="s">
        <v>766</v>
      </c>
      <c r="Z132" s="42" t="s">
        <v>1004</v>
      </c>
      <c r="AA132" s="42"/>
      <c r="AB132" s="30"/>
      <c r="AC132" s="30"/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1029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32" s="30"/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904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8">
        <v>101</v>
      </c>
      <c r="Y133" s="42" t="s">
        <v>768</v>
      </c>
      <c r="Z133" s="42" t="s">
        <v>1004</v>
      </c>
      <c r="AA133" s="42"/>
      <c r="AB133" s="30"/>
      <c r="AC133" s="30"/>
      <c r="AE133" s="30" t="s">
        <v>292</v>
      </c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3" s="30"/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948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8">
        <v>101</v>
      </c>
      <c r="Y134" s="42" t="s">
        <v>766</v>
      </c>
      <c r="Z134" s="42" t="s">
        <v>1004</v>
      </c>
      <c r="AA134" s="42"/>
      <c r="AB134" s="30"/>
      <c r="AC134" s="30"/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1029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4" s="30"/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5" s="30"/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901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8">
        <v>102</v>
      </c>
      <c r="Y136" s="42" t="s">
        <v>768</v>
      </c>
      <c r="Z136" s="42" t="s">
        <v>1528</v>
      </c>
      <c r="AA136" s="42"/>
      <c r="AB136" s="30"/>
      <c r="AC136" s="30"/>
      <c r="AE136" s="30" t="s">
        <v>292</v>
      </c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6" s="30"/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949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8">
        <v>102</v>
      </c>
      <c r="Y137" s="42" t="s">
        <v>766</v>
      </c>
      <c r="Z137" s="42" t="s">
        <v>1528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1030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7" s="30"/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937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8">
        <v>103</v>
      </c>
      <c r="Y138" s="42" t="s">
        <v>768</v>
      </c>
      <c r="Z138" s="42" t="s">
        <v>1005</v>
      </c>
      <c r="AA138" s="42"/>
      <c r="AB138" s="30"/>
      <c r="AC138" s="30"/>
      <c r="AE138" s="30" t="s">
        <v>292</v>
      </c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1031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8" s="30"/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950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8">
        <v>103</v>
      </c>
      <c r="Y139" s="42" t="s">
        <v>766</v>
      </c>
      <c r="Z139" s="42" t="s">
        <v>1005</v>
      </c>
      <c r="AA139" s="42"/>
      <c r="AB139" s="30"/>
      <c r="AC139" s="30"/>
      <c r="AG139" s="31"/>
      <c r="AH139" s="31"/>
      <c r="AT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1032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9" s="30"/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951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103</v>
      </c>
      <c r="Y140" s="42" t="s">
        <v>766</v>
      </c>
      <c r="Z140" s="42" t="s">
        <v>1005</v>
      </c>
      <c r="AA140" s="42"/>
      <c r="AB140" s="30"/>
      <c r="AC140" s="30"/>
      <c r="AG140" s="31"/>
      <c r="AH140" s="31"/>
      <c r="AT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1033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40" s="30"/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952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103</v>
      </c>
      <c r="Y141" s="42" t="s">
        <v>766</v>
      </c>
      <c r="Z141" s="42" t="s">
        <v>1005</v>
      </c>
      <c r="AA141" s="42"/>
      <c r="AB141" s="30"/>
      <c r="AC141" s="30"/>
      <c r="AG141" s="31"/>
      <c r="AH141" s="31"/>
      <c r="AT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1034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41" s="30"/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953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8">
        <v>103</v>
      </c>
      <c r="Y142" s="42" t="s">
        <v>766</v>
      </c>
      <c r="Z142" s="42" t="s">
        <v>1005</v>
      </c>
      <c r="AA142" s="42"/>
      <c r="AB142" s="30"/>
      <c r="AC142" s="30"/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1035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42" s="30"/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872</v>
      </c>
      <c r="F143" s="36" t="str">
        <f>IF(ISBLANK(Table2[[#This Row],[unique_id]]), "", PROPER(SUBSTITUTE(Table2[[#This Row],[unique_id]], "_", " ")))</f>
        <v>Hallway Sconces</v>
      </c>
      <c r="G143" s="30" t="s">
        <v>874</v>
      </c>
      <c r="H143" s="30" t="s">
        <v>139</v>
      </c>
      <c r="I143" s="30" t="s">
        <v>132</v>
      </c>
      <c r="J143" s="30" t="s">
        <v>864</v>
      </c>
      <c r="K143" s="30" t="s">
        <v>937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8">
        <v>120</v>
      </c>
      <c r="Y143" s="42" t="s">
        <v>768</v>
      </c>
      <c r="Z143" s="31" t="s">
        <v>1006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864</v>
      </c>
      <c r="BC143" s="30" t="s">
        <v>867</v>
      </c>
      <c r="BD143" s="30" t="s">
        <v>454</v>
      </c>
      <c r="BE143" s="30" t="s">
        <v>865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3" s="30"/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873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8">
        <v>120</v>
      </c>
      <c r="Y144" s="42" t="s">
        <v>766</v>
      </c>
      <c r="Z144" s="31" t="s">
        <v>1006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1018</v>
      </c>
      <c r="BC144" s="30" t="s">
        <v>867</v>
      </c>
      <c r="BD144" s="30" t="s">
        <v>454</v>
      </c>
      <c r="BE144" s="30" t="s">
        <v>865</v>
      </c>
      <c r="BF144" s="30" t="s">
        <v>407</v>
      </c>
      <c r="BK144" s="30" t="s">
        <v>875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4" s="30"/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1322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8">
        <v>120</v>
      </c>
      <c r="Y145" s="42" t="s">
        <v>766</v>
      </c>
      <c r="Z145" s="31" t="s">
        <v>1006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1019</v>
      </c>
      <c r="BC145" s="30" t="s">
        <v>867</v>
      </c>
      <c r="BD145" s="30" t="s">
        <v>454</v>
      </c>
      <c r="BE145" s="30" t="s">
        <v>865</v>
      </c>
      <c r="BF145" s="30" t="s">
        <v>407</v>
      </c>
      <c r="BK145" s="30" t="s">
        <v>876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5" s="30"/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900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8">
        <v>104</v>
      </c>
      <c r="Y146" s="42" t="s">
        <v>768</v>
      </c>
      <c r="Z146" s="42" t="s">
        <v>1004</v>
      </c>
      <c r="AA146" s="42"/>
      <c r="AB146" s="30"/>
      <c r="AC146" s="30"/>
      <c r="AE146" s="30" t="s">
        <v>292</v>
      </c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1031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6" s="30"/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954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1032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7" s="30"/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955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1033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8" s="30"/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956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8">
        <v>104</v>
      </c>
      <c r="Y149" s="42" t="s">
        <v>766</v>
      </c>
      <c r="Z149" s="42" t="s">
        <v>1004</v>
      </c>
      <c r="AA149" s="42"/>
      <c r="AB149" s="30"/>
      <c r="AC149" s="30"/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1034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9" s="30"/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957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8">
        <v>104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1035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50" s="30"/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958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8">
        <v>104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1036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51" s="30"/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959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8">
        <v>104</v>
      </c>
      <c r="Y152" s="42" t="s">
        <v>766</v>
      </c>
      <c r="Z152" s="42" t="s">
        <v>1004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1037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52" s="30"/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900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8">
        <v>105</v>
      </c>
      <c r="Y153" s="42" t="s">
        <v>768</v>
      </c>
      <c r="Z153" s="42" t="s">
        <v>1004</v>
      </c>
      <c r="AA153" s="42"/>
      <c r="AB153" s="30"/>
      <c r="AC153" s="30"/>
      <c r="AE153" s="30" t="s">
        <v>292</v>
      </c>
      <c r="AG153" s="31"/>
      <c r="AH153" s="31"/>
      <c r="AT15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1031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960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8">
        <v>105</v>
      </c>
      <c r="Y154" s="42" t="s">
        <v>766</v>
      </c>
      <c r="Z154" s="42" t="s">
        <v>1004</v>
      </c>
      <c r="AA154" s="42"/>
      <c r="AB154" s="30"/>
      <c r="AC154" s="30"/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1032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4" s="30"/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961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105</v>
      </c>
      <c r="Y155" s="42" t="s">
        <v>766</v>
      </c>
      <c r="Z155" s="42" t="s">
        <v>1004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1033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5" s="30"/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962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8">
        <v>105</v>
      </c>
      <c r="Y156" s="42" t="s">
        <v>766</v>
      </c>
      <c r="Z156" s="42" t="s">
        <v>1004</v>
      </c>
      <c r="AA156" s="42"/>
      <c r="AB156" s="30"/>
      <c r="AC156" s="30"/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1034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6" s="30"/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7" s="30"/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904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8">
        <v>114</v>
      </c>
      <c r="Y158" s="42" t="s">
        <v>768</v>
      </c>
      <c r="Z158" s="42" t="s">
        <v>1004</v>
      </c>
      <c r="AA158" s="42"/>
      <c r="AB158" s="30"/>
      <c r="AC158" s="30"/>
      <c r="AE158" s="30" t="s">
        <v>292</v>
      </c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8" s="30"/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963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8">
        <v>114</v>
      </c>
      <c r="Y159" s="42" t="s">
        <v>766</v>
      </c>
      <c r="Z159" s="42" t="s">
        <v>1528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1029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9" s="30"/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903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8">
        <v>106</v>
      </c>
      <c r="Y160" s="42" t="s">
        <v>768</v>
      </c>
      <c r="Z160" s="42" t="s">
        <v>1005</v>
      </c>
      <c r="AA160" s="42"/>
      <c r="AB160" s="30"/>
      <c r="AC160" s="30"/>
      <c r="AE160" s="30" t="s">
        <v>292</v>
      </c>
      <c r="AG160" s="31"/>
      <c r="AH160" s="31"/>
      <c r="AT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1031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964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106</v>
      </c>
      <c r="Y161" s="42" t="s">
        <v>766</v>
      </c>
      <c r="Z161" s="42" t="s">
        <v>1005</v>
      </c>
      <c r="AA161" s="42"/>
      <c r="AB161" s="30"/>
      <c r="AC161" s="30"/>
      <c r="AG161" s="31"/>
      <c r="AH161" s="31"/>
      <c r="AT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1032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61" s="30"/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965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8">
        <v>106</v>
      </c>
      <c r="Y162" s="42" t="s">
        <v>766</v>
      </c>
      <c r="Z162" s="42" t="s">
        <v>1005</v>
      </c>
      <c r="AA162" s="42"/>
      <c r="AB162" s="30"/>
      <c r="AC162" s="30"/>
      <c r="AG162" s="31"/>
      <c r="AH162" s="31"/>
      <c r="AT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1033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62" s="30"/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966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8">
        <v>106</v>
      </c>
      <c r="Y163" s="42" t="s">
        <v>766</v>
      </c>
      <c r="Z163" s="42" t="s">
        <v>1005</v>
      </c>
      <c r="AA163" s="42"/>
      <c r="AB163" s="30"/>
      <c r="AC163" s="30"/>
      <c r="AG163" s="31"/>
      <c r="AH163" s="31"/>
      <c r="AT16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1034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63" s="30"/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885</v>
      </c>
      <c r="F164" s="36" t="str">
        <f>IF(ISBLANK(Table2[[#This Row],[unique_id]]), "", PROPER(SUBSTITUTE(Table2[[#This Row],[unique_id]], "_", " ")))</f>
        <v>Parents Jane Bedside</v>
      </c>
      <c r="G164" s="30" t="s">
        <v>883</v>
      </c>
      <c r="H164" s="30" t="s">
        <v>139</v>
      </c>
      <c r="I164" s="30" t="s">
        <v>132</v>
      </c>
      <c r="J164" s="30" t="s">
        <v>898</v>
      </c>
      <c r="K164" s="30" t="s">
        <v>902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8">
        <v>119</v>
      </c>
      <c r="Y164" s="42" t="s">
        <v>768</v>
      </c>
      <c r="Z164" s="31" t="s">
        <v>1006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883</v>
      </c>
      <c r="BC164" s="30" t="s">
        <v>867</v>
      </c>
      <c r="BD164" s="30" t="s">
        <v>454</v>
      </c>
      <c r="BE164" s="30" t="s">
        <v>865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886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8">
        <v>119</v>
      </c>
      <c r="Y165" s="42" t="s">
        <v>766</v>
      </c>
      <c r="Z165" s="31" t="s">
        <v>1006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1020</v>
      </c>
      <c r="BC165" s="30" t="s">
        <v>867</v>
      </c>
      <c r="BD165" s="30" t="s">
        <v>454</v>
      </c>
      <c r="BE165" s="30" t="s">
        <v>865</v>
      </c>
      <c r="BF165" s="30" t="s">
        <v>192</v>
      </c>
      <c r="BH165" s="30" t="s">
        <v>695</v>
      </c>
      <c r="BK165" s="30" t="s">
        <v>871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5" s="30"/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887</v>
      </c>
      <c r="F166" s="36" t="str">
        <f>IF(ISBLANK(Table2[[#This Row],[unique_id]]), "", PROPER(SUBSTITUTE(Table2[[#This Row],[unique_id]], "_", " ")))</f>
        <v>Parents Graham Bedside</v>
      </c>
      <c r="G166" s="30" t="s">
        <v>884</v>
      </c>
      <c r="H166" s="30" t="s">
        <v>139</v>
      </c>
      <c r="I166" s="30" t="s">
        <v>132</v>
      </c>
      <c r="J166" s="30" t="s">
        <v>899</v>
      </c>
      <c r="K166" s="30" t="s">
        <v>902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8">
        <v>122</v>
      </c>
      <c r="Y166" s="42" t="s">
        <v>768</v>
      </c>
      <c r="Z166" s="31" t="s">
        <v>1006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884</v>
      </c>
      <c r="BC166" s="30" t="s">
        <v>867</v>
      </c>
      <c r="BD166" s="30" t="s">
        <v>454</v>
      </c>
      <c r="BE166" s="30" t="s">
        <v>865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888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8">
        <v>122</v>
      </c>
      <c r="Y167" s="42" t="s">
        <v>766</v>
      </c>
      <c r="Z167" s="31" t="s">
        <v>1006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1021</v>
      </c>
      <c r="BC167" s="30" t="s">
        <v>867</v>
      </c>
      <c r="BD167" s="30" t="s">
        <v>454</v>
      </c>
      <c r="BE167" s="30" t="s">
        <v>865</v>
      </c>
      <c r="BF167" s="30" t="s">
        <v>192</v>
      </c>
      <c r="BH167" s="30" t="s">
        <v>695</v>
      </c>
      <c r="BK167" s="30" t="s">
        <v>870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7" s="30"/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904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8">
        <v>117</v>
      </c>
      <c r="Y168" s="42" t="s">
        <v>768</v>
      </c>
      <c r="Z168" s="42" t="s">
        <v>1004</v>
      </c>
      <c r="AA168" s="42"/>
      <c r="AB168" s="30"/>
      <c r="AC168" s="30"/>
      <c r="AE168" s="30" t="s">
        <v>292</v>
      </c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8" s="30"/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967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8">
        <v>117</v>
      </c>
      <c r="Y169" s="42" t="s">
        <v>766</v>
      </c>
      <c r="Z169" s="42" t="s">
        <v>1004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1029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9" s="30"/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900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8">
        <v>107</v>
      </c>
      <c r="Y170" s="42" t="s">
        <v>768</v>
      </c>
      <c r="Z170" s="42" t="s">
        <v>1004</v>
      </c>
      <c r="AA170" s="42"/>
      <c r="AB170" s="30"/>
      <c r="AC170" s="30"/>
      <c r="AE170" s="30" t="s">
        <v>292</v>
      </c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1031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0" s="30"/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968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8">
        <v>107</v>
      </c>
      <c r="Y171" s="42" t="s">
        <v>766</v>
      </c>
      <c r="Z171" s="42" t="s">
        <v>1004</v>
      </c>
      <c r="AA171" s="42"/>
      <c r="AB171" s="30"/>
      <c r="AC171" s="30"/>
      <c r="AG171" s="31"/>
      <c r="AH171" s="31"/>
      <c r="AT17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1032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71" s="30"/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969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8">
        <v>107</v>
      </c>
      <c r="Y172" s="42" t="s">
        <v>766</v>
      </c>
      <c r="Z172" s="42" t="s">
        <v>1004</v>
      </c>
      <c r="AA172" s="42"/>
      <c r="AB172" s="30"/>
      <c r="AC172" s="30"/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1033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72" s="30"/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970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8">
        <v>107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1034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73" s="30"/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971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8">
        <v>107</v>
      </c>
      <c r="Y174" s="42" t="s">
        <v>766</v>
      </c>
      <c r="Z174" s="42" t="s">
        <v>1004</v>
      </c>
      <c r="AA174" s="42"/>
      <c r="AB174" s="30"/>
      <c r="AC174" s="30"/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1035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4" s="30"/>
    </row>
    <row r="175" spans="1:66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1335</v>
      </c>
      <c r="F175" s="36" t="str">
        <f>IF(ISBLANK(Table2[[#This Row],[unique_id]]), "", PROPER(SUBSTITUTE(Table2[[#This Row],[unique_id]], "_", " ")))</f>
        <v>Kitchen Bench Lights Plug</v>
      </c>
      <c r="G175" s="30" t="s">
        <v>1336</v>
      </c>
      <c r="H175" s="30" t="s">
        <v>139</v>
      </c>
      <c r="I175" s="30" t="s">
        <v>132</v>
      </c>
      <c r="J175" s="30" t="s">
        <v>1338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1011</v>
      </c>
      <c r="U175" s="30"/>
      <c r="V175" s="31"/>
      <c r="W175" s="31"/>
      <c r="X175" s="31"/>
      <c r="Y175" s="31"/>
      <c r="Z175" s="31"/>
      <c r="AA175" s="31" t="s">
        <v>1165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916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935</v>
      </c>
      <c r="AO175" s="30" t="s">
        <v>936</v>
      </c>
      <c r="AP175" s="30" t="s">
        <v>925</v>
      </c>
      <c r="AQ175" s="30" t="s">
        <v>926</v>
      </c>
      <c r="AR175" s="30" t="s">
        <v>1002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1337</v>
      </c>
      <c r="BC175" s="30" t="s">
        <v>777</v>
      </c>
      <c r="BD175" s="30" t="s">
        <v>1169</v>
      </c>
      <c r="BE175" s="30" t="s">
        <v>906</v>
      </c>
      <c r="BF175" s="30" t="s">
        <v>206</v>
      </c>
      <c r="BJ175" s="30" t="s">
        <v>1388</v>
      </c>
      <c r="BK175" s="30" t="s">
        <v>938</v>
      </c>
      <c r="BL175" s="30" t="s">
        <v>1422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5" s="30"/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900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8">
        <v>108</v>
      </c>
      <c r="Y176" s="42" t="s">
        <v>768</v>
      </c>
      <c r="Z176" s="42" t="s">
        <v>1004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1031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972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8">
        <v>108</v>
      </c>
      <c r="Y177" s="42" t="s">
        <v>766</v>
      </c>
      <c r="Z177" s="42" t="s">
        <v>1004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1032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7" s="30"/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900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8">
        <v>109</v>
      </c>
      <c r="Y178" s="42" t="s">
        <v>768</v>
      </c>
      <c r="Z178" s="42" t="s">
        <v>1004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1031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973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8">
        <v>109</v>
      </c>
      <c r="Y179" s="42" t="s">
        <v>766</v>
      </c>
      <c r="Z179" s="42" t="s">
        <v>1004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1032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9" s="30"/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8">
        <v>110</v>
      </c>
      <c r="Y180" s="42" t="s">
        <v>768</v>
      </c>
      <c r="Z180" s="42" t="s">
        <v>1007</v>
      </c>
      <c r="AA180" s="42"/>
      <c r="AB180" s="30"/>
      <c r="AC180" s="30"/>
      <c r="AE180" s="30" t="s">
        <v>292</v>
      </c>
      <c r="AG180" s="31"/>
      <c r="AH180" s="31"/>
      <c r="AT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1031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974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8">
        <v>110</v>
      </c>
      <c r="Y181" s="42" t="s">
        <v>766</v>
      </c>
      <c r="Z181" s="42" t="s">
        <v>1007</v>
      </c>
      <c r="AA181" s="42"/>
      <c r="AB181" s="30"/>
      <c r="AC181" s="30"/>
      <c r="AG181" s="31"/>
      <c r="AH181" s="31"/>
      <c r="AT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1032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81" s="30"/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903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8">
        <v>111</v>
      </c>
      <c r="Y182" s="42" t="s">
        <v>768</v>
      </c>
      <c r="Z182" s="42" t="s">
        <v>1005</v>
      </c>
      <c r="AA182" s="42"/>
      <c r="AB182" s="30"/>
      <c r="AC182" s="30"/>
      <c r="AE182" s="30" t="s">
        <v>292</v>
      </c>
      <c r="AG182" s="31"/>
      <c r="AH182" s="31"/>
      <c r="AT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1031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2" s="30"/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975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8">
        <v>111</v>
      </c>
      <c r="Y183" s="42" t="s">
        <v>766</v>
      </c>
      <c r="Z183" s="42" t="s">
        <v>1005</v>
      </c>
      <c r="AA183" s="42"/>
      <c r="AB183" s="30"/>
      <c r="AC183" s="30"/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1032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83" s="30"/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877</v>
      </c>
      <c r="F184" s="36" t="str">
        <f>IF(ISBLANK(Table2[[#This Row],[unique_id]]), "", PROPER(SUBSTITUTE(Table2[[#This Row],[unique_id]], "_", " ")))</f>
        <v>Bathroom Sconces</v>
      </c>
      <c r="G184" s="30" t="s">
        <v>880</v>
      </c>
      <c r="H184" s="30" t="s">
        <v>139</v>
      </c>
      <c r="I184" s="30" t="s">
        <v>132</v>
      </c>
      <c r="J184" s="30" t="s">
        <v>864</v>
      </c>
      <c r="K184" s="30" t="s">
        <v>902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8">
        <v>121</v>
      </c>
      <c r="Y184" s="42" t="s">
        <v>768</v>
      </c>
      <c r="Z184" s="31" t="s">
        <v>1006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864</v>
      </c>
      <c r="BC184" s="30" t="s">
        <v>867</v>
      </c>
      <c r="BD184" s="30" t="s">
        <v>454</v>
      </c>
      <c r="BE184" s="30" t="s">
        <v>865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4" s="30"/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878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8">
        <v>121</v>
      </c>
      <c r="Y185" s="42" t="s">
        <v>766</v>
      </c>
      <c r="Z185" s="31" t="s">
        <v>1006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1018</v>
      </c>
      <c r="BC185" s="30" t="s">
        <v>867</v>
      </c>
      <c r="BD185" s="30" t="s">
        <v>454</v>
      </c>
      <c r="BE185" s="30" t="s">
        <v>865</v>
      </c>
      <c r="BF185" s="30" t="s">
        <v>359</v>
      </c>
      <c r="BK185" s="30" t="s">
        <v>881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5" s="30"/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879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8">
        <v>121</v>
      </c>
      <c r="Y186" s="42" t="s">
        <v>766</v>
      </c>
      <c r="Z186" s="31" t="s">
        <v>1006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1019</v>
      </c>
      <c r="BC186" s="30" t="s">
        <v>867</v>
      </c>
      <c r="BD186" s="30" t="s">
        <v>454</v>
      </c>
      <c r="BE186" s="30" t="s">
        <v>865</v>
      </c>
      <c r="BF186" s="30" t="s">
        <v>359</v>
      </c>
      <c r="BK186" s="30" t="s">
        <v>882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6" s="30"/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903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8">
        <v>112</v>
      </c>
      <c r="Y187" s="42" t="s">
        <v>768</v>
      </c>
      <c r="Z187" s="42" t="s">
        <v>1005</v>
      </c>
      <c r="AA187" s="42"/>
      <c r="AB187" s="30"/>
      <c r="AC187" s="30"/>
      <c r="AE187" s="30" t="s">
        <v>292</v>
      </c>
      <c r="AG187" s="31"/>
      <c r="AH187" s="31"/>
      <c r="AT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1031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7" s="30"/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976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8">
        <v>112</v>
      </c>
      <c r="Y188" s="42" t="s">
        <v>766</v>
      </c>
      <c r="Z188" s="42" t="s">
        <v>1005</v>
      </c>
      <c r="AA188" s="42"/>
      <c r="AB188" s="30"/>
      <c r="AC188" s="30"/>
      <c r="AG188" s="31"/>
      <c r="AH188" s="31"/>
      <c r="AT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1032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8" s="30"/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859</v>
      </c>
      <c r="F189" s="36" t="str">
        <f>IF(ISBLANK(Table2[[#This Row],[unique_id]]), "", PROPER(SUBSTITUTE(Table2[[#This Row],[unique_id]], "_", " ")))</f>
        <v>Ensuite Sconces</v>
      </c>
      <c r="G189" s="30" t="s">
        <v>863</v>
      </c>
      <c r="H189" s="30" t="s">
        <v>139</v>
      </c>
      <c r="I189" s="30" t="s">
        <v>132</v>
      </c>
      <c r="J189" s="30" t="s">
        <v>864</v>
      </c>
      <c r="K189" s="30" t="s">
        <v>902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8">
        <v>118</v>
      </c>
      <c r="Y189" s="42" t="s">
        <v>768</v>
      </c>
      <c r="Z189" s="31" t="s">
        <v>1006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864</v>
      </c>
      <c r="BC189" s="30" t="s">
        <v>867</v>
      </c>
      <c r="BD189" s="30" t="s">
        <v>454</v>
      </c>
      <c r="BE189" s="30" t="s">
        <v>865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860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8">
        <v>118</v>
      </c>
      <c r="Y190" s="42" t="s">
        <v>766</v>
      </c>
      <c r="Z190" s="31" t="s">
        <v>1006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1018</v>
      </c>
      <c r="BC190" s="30" t="s">
        <v>867</v>
      </c>
      <c r="BD190" s="30" t="s">
        <v>454</v>
      </c>
      <c r="BE190" s="30" t="s">
        <v>865</v>
      </c>
      <c r="BF190" s="30" t="s">
        <v>397</v>
      </c>
      <c r="BK190" s="30" t="s">
        <v>866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90" s="30"/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861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8">
        <v>118</v>
      </c>
      <c r="Y191" s="42" t="s">
        <v>766</v>
      </c>
      <c r="Z191" s="31" t="s">
        <v>1006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1019</v>
      </c>
      <c r="BC191" s="30" t="s">
        <v>867</v>
      </c>
      <c r="BD191" s="30" t="s">
        <v>454</v>
      </c>
      <c r="BE191" s="30" t="s">
        <v>865</v>
      </c>
      <c r="BF191" s="30" t="s">
        <v>397</v>
      </c>
      <c r="BK191" s="30" t="s">
        <v>868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91" s="30"/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862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8">
        <v>118</v>
      </c>
      <c r="Y192" s="42" t="s">
        <v>766</v>
      </c>
      <c r="Z192" s="31" t="s">
        <v>1006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1022</v>
      </c>
      <c r="BC192" s="30" t="s">
        <v>867</v>
      </c>
      <c r="BD192" s="30" t="s">
        <v>454</v>
      </c>
      <c r="BE192" s="30" t="s">
        <v>865</v>
      </c>
      <c r="BF192" s="30" t="s">
        <v>397</v>
      </c>
      <c r="BK192" s="30" t="s">
        <v>869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92" s="30"/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900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8">
        <v>113</v>
      </c>
      <c r="Y193" s="42" t="s">
        <v>768</v>
      </c>
      <c r="Z193" s="42" t="s">
        <v>1004</v>
      </c>
      <c r="AA193" s="42"/>
      <c r="AB193" s="30"/>
      <c r="AC193" s="30"/>
      <c r="AE193" s="30" t="s">
        <v>292</v>
      </c>
      <c r="AG193" s="31"/>
      <c r="AH193" s="31"/>
      <c r="AT1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1031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977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8">
        <v>113</v>
      </c>
      <c r="Y194" s="42" t="s">
        <v>766</v>
      </c>
      <c r="Z194" s="42" t="s">
        <v>1004</v>
      </c>
      <c r="AA194" s="42"/>
      <c r="AB194" s="30"/>
      <c r="AC194" s="30"/>
      <c r="AG194" s="31"/>
      <c r="AH194" s="31"/>
      <c r="AT1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1032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4" s="30"/>
    </row>
    <row r="195" spans="1:66" ht="16" customHeight="1" x14ac:dyDescent="0.2">
      <c r="A195" s="30">
        <v>1665</v>
      </c>
      <c r="B195" s="30" t="s">
        <v>26</v>
      </c>
      <c r="C195" s="30" t="s">
        <v>818</v>
      </c>
      <c r="D195" s="30" t="s">
        <v>148</v>
      </c>
      <c r="E195" s="37" t="s">
        <v>1094</v>
      </c>
      <c r="F195" s="36" t="str">
        <f>IF(ISBLANK(Table2[[#This Row],[unique_id]]), "", PROPER(SUBSTITUTE(Table2[[#This Row],[unique_id]], "_", " ")))</f>
        <v>Template Old Deck Festoons Plug Proxy</v>
      </c>
      <c r="G195" s="30" t="s">
        <v>295</v>
      </c>
      <c r="H195" s="30" t="s">
        <v>139</v>
      </c>
      <c r="I195" s="30" t="s">
        <v>132</v>
      </c>
      <c r="O195" s="31" t="s">
        <v>798</v>
      </c>
      <c r="P195" s="30"/>
      <c r="T195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40"/>
      <c r="AU195" s="30" t="s">
        <v>134</v>
      </c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361</v>
      </c>
      <c r="BD195" s="30" t="s">
        <v>233</v>
      </c>
      <c r="BE195" s="30" t="s">
        <v>362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customHeight="1" x14ac:dyDescent="0.2">
      <c r="A196" s="30">
        <v>1666</v>
      </c>
      <c r="B196" s="30" t="s">
        <v>26</v>
      </c>
      <c r="C196" s="30" t="s">
        <v>233</v>
      </c>
      <c r="D196" s="30" t="s">
        <v>134</v>
      </c>
      <c r="E196" s="30" t="s">
        <v>1093</v>
      </c>
      <c r="F196" s="36" t="str">
        <f>IF(ISBLANK(Table2[[#This Row],[unique_id]]), "", PROPER(SUBSTITUTE(Table2[[#This Row],[unique_id]], "_", " ")))</f>
        <v>Old Deck Festoons Plug</v>
      </c>
      <c r="G196" s="30" t="s">
        <v>295</v>
      </c>
      <c r="H196" s="30" t="s">
        <v>139</v>
      </c>
      <c r="I196" s="30" t="s">
        <v>132</v>
      </c>
      <c r="O196" s="31" t="s">
        <v>798</v>
      </c>
      <c r="P196" s="30"/>
      <c r="T196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40"/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Deck</v>
      </c>
      <c r="BB196" s="30" t="s">
        <v>737</v>
      </c>
      <c r="BC196" s="30" t="s">
        <v>361</v>
      </c>
      <c r="BD196" s="30" t="s">
        <v>233</v>
      </c>
      <c r="BE196" s="30" t="s">
        <v>362</v>
      </c>
      <c r="BF196" s="30" t="s">
        <v>358</v>
      </c>
      <c r="BI196" s="30" t="s">
        <v>1009</v>
      </c>
      <c r="BJ196" s="30" t="s">
        <v>1388</v>
      </c>
      <c r="BK196" s="30" t="s">
        <v>565</v>
      </c>
      <c r="BL196" s="30" t="s">
        <v>1423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6" s="30"/>
    </row>
    <row r="197" spans="1:66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978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1124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1170</v>
      </c>
      <c r="BD197" s="30" t="s">
        <v>1169</v>
      </c>
      <c r="BE197" s="30" t="s">
        <v>906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7" s="30"/>
    </row>
    <row r="198" spans="1:66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1101</v>
      </c>
      <c r="U198" s="30"/>
      <c r="V198" s="31"/>
      <c r="W198" s="31"/>
      <c r="X198" s="31"/>
      <c r="Y198" s="31"/>
      <c r="Z198" s="31"/>
      <c r="AA198" s="42" t="s">
        <v>1162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916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935</v>
      </c>
      <c r="AO198" s="30" t="s">
        <v>936</v>
      </c>
      <c r="AP198" s="30" t="s">
        <v>925</v>
      </c>
      <c r="AQ198" s="30" t="s">
        <v>926</v>
      </c>
      <c r="AR198" s="30" t="s">
        <v>1002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1170</v>
      </c>
      <c r="BD198" s="30" t="s">
        <v>1169</v>
      </c>
      <c r="BE198" s="30" t="s">
        <v>906</v>
      </c>
      <c r="BF198" s="30" t="s">
        <v>358</v>
      </c>
      <c r="BJ198" s="30" t="s">
        <v>1388</v>
      </c>
      <c r="BK198" s="30" t="s">
        <v>1103</v>
      </c>
      <c r="BL198" s="30" t="s">
        <v>1424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8" s="30"/>
    </row>
    <row r="199" spans="1:66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1098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916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935</v>
      </c>
      <c r="AO199" s="30" t="s">
        <v>936</v>
      </c>
      <c r="AP199" s="30" t="s">
        <v>925</v>
      </c>
      <c r="AQ199" s="30" t="s">
        <v>926</v>
      </c>
      <c r="AR199" s="30" t="s">
        <v>1302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1170</v>
      </c>
      <c r="BD199" s="30" t="s">
        <v>1169</v>
      </c>
      <c r="BE199" s="30" t="s">
        <v>906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9" s="30"/>
    </row>
    <row r="200" spans="1:66" ht="16" customHeight="1" x14ac:dyDescent="0.2">
      <c r="A200" s="30">
        <v>1670</v>
      </c>
      <c r="B200" s="30" t="s">
        <v>26</v>
      </c>
      <c r="C200" s="30" t="s">
        <v>818</v>
      </c>
      <c r="D200" s="30" t="s">
        <v>148</v>
      </c>
      <c r="E200" s="37" t="s">
        <v>1095</v>
      </c>
      <c r="F200" s="36" t="str">
        <f>IF(ISBLANK(Table2[[#This Row],[unique_id]]), "", PROPER(SUBSTITUTE(Table2[[#This Row],[unique_id]], "_", " ")))</f>
        <v>Template Old Landing Festoons Plug Proxy</v>
      </c>
      <c r="G200" s="30" t="s">
        <v>562</v>
      </c>
      <c r="H200" s="30" t="s">
        <v>139</v>
      </c>
      <c r="I200" s="30" t="s">
        <v>132</v>
      </c>
      <c r="O200" s="31" t="s">
        <v>798</v>
      </c>
      <c r="P200" s="30"/>
      <c r="T200" s="37" t="str">
        <f>_xlfn.CONCAT("standby_power: 0.5", CHAR(10), "unavailable_power: 0", CHAR(10), "fixed:", CHAR(10), "  power: 0.9", CHAR(10))</f>
        <v xml:space="preserve">standby_power: 0.5
unavailable_power: 0
fixed:
  power: 0.9
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134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Landing</v>
      </c>
      <c r="BB200" s="30" t="s">
        <v>737</v>
      </c>
      <c r="BC200" s="30" t="s">
        <v>361</v>
      </c>
      <c r="BD200" s="30" t="s">
        <v>233</v>
      </c>
      <c r="BE200" s="30" t="s">
        <v>362</v>
      </c>
      <c r="BF200" s="30" t="s">
        <v>563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customHeight="1" x14ac:dyDescent="0.2">
      <c r="A201" s="30">
        <v>1671</v>
      </c>
      <c r="B201" s="30" t="s">
        <v>26</v>
      </c>
      <c r="C201" s="30" t="s">
        <v>233</v>
      </c>
      <c r="D201" s="30" t="s">
        <v>134</v>
      </c>
      <c r="E201" s="30" t="s">
        <v>1096</v>
      </c>
      <c r="F201" s="36" t="str">
        <f>IF(ISBLANK(Table2[[#This Row],[unique_id]]), "", PROPER(SUBSTITUTE(Table2[[#This Row],[unique_id]], "_", " ")))</f>
        <v>Old Landing Festoons Plug</v>
      </c>
      <c r="G201" s="30" t="s">
        <v>562</v>
      </c>
      <c r="H201" s="30" t="s">
        <v>139</v>
      </c>
      <c r="I201" s="30" t="s">
        <v>132</v>
      </c>
      <c r="O201" s="31" t="s">
        <v>798</v>
      </c>
      <c r="P201" s="30"/>
      <c r="T201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40"/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Landing</v>
      </c>
      <c r="BB201" s="30" t="s">
        <v>737</v>
      </c>
      <c r="BC201" s="30" t="s">
        <v>361</v>
      </c>
      <c r="BD201" s="30" t="s">
        <v>233</v>
      </c>
      <c r="BE201" s="30" t="s">
        <v>362</v>
      </c>
      <c r="BF201" s="30" t="s">
        <v>563</v>
      </c>
      <c r="BI201" s="30" t="s">
        <v>1009</v>
      </c>
      <c r="BJ201" s="30" t="s">
        <v>1388</v>
      </c>
      <c r="BK201" s="30" t="s">
        <v>564</v>
      </c>
      <c r="BL201" s="30" t="s">
        <v>1425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201" s="30"/>
    </row>
    <row r="202" spans="1:66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979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1124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1171</v>
      </c>
      <c r="BD202" s="30" t="s">
        <v>1169</v>
      </c>
      <c r="BE202" s="30" t="s">
        <v>906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2" s="30"/>
    </row>
    <row r="203" spans="1:66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1100</v>
      </c>
      <c r="U203" s="30"/>
      <c r="V203" s="31"/>
      <c r="W203" s="31"/>
      <c r="X203" s="31"/>
      <c r="Y203" s="31"/>
      <c r="Z203" s="31"/>
      <c r="AA203" s="42" t="s">
        <v>1162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916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935</v>
      </c>
      <c r="AO203" s="30" t="s">
        <v>936</v>
      </c>
      <c r="AP203" s="30" t="s">
        <v>925</v>
      </c>
      <c r="AQ203" s="30" t="s">
        <v>926</v>
      </c>
      <c r="AR203" s="30" t="s">
        <v>1002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1171</v>
      </c>
      <c r="BD203" s="30" t="s">
        <v>1169</v>
      </c>
      <c r="BE203" s="30" t="s">
        <v>906</v>
      </c>
      <c r="BF203" s="30" t="s">
        <v>563</v>
      </c>
      <c r="BJ203" s="30" t="s">
        <v>1388</v>
      </c>
      <c r="BK203" s="30" t="s">
        <v>1102</v>
      </c>
      <c r="BL203" s="30" t="s">
        <v>1426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203" s="30"/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8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4" s="30"/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980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1038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5" s="30"/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981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1039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6" s="30"/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982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1040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7" s="30"/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983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1041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8" s="30"/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8">
        <v>115</v>
      </c>
      <c r="Y209" s="42" t="s">
        <v>766</v>
      </c>
      <c r="Z209" s="42" t="s">
        <v>1008</v>
      </c>
      <c r="AA209" s="42"/>
      <c r="AB209" s="30"/>
      <c r="AC209" s="30"/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1042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1104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9" s="30"/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8">
        <v>115</v>
      </c>
      <c r="Y210" s="42" t="s">
        <v>766</v>
      </c>
      <c r="Z210" s="42" t="s">
        <v>1008</v>
      </c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1043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1104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0" s="30"/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8">
        <v>115</v>
      </c>
      <c r="Y211" s="42" t="s">
        <v>766</v>
      </c>
      <c r="Z211" s="42" t="s">
        <v>1008</v>
      </c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1044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1104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1" s="30"/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8">
        <v>115</v>
      </c>
      <c r="Y212" s="42" t="s">
        <v>766</v>
      </c>
      <c r="Z212" s="42" t="s">
        <v>1008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1045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1104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8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984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8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1046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4" s="30"/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985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8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1047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5" s="30"/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8">
        <v>116</v>
      </c>
      <c r="Y216" s="42" t="s">
        <v>766</v>
      </c>
      <c r="Z216" s="42" t="s">
        <v>1008</v>
      </c>
      <c r="AA216" s="42"/>
      <c r="AB216" s="30"/>
      <c r="AC216" s="30"/>
      <c r="AG216" s="31"/>
      <c r="AH216" s="31"/>
      <c r="AT2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1048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1104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6" s="30"/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7" s="30"/>
    </row>
    <row r="218" spans="1:66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986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1123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1055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1055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1009</v>
      </c>
      <c r="BJ219" s="30" t="s">
        <v>1388</v>
      </c>
      <c r="BK219" s="30" t="s">
        <v>351</v>
      </c>
      <c r="BL219" s="30" t="s">
        <v>1427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9" s="30"/>
    </row>
    <row r="220" spans="1:66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1149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1228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1123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1169</v>
      </c>
      <c r="BE220" s="30" t="s">
        <v>906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1150</v>
      </c>
      <c r="F221" s="36" t="str">
        <f>IF(ISBLANK(Table2[[#This Row],[unique_id]]), "", PROPER(SUBSTITUTE(Table2[[#This Row],[unique_id]], "_", " ")))</f>
        <v>Ceiling Water Booster Plug</v>
      </c>
      <c r="G221" s="30" t="s">
        <v>1228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1166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1002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1169</v>
      </c>
      <c r="BE221" s="30" t="s">
        <v>906</v>
      </c>
      <c r="BF221" s="30" t="s">
        <v>406</v>
      </c>
      <c r="BJ221" s="30" t="s">
        <v>1388</v>
      </c>
      <c r="BK221" s="30" t="s">
        <v>446</v>
      </c>
      <c r="BL221" s="30" t="s">
        <v>1428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21" s="30"/>
    </row>
    <row r="222" spans="1:66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1151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919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917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1169</v>
      </c>
      <c r="BE222" s="30" t="s">
        <v>906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1152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920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918</v>
      </c>
      <c r="AF223" s="30">
        <v>10</v>
      </c>
      <c r="AG223" s="31" t="s">
        <v>34</v>
      </c>
      <c r="AH223" s="31" t="s">
        <v>916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935</v>
      </c>
      <c r="AO223" s="30" t="s">
        <v>936</v>
      </c>
      <c r="AP223" s="30" t="s">
        <v>925</v>
      </c>
      <c r="AQ223" s="30" t="s">
        <v>926</v>
      </c>
      <c r="AR223" s="30" t="s">
        <v>1164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1169</v>
      </c>
      <c r="BE223" s="30" t="s">
        <v>906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1157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1123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1169</v>
      </c>
      <c r="BE224" s="30" t="s">
        <v>906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1158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1166</v>
      </c>
      <c r="AB225" s="30"/>
      <c r="AC225" s="30"/>
      <c r="AE225" s="30" t="s">
        <v>1161</v>
      </c>
      <c r="AF225" s="30">
        <v>10</v>
      </c>
      <c r="AG225" s="31" t="s">
        <v>34</v>
      </c>
      <c r="AH225" s="31" t="s">
        <v>916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935</v>
      </c>
      <c r="AO225" s="30" t="s">
        <v>936</v>
      </c>
      <c r="AP225" s="30" t="s">
        <v>925</v>
      </c>
      <c r="AQ225" s="30" t="s">
        <v>926</v>
      </c>
      <c r="AR225" s="30" t="s">
        <v>1002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1169</v>
      </c>
      <c r="BE225" s="30" t="s">
        <v>906</v>
      </c>
      <c r="BF225" s="30" t="s">
        <v>580</v>
      </c>
      <c r="BJ225" s="30" t="s">
        <v>1388</v>
      </c>
      <c r="BK225" s="30" t="s">
        <v>1092</v>
      </c>
      <c r="BL225" s="30" t="s">
        <v>1429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5" s="30"/>
    </row>
    <row r="226" spans="1:66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1159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919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917</v>
      </c>
      <c r="AF226" s="30">
        <v>10</v>
      </c>
      <c r="AG226" s="31" t="s">
        <v>34</v>
      </c>
      <c r="AH226" s="31" t="s">
        <v>916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935</v>
      </c>
      <c r="AO226" s="30" t="s">
        <v>936</v>
      </c>
      <c r="AP226" s="30" t="s">
        <v>925</v>
      </c>
      <c r="AQ226" s="30" t="s">
        <v>926</v>
      </c>
      <c r="AR226" s="30" t="s">
        <v>1163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1169</v>
      </c>
      <c r="BE226" s="30" t="s">
        <v>906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1160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920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918</v>
      </c>
      <c r="AF227" s="30">
        <v>10</v>
      </c>
      <c r="AG227" s="31" t="s">
        <v>34</v>
      </c>
      <c r="AH227" s="31" t="s">
        <v>916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935</v>
      </c>
      <c r="AO227" s="30" t="s">
        <v>936</v>
      </c>
      <c r="AP227" s="30" t="s">
        <v>925</v>
      </c>
      <c r="AQ227" s="30" t="s">
        <v>926</v>
      </c>
      <c r="AR227" s="30" t="s">
        <v>1164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1169</v>
      </c>
      <c r="BE227" s="30" t="s">
        <v>906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1099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1219</v>
      </c>
      <c r="H228" s="30" t="s">
        <v>1497</v>
      </c>
      <c r="I228" s="30" t="s">
        <v>132</v>
      </c>
      <c r="K228" s="30" t="s">
        <v>1227</v>
      </c>
      <c r="O228" s="31"/>
      <c r="P228" s="30"/>
      <c r="T228" s="37"/>
      <c r="U228" s="30" t="s">
        <v>440</v>
      </c>
      <c r="V228" s="31" t="s">
        <v>1242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916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935</v>
      </c>
      <c r="AO228" s="30" t="s">
        <v>936</v>
      </c>
      <c r="AP228" s="30" t="s">
        <v>925</v>
      </c>
      <c r="AQ228" s="30" t="s">
        <v>926</v>
      </c>
      <c r="AR228" s="30" t="s">
        <v>1172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1171</v>
      </c>
      <c r="BD228" s="30" t="s">
        <v>1169</v>
      </c>
      <c r="BE228" s="30" t="s">
        <v>906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1227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1219</v>
      </c>
      <c r="H229" s="30" t="s">
        <v>1497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858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1131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customHeight="1" x14ac:dyDescent="0.2">
      <c r="A238" s="30">
        <v>2108</v>
      </c>
      <c r="B238" s="30" t="s">
        <v>26</v>
      </c>
      <c r="C238" s="30" t="s">
        <v>787</v>
      </c>
      <c r="D238" s="30" t="s">
        <v>27</v>
      </c>
      <c r="E238" s="30" t="s">
        <v>1132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customHeight="1" x14ac:dyDescent="0.2">
      <c r="A239" s="30">
        <v>2109</v>
      </c>
      <c r="B239" s="30" t="s">
        <v>26</v>
      </c>
      <c r="C239" s="30" t="s">
        <v>787</v>
      </c>
      <c r="D239" s="30" t="s">
        <v>27</v>
      </c>
      <c r="E239" s="30" t="s">
        <v>1133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1134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1135</v>
      </c>
      <c r="F241" s="36" t="str">
        <f>IF(ISBLANK(Table2[[#This Row],[unique_id]]), "", PROPER(SUBSTITUTE(Table2[[#This Row],[unique_id]], "_", " ")))</f>
        <v>Water Booster Power</v>
      </c>
      <c r="G241" s="30" t="s">
        <v>1228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1136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customHeight="1" x14ac:dyDescent="0.2">
      <c r="A243" s="30">
        <v>2113</v>
      </c>
      <c r="B243" s="30" t="s">
        <v>26</v>
      </c>
      <c r="C243" s="30" t="s">
        <v>787</v>
      </c>
      <c r="D243" s="30" t="s">
        <v>27</v>
      </c>
      <c r="E243" s="30" t="s">
        <v>1137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customHeight="1" x14ac:dyDescent="0.2">
      <c r="A244" s="30">
        <v>2114</v>
      </c>
      <c r="B244" s="30" t="s">
        <v>26</v>
      </c>
      <c r="C244" s="30" t="s">
        <v>787</v>
      </c>
      <c r="D244" s="30" t="s">
        <v>27</v>
      </c>
      <c r="E244" s="30" t="s">
        <v>1138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1139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customHeight="1" x14ac:dyDescent="0.2">
      <c r="A248" s="30">
        <v>2118</v>
      </c>
      <c r="B248" s="30" t="s">
        <v>26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858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1140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customHeight="1" x14ac:dyDescent="0.2">
      <c r="A261" s="30">
        <v>2131</v>
      </c>
      <c r="B261" s="30" t="s">
        <v>26</v>
      </c>
      <c r="C261" s="30" t="s">
        <v>787</v>
      </c>
      <c r="D261" s="30" t="s">
        <v>27</v>
      </c>
      <c r="E261" s="30" t="s">
        <v>1141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customHeight="1" x14ac:dyDescent="0.2">
      <c r="A262" s="30">
        <v>2132</v>
      </c>
      <c r="B262" s="30" t="s">
        <v>26</v>
      </c>
      <c r="C262" s="30" t="s">
        <v>787</v>
      </c>
      <c r="D262" s="30" t="s">
        <v>27</v>
      </c>
      <c r="E262" s="30" t="s">
        <v>1142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1143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1144</v>
      </c>
      <c r="F264" s="36" t="str">
        <f>IF(ISBLANK(Table2[[#This Row],[unique_id]]), "", PROPER(SUBSTITUTE(Table2[[#This Row],[unique_id]], "_", " ")))</f>
        <v>Water Booster Energy Daily</v>
      </c>
      <c r="G264" s="30" t="s">
        <v>1228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1145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customHeight="1" x14ac:dyDescent="0.2">
      <c r="A266" s="30">
        <v>2136</v>
      </c>
      <c r="B266" s="30" t="s">
        <v>26</v>
      </c>
      <c r="C266" s="30" t="s">
        <v>787</v>
      </c>
      <c r="D266" s="30" t="s">
        <v>27</v>
      </c>
      <c r="E266" s="30" t="s">
        <v>1146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customHeight="1" x14ac:dyDescent="0.2">
      <c r="A267" s="30">
        <v>2137</v>
      </c>
      <c r="B267" s="30" t="s">
        <v>26</v>
      </c>
      <c r="C267" s="30" t="s">
        <v>787</v>
      </c>
      <c r="D267" s="30" t="s">
        <v>27</v>
      </c>
      <c r="E267" s="30" t="s">
        <v>1147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1148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customHeight="1" x14ac:dyDescent="0.2">
      <c r="A271" s="30">
        <v>2141</v>
      </c>
      <c r="B271" s="30" t="s">
        <v>26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2" s="30"/>
    </row>
    <row r="273" spans="1:66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1067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1387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6" s="30"/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1331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1332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1201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9" t="s">
        <v>1333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1180</v>
      </c>
      <c r="BC280" s="30" t="s">
        <v>1182</v>
      </c>
      <c r="BD280" s="30" t="s">
        <v>1181</v>
      </c>
      <c r="BE280" s="30" t="s">
        <v>1024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1329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1201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9" t="s">
        <v>1334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1180</v>
      </c>
      <c r="BC281" s="30" t="s">
        <v>1182</v>
      </c>
      <c r="BD281" s="30" t="s">
        <v>1181</v>
      </c>
      <c r="BE281" s="30" t="s">
        <v>1024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1291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1294</v>
      </c>
      <c r="H282" s="30" t="s">
        <v>1290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1293</v>
      </c>
      <c r="AF282" s="30">
        <v>200</v>
      </c>
      <c r="AG282" s="31" t="s">
        <v>34</v>
      </c>
      <c r="AH282" s="31"/>
      <c r="AI282" s="30" t="s">
        <v>1201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9" t="s">
        <v>1247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1180</v>
      </c>
      <c r="BC282" s="30" t="s">
        <v>1182</v>
      </c>
      <c r="BD282" s="30" t="s">
        <v>1181</v>
      </c>
      <c r="BE282" s="30" t="s">
        <v>1024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1292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1295</v>
      </c>
      <c r="H283" s="30" t="s">
        <v>1290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1293</v>
      </c>
      <c r="AF283" s="30">
        <v>200</v>
      </c>
      <c r="AG283" s="31" t="s">
        <v>34</v>
      </c>
      <c r="AH283" s="31"/>
      <c r="AI283" s="30" t="s">
        <v>1201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9" t="s">
        <v>1247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1180</v>
      </c>
      <c r="BC283" s="30" t="s">
        <v>1182</v>
      </c>
      <c r="BD283" s="30" t="s">
        <v>1181</v>
      </c>
      <c r="BE283" s="30" t="s">
        <v>1024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1328</v>
      </c>
      <c r="BC291" s="30" t="s">
        <v>36</v>
      </c>
      <c r="BD291" s="30" t="s">
        <v>37</v>
      </c>
      <c r="BE291" s="30" t="s">
        <v>1119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customHeight="1" x14ac:dyDescent="0.2">
      <c r="A293" s="30">
        <v>2516</v>
      </c>
      <c r="B293" s="30" t="s">
        <v>26</v>
      </c>
      <c r="C293" s="30" t="s">
        <v>1254</v>
      </c>
      <c r="D293" s="30" t="s">
        <v>148</v>
      </c>
      <c r="E293" s="30" t="s">
        <v>1256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1284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customHeight="1" x14ac:dyDescent="0.2">
      <c r="A294" s="30">
        <v>2517</v>
      </c>
      <c r="B294" s="30" t="s">
        <v>26</v>
      </c>
      <c r="C294" s="30" t="s">
        <v>1254</v>
      </c>
      <c r="D294" s="30" t="s">
        <v>148</v>
      </c>
      <c r="E294" s="30" t="s">
        <v>1257</v>
      </c>
      <c r="F294" s="30" t="str">
        <f>IF(ISBLANK(Table2[[#This Row],[unique_id]]), "", PROPER(SUBSTITUTE(Table2[[#This Row],[unique_id]], "_", " ")))</f>
        <v>Service Plex Availability</v>
      </c>
      <c r="G294" s="30" t="s">
        <v>1271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customHeight="1" x14ac:dyDescent="0.2">
      <c r="A295" s="30">
        <v>2518</v>
      </c>
      <c r="B295" s="30" t="s">
        <v>26</v>
      </c>
      <c r="C295" s="30" t="s">
        <v>1254</v>
      </c>
      <c r="D295" s="30" t="s">
        <v>148</v>
      </c>
      <c r="E295" s="30" t="s">
        <v>1258</v>
      </c>
      <c r="F295" s="30" t="str">
        <f>IF(ISBLANK(Table2[[#This Row],[unique_id]]), "", PROPER(SUBSTITUTE(Table2[[#This Row],[unique_id]], "_", " ")))</f>
        <v>Service Grafana Availability</v>
      </c>
      <c r="G295" s="30" t="s">
        <v>1272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customHeight="1" x14ac:dyDescent="0.2">
      <c r="A296" s="30">
        <v>2519</v>
      </c>
      <c r="B296" s="30" t="s">
        <v>26</v>
      </c>
      <c r="C296" s="30" t="s">
        <v>1254</v>
      </c>
      <c r="D296" s="30" t="s">
        <v>148</v>
      </c>
      <c r="E296" s="30" t="s">
        <v>1259</v>
      </c>
      <c r="F296" s="30" t="str">
        <f>IF(ISBLANK(Table2[[#This Row],[unique_id]]), "", PROPER(SUBSTITUTE(Table2[[#This Row],[unique_id]], "_", " ")))</f>
        <v>Service Wrangle Availability</v>
      </c>
      <c r="G296" s="30" t="s">
        <v>1273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customHeight="1" x14ac:dyDescent="0.2">
      <c r="A297" s="30">
        <v>2520</v>
      </c>
      <c r="B297" s="30" t="s">
        <v>26</v>
      </c>
      <c r="C297" s="30" t="s">
        <v>1254</v>
      </c>
      <c r="D297" s="30" t="s">
        <v>148</v>
      </c>
      <c r="E297" s="30" t="s">
        <v>1260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customHeight="1" x14ac:dyDescent="0.2">
      <c r="A298" s="30">
        <v>2521</v>
      </c>
      <c r="B298" s="30" t="s">
        <v>26</v>
      </c>
      <c r="C298" s="30" t="s">
        <v>1254</v>
      </c>
      <c r="D298" s="30" t="s">
        <v>148</v>
      </c>
      <c r="E298" s="30" t="s">
        <v>1261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customHeight="1" x14ac:dyDescent="0.2">
      <c r="A299" s="30">
        <v>2522</v>
      </c>
      <c r="B299" s="30" t="s">
        <v>26</v>
      </c>
      <c r="C299" s="30" t="s">
        <v>1254</v>
      </c>
      <c r="D299" s="30" t="s">
        <v>148</v>
      </c>
      <c r="E299" s="30" t="s">
        <v>1253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1274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customHeight="1" x14ac:dyDescent="0.2">
      <c r="A300" s="30">
        <v>2523</v>
      </c>
      <c r="B300" s="30" t="s">
        <v>26</v>
      </c>
      <c r="C300" s="30" t="s">
        <v>1254</v>
      </c>
      <c r="D300" s="30" t="s">
        <v>148</v>
      </c>
      <c r="E300" s="30" t="s">
        <v>1262</v>
      </c>
      <c r="F300" s="30" t="str">
        <f>IF(ISBLANK(Table2[[#This Row],[unique_id]]), "", PROPER(SUBSTITUTE(Table2[[#This Row],[unique_id]], "_", " ")))</f>
        <v>Service Weewx Availability</v>
      </c>
      <c r="G300" s="30" t="s">
        <v>1275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customHeight="1" x14ac:dyDescent="0.2">
      <c r="A301" s="30">
        <v>2524</v>
      </c>
      <c r="B301" s="30" t="s">
        <v>26</v>
      </c>
      <c r="C301" s="30" t="s">
        <v>1254</v>
      </c>
      <c r="D301" s="30" t="s">
        <v>148</v>
      </c>
      <c r="E301" s="30" t="s">
        <v>1263</v>
      </c>
      <c r="F301" s="30" t="str">
        <f>IF(ISBLANK(Table2[[#This Row],[unique_id]]), "", PROPER(SUBSTITUTE(Table2[[#This Row],[unique_id]], "_", " ")))</f>
        <v>Service Digitemp Availability</v>
      </c>
      <c r="G301" s="30" t="s">
        <v>1276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customHeight="1" x14ac:dyDescent="0.2">
      <c r="A302" s="30">
        <v>2525</v>
      </c>
      <c r="B302" s="30" t="s">
        <v>26</v>
      </c>
      <c r="C302" s="30" t="s">
        <v>1254</v>
      </c>
      <c r="D302" s="30" t="s">
        <v>148</v>
      </c>
      <c r="E302" s="30" t="s">
        <v>1264</v>
      </c>
      <c r="F302" s="30" t="str">
        <f>IF(ISBLANK(Table2[[#This Row],[unique_id]]), "", PROPER(SUBSTITUTE(Table2[[#This Row],[unique_id]], "_", " ")))</f>
        <v>Service Nginx Availability</v>
      </c>
      <c r="G302" s="30" t="s">
        <v>1277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customHeight="1" x14ac:dyDescent="0.2">
      <c r="A303" s="30">
        <v>2526</v>
      </c>
      <c r="B303" s="30" t="s">
        <v>26</v>
      </c>
      <c r="C303" s="30" t="s">
        <v>1254</v>
      </c>
      <c r="D303" s="30" t="s">
        <v>148</v>
      </c>
      <c r="E303" s="30" t="s">
        <v>1265</v>
      </c>
      <c r="F303" s="30" t="str">
        <f>IF(ISBLANK(Table2[[#This Row],[unique_id]]), "", PROPER(SUBSTITUTE(Table2[[#This Row],[unique_id]], "_", " ")))</f>
        <v>Service Influxdb Availability</v>
      </c>
      <c r="G303" s="30" t="s">
        <v>1278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customHeight="1" x14ac:dyDescent="0.2">
      <c r="A304" s="30">
        <v>2527</v>
      </c>
      <c r="B304" s="30" t="s">
        <v>26</v>
      </c>
      <c r="C304" s="30" t="s">
        <v>1254</v>
      </c>
      <c r="D304" s="30" t="s">
        <v>148</v>
      </c>
      <c r="E304" s="30" t="s">
        <v>1266</v>
      </c>
      <c r="F304" s="30" t="str">
        <f>IF(ISBLANK(Table2[[#This Row],[unique_id]]), "", PROPER(SUBSTITUTE(Table2[[#This Row],[unique_id]], "_", " ")))</f>
        <v>Service Mariadb Availability</v>
      </c>
      <c r="G304" s="30" t="s">
        <v>1279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customHeight="1" x14ac:dyDescent="0.2">
      <c r="A305" s="30">
        <v>2528</v>
      </c>
      <c r="B305" s="30" t="s">
        <v>26</v>
      </c>
      <c r="C305" s="30" t="s">
        <v>1254</v>
      </c>
      <c r="D305" s="30" t="s">
        <v>148</v>
      </c>
      <c r="E305" s="30" t="s">
        <v>1267</v>
      </c>
      <c r="F305" s="30" t="str">
        <f>IF(ISBLANK(Table2[[#This Row],[unique_id]]), "", PROPER(SUBSTITUTE(Table2[[#This Row],[unique_id]], "_", " ")))</f>
        <v>Service Postgres Availability</v>
      </c>
      <c r="G305" s="30" t="s">
        <v>1280</v>
      </c>
      <c r="H305" s="30" t="s">
        <v>1251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customHeight="1" x14ac:dyDescent="0.2">
      <c r="A306" s="30">
        <v>2529</v>
      </c>
      <c r="B306" s="30" t="s">
        <v>26</v>
      </c>
      <c r="C306" s="30" t="s">
        <v>1254</v>
      </c>
      <c r="D306" s="30" t="s">
        <v>148</v>
      </c>
      <c r="E306" s="30" t="s">
        <v>1268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1281</v>
      </c>
      <c r="H306" s="30" t="s">
        <v>1251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customHeight="1" x14ac:dyDescent="0.2">
      <c r="A307" s="30">
        <v>2530</v>
      </c>
      <c r="B307" s="30" t="s">
        <v>26</v>
      </c>
      <c r="C307" s="30" t="s">
        <v>1254</v>
      </c>
      <c r="D307" s="30" t="s">
        <v>148</v>
      </c>
      <c r="E307" s="30" t="s">
        <v>1269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1282</v>
      </c>
      <c r="H307" s="30" t="s">
        <v>1251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customHeight="1" x14ac:dyDescent="0.2">
      <c r="A308" s="30">
        <v>2531</v>
      </c>
      <c r="B308" s="30" t="s">
        <v>26</v>
      </c>
      <c r="C308" s="30" t="s">
        <v>1254</v>
      </c>
      <c r="D308" s="30" t="s">
        <v>148</v>
      </c>
      <c r="E308" s="30" t="s">
        <v>1270</v>
      </c>
      <c r="F308" s="30" t="str">
        <f>IF(ISBLANK(Table2[[#This Row],[unique_id]]), "", PROPER(SUBSTITUTE(Table2[[#This Row],[unique_id]], "_", " ")))</f>
        <v>Service Monitor Availability</v>
      </c>
      <c r="G308" s="30" t="s">
        <v>1283</v>
      </c>
      <c r="H308" s="30" t="s">
        <v>1251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customHeight="1" x14ac:dyDescent="0.2">
      <c r="A309" s="30">
        <v>2532</v>
      </c>
      <c r="B309" s="30" t="s">
        <v>583</v>
      </c>
      <c r="C309" s="30" t="s">
        <v>1254</v>
      </c>
      <c r="D309" s="30" t="s">
        <v>148</v>
      </c>
      <c r="E309" s="30" t="s">
        <v>1287</v>
      </c>
      <c r="F309" s="30" t="str">
        <f>IF(ISBLANK(Table2[[#This Row],[unique_id]]), "", PROPER(SUBSTITUTE(Table2[[#This Row],[unique_id]], "_", " ")))</f>
        <v>Host Flo Availability</v>
      </c>
      <c r="G309" s="30" t="s">
        <v>1111</v>
      </c>
      <c r="H309" s="30" t="s">
        <v>1285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1252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1286</v>
      </c>
      <c r="AR309" s="30" t="s">
        <v>1002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1255</v>
      </c>
      <c r="BC309" s="30" t="s">
        <v>1182</v>
      </c>
      <c r="BD309" s="30" t="s">
        <v>1181</v>
      </c>
      <c r="BE309" s="30" t="s">
        <v>1024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customHeight="1" x14ac:dyDescent="0.2">
      <c r="A310" s="30">
        <v>2533</v>
      </c>
      <c r="B310" s="30" t="s">
        <v>26</v>
      </c>
      <c r="C310" s="30" t="s">
        <v>1254</v>
      </c>
      <c r="D310" s="30" t="s">
        <v>148</v>
      </c>
      <c r="E310" s="30" t="s">
        <v>1489</v>
      </c>
      <c r="F310" s="30" t="str">
        <f>IF(ISBLANK(Table2[[#This Row],[unique_id]]), "", PROPER(SUBSTITUTE(Table2[[#This Row],[unique_id]], "_", " ")))</f>
        <v>Host Eva Availability</v>
      </c>
      <c r="G310" s="30" t="s">
        <v>1490</v>
      </c>
      <c r="H310" s="30" t="s">
        <v>1285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1252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1286</v>
      </c>
      <c r="AR310" s="30" t="s">
        <v>1002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1255</v>
      </c>
      <c r="BC310" s="30" t="s">
        <v>1182</v>
      </c>
      <c r="BD310" s="30" t="s">
        <v>1181</v>
      </c>
      <c r="BE310" s="30" t="s">
        <v>1024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customHeight="1" x14ac:dyDescent="0.2">
      <c r="A311" s="30">
        <v>2534</v>
      </c>
      <c r="B311" s="30" t="s">
        <v>26</v>
      </c>
      <c r="C311" s="30" t="s">
        <v>1254</v>
      </c>
      <c r="D311" s="30" t="s">
        <v>148</v>
      </c>
      <c r="E311" s="30" t="s">
        <v>1289</v>
      </c>
      <c r="F311" s="30" t="str">
        <f>IF(ISBLANK(Table2[[#This Row],[unique_id]]), "", PROPER(SUBSTITUTE(Table2[[#This Row],[unique_id]], "_", " ")))</f>
        <v>Host Meg Availability</v>
      </c>
      <c r="G311" s="30" t="s">
        <v>1311</v>
      </c>
      <c r="H311" s="30" t="s">
        <v>1285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1252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1286</v>
      </c>
      <c r="AR311" s="30" t="s">
        <v>1002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1255</v>
      </c>
      <c r="BC311" s="30" t="s">
        <v>1182</v>
      </c>
      <c r="BD311" s="30" t="s">
        <v>1181</v>
      </c>
      <c r="BE311" s="30" t="s">
        <v>1024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customHeight="1" x14ac:dyDescent="0.2">
      <c r="A312" s="30">
        <v>2535</v>
      </c>
      <c r="B312" s="30" t="s">
        <v>26</v>
      </c>
      <c r="C312" s="30" t="s">
        <v>1254</v>
      </c>
      <c r="D312" s="30" t="s">
        <v>148</v>
      </c>
      <c r="E312" s="30" t="s">
        <v>1288</v>
      </c>
      <c r="F312" s="30" t="str">
        <f>IF(ISBLANK(Table2[[#This Row],[unique_id]]), "", PROPER(SUBSTITUTE(Table2[[#This Row],[unique_id]], "_", " ")))</f>
        <v>Host Lia Availability</v>
      </c>
      <c r="G312" s="30" t="s">
        <v>1310</v>
      </c>
      <c r="H312" s="30" t="s">
        <v>1285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1252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1286</v>
      </c>
      <c r="AR312" s="30" t="s">
        <v>1002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1255</v>
      </c>
      <c r="BC312" s="30" t="s">
        <v>1182</v>
      </c>
      <c r="BD312" s="30" t="s">
        <v>1181</v>
      </c>
      <c r="BE312" s="30" t="s">
        <v>1024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2" s="30"/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1285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1480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1250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4" s="30"/>
    </row>
    <row r="315" spans="1:66" ht="16" customHeight="1" x14ac:dyDescent="0.2">
      <c r="A315" s="30">
        <v>2538</v>
      </c>
      <c r="B315" s="30" t="s">
        <v>26</v>
      </c>
      <c r="C315" s="30" t="s">
        <v>1312</v>
      </c>
      <c r="D315" s="30" t="s">
        <v>27</v>
      </c>
      <c r="E315" s="30" t="s">
        <v>1319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1313</v>
      </c>
      <c r="H315" s="30" t="s">
        <v>1315</v>
      </c>
      <c r="I315" s="30" t="s">
        <v>291</v>
      </c>
      <c r="K315" s="30" t="s">
        <v>1233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customHeight="1" x14ac:dyDescent="0.2">
      <c r="A316" s="30">
        <v>2539</v>
      </c>
      <c r="B316" s="30" t="s">
        <v>26</v>
      </c>
      <c r="C316" s="30" t="s">
        <v>1174</v>
      </c>
      <c r="D316" s="30" t="s">
        <v>27</v>
      </c>
      <c r="E316" s="30" t="s">
        <v>1175</v>
      </c>
      <c r="F316" s="36" t="str">
        <f>IF(ISBLANK(Table2[[#This Row],[unique_id]]), "", PROPER(SUBSTITUTE(Table2[[#This Row],[unique_id]], "_", " ")))</f>
        <v>Rack Top Temperature</v>
      </c>
      <c r="G316" s="30" t="s">
        <v>1177</v>
      </c>
      <c r="H316" s="30" t="s">
        <v>1315</v>
      </c>
      <c r="I316" s="30" t="s">
        <v>291</v>
      </c>
      <c r="K316" s="30" t="s">
        <v>1225</v>
      </c>
      <c r="O316" s="31"/>
      <c r="P316" s="30"/>
      <c r="T316" s="37"/>
      <c r="U316" s="30"/>
      <c r="V316" s="31" t="s">
        <v>1245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1201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1178</v>
      </c>
      <c r="BD316" s="30" t="s">
        <v>1174</v>
      </c>
      <c r="BE316" s="30" t="s">
        <v>1179</v>
      </c>
      <c r="BF316" s="30" t="s">
        <v>28</v>
      </c>
      <c r="BK316" s="30" t="s">
        <v>1200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6" s="30"/>
    </row>
    <row r="317" spans="1:66" ht="16" customHeight="1" x14ac:dyDescent="0.2">
      <c r="A317" s="30">
        <v>2540</v>
      </c>
      <c r="B317" s="30" t="s">
        <v>26</v>
      </c>
      <c r="C317" s="30" t="s">
        <v>1174</v>
      </c>
      <c r="D317" s="30" t="s">
        <v>27</v>
      </c>
      <c r="E317" s="30" t="s">
        <v>1225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1177</v>
      </c>
      <c r="H317" s="30" t="s">
        <v>1315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customHeight="1" x14ac:dyDescent="0.2">
      <c r="A318" s="30">
        <v>2541</v>
      </c>
      <c r="B318" s="30" t="s">
        <v>26</v>
      </c>
      <c r="C318" s="30" t="s">
        <v>1174</v>
      </c>
      <c r="D318" s="30" t="s">
        <v>27</v>
      </c>
      <c r="E318" s="30" t="s">
        <v>1176</v>
      </c>
      <c r="F318" s="36" t="str">
        <f>IF(ISBLANK(Table2[[#This Row],[unique_id]]), "", PROPER(SUBSTITUTE(Table2[[#This Row],[unique_id]], "_", " ")))</f>
        <v>Rack Bottom Temperature</v>
      </c>
      <c r="G318" s="30" t="s">
        <v>1183</v>
      </c>
      <c r="H318" s="30" t="s">
        <v>1315</v>
      </c>
      <c r="I318" s="30" t="s">
        <v>291</v>
      </c>
      <c r="K318" s="30" t="s">
        <v>1226</v>
      </c>
      <c r="O318" s="31"/>
      <c r="P318" s="30"/>
      <c r="T318" s="37"/>
      <c r="U318" s="30"/>
      <c r="V318" s="31" t="s">
        <v>1245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1201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1178</v>
      </c>
      <c r="BD318" s="30" t="s">
        <v>1174</v>
      </c>
      <c r="BE318" s="30" t="s">
        <v>1179</v>
      </c>
      <c r="BF318" s="30" t="s">
        <v>28</v>
      </c>
      <c r="BK318" s="30" t="s">
        <v>1199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8" s="30"/>
    </row>
    <row r="319" spans="1:66" ht="16" customHeight="1" x14ac:dyDescent="0.2">
      <c r="A319" s="30">
        <v>2542</v>
      </c>
      <c r="B319" s="30" t="s">
        <v>26</v>
      </c>
      <c r="C319" s="30" t="s">
        <v>1174</v>
      </c>
      <c r="D319" s="30" t="s">
        <v>27</v>
      </c>
      <c r="E319" s="30" t="s">
        <v>1226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1183</v>
      </c>
      <c r="H319" s="30" t="s">
        <v>1315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customHeight="1" x14ac:dyDescent="0.2">
      <c r="A320" s="30">
        <v>2543</v>
      </c>
      <c r="B320" s="30" t="s">
        <v>583</v>
      </c>
      <c r="C320" s="30" t="s">
        <v>1283</v>
      </c>
      <c r="D320" s="30" t="s">
        <v>27</v>
      </c>
      <c r="E320" s="30" t="s">
        <v>1297</v>
      </c>
      <c r="F320" s="30" t="str">
        <f>IF(ISBLANK(Table2[[#This Row],[unique_id]]), "", PROPER(SUBSTITUTE(Table2[[#This Row],[unique_id]], "_", " ")))</f>
        <v>Host Flo Temperature</v>
      </c>
      <c r="G320" s="30" t="s">
        <v>1111</v>
      </c>
      <c r="H320" s="30" t="s">
        <v>1315</v>
      </c>
      <c r="I320" s="30" t="s">
        <v>291</v>
      </c>
      <c r="K320" s="30" t="s">
        <v>1308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1303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1304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1494</v>
      </c>
      <c r="BC320" s="30" t="s">
        <v>1300</v>
      </c>
      <c r="BD320" s="30" t="s">
        <v>1299</v>
      </c>
      <c r="BE320" s="30" t="s">
        <v>1024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customHeight="1" x14ac:dyDescent="0.2">
      <c r="A321" s="30">
        <v>2544</v>
      </c>
      <c r="B321" s="30" t="s">
        <v>583</v>
      </c>
      <c r="C321" s="30" t="s">
        <v>1283</v>
      </c>
      <c r="D321" s="30" t="s">
        <v>27</v>
      </c>
      <c r="E321" s="30" t="s">
        <v>1308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1111</v>
      </c>
      <c r="H321" s="30" t="s">
        <v>1315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customHeight="1" x14ac:dyDescent="0.2">
      <c r="A322" s="30">
        <v>2545</v>
      </c>
      <c r="B322" s="30" t="s">
        <v>26</v>
      </c>
      <c r="C322" s="30" t="s">
        <v>1283</v>
      </c>
      <c r="D322" s="30" t="s">
        <v>27</v>
      </c>
      <c r="E322" s="30" t="s">
        <v>1491</v>
      </c>
      <c r="F322" s="30" t="str">
        <f>IF(ISBLANK(Table2[[#This Row],[unique_id]]), "", PROPER(SUBSTITUTE(Table2[[#This Row],[unique_id]], "_", " ")))</f>
        <v>Host Eva Temperature</v>
      </c>
      <c r="G322" s="30" t="s">
        <v>1490</v>
      </c>
      <c r="H322" s="30" t="s">
        <v>1315</v>
      </c>
      <c r="I322" s="30" t="s">
        <v>291</v>
      </c>
      <c r="K322" s="30" t="s">
        <v>1492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1493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1304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1495</v>
      </c>
      <c r="BC322" s="30" t="s">
        <v>1300</v>
      </c>
      <c r="BD322" s="30" t="s">
        <v>1299</v>
      </c>
      <c r="BE322" s="30" t="s">
        <v>1024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customHeight="1" x14ac:dyDescent="0.2">
      <c r="A323" s="30">
        <v>2546</v>
      </c>
      <c r="B323" s="30" t="s">
        <v>26</v>
      </c>
      <c r="C323" s="30" t="s">
        <v>1283</v>
      </c>
      <c r="D323" s="30" t="s">
        <v>27</v>
      </c>
      <c r="E323" s="30" t="s">
        <v>1492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1490</v>
      </c>
      <c r="H323" s="30" t="s">
        <v>1315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customHeight="1" x14ac:dyDescent="0.2">
      <c r="A324" s="30">
        <v>2547</v>
      </c>
      <c r="B324" s="30" t="s">
        <v>26</v>
      </c>
      <c r="C324" s="30" t="s">
        <v>1283</v>
      </c>
      <c r="D324" s="30" t="s">
        <v>27</v>
      </c>
      <c r="E324" s="30" t="s">
        <v>1298</v>
      </c>
      <c r="F324" s="30" t="str">
        <f>IF(ISBLANK(Table2[[#This Row],[unique_id]]), "", PROPER(SUBSTITUTE(Table2[[#This Row],[unique_id]], "_", " ")))</f>
        <v>Host Meg Temperature</v>
      </c>
      <c r="G324" s="30" t="s">
        <v>1311</v>
      </c>
      <c r="H324" s="30" t="s">
        <v>1315</v>
      </c>
      <c r="I324" s="30" t="s">
        <v>291</v>
      </c>
      <c r="K324" s="30" t="s">
        <v>1309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1306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1496</v>
      </c>
      <c r="BC324" s="30" t="s">
        <v>1300</v>
      </c>
      <c r="BD324" s="30" t="s">
        <v>1299</v>
      </c>
      <c r="BE324" s="30" t="s">
        <v>1024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customHeight="1" x14ac:dyDescent="0.2">
      <c r="A325" s="30">
        <v>2548</v>
      </c>
      <c r="B325" s="30" t="s">
        <v>26</v>
      </c>
      <c r="C325" s="30" t="s">
        <v>1283</v>
      </c>
      <c r="D325" s="30" t="s">
        <v>27</v>
      </c>
      <c r="E325" s="30" t="s">
        <v>1309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1311</v>
      </c>
      <c r="H325" s="30" t="s">
        <v>1315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customHeight="1" x14ac:dyDescent="0.2">
      <c r="A326" s="30">
        <v>2549</v>
      </c>
      <c r="B326" s="30" t="s">
        <v>26</v>
      </c>
      <c r="C326" s="30" t="s">
        <v>1312</v>
      </c>
      <c r="D326" s="30" t="s">
        <v>27</v>
      </c>
      <c r="E326" s="30" t="s">
        <v>1321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1318</v>
      </c>
      <c r="H326" s="30" t="s">
        <v>1316</v>
      </c>
      <c r="I326" s="30" t="s">
        <v>291</v>
      </c>
      <c r="K326" s="30" t="s">
        <v>1224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customHeight="1" x14ac:dyDescent="0.2">
      <c r="A327" s="30">
        <v>2550</v>
      </c>
      <c r="B327" s="30" t="s">
        <v>26</v>
      </c>
      <c r="C327" s="30" t="s">
        <v>1312</v>
      </c>
      <c r="D327" s="30" t="s">
        <v>27</v>
      </c>
      <c r="E327" s="30" t="s">
        <v>1320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1317</v>
      </c>
      <c r="H327" s="30" t="s">
        <v>1314</v>
      </c>
      <c r="I327" s="30" t="s">
        <v>291</v>
      </c>
      <c r="K327" s="30" t="s">
        <v>1230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customHeight="1" x14ac:dyDescent="0.2">
      <c r="A328" s="30">
        <v>2551</v>
      </c>
      <c r="B328" s="30" t="s">
        <v>26</v>
      </c>
      <c r="C328" s="30" t="s">
        <v>1283</v>
      </c>
      <c r="D328" s="30" t="s">
        <v>27</v>
      </c>
      <c r="E328" s="30" t="s">
        <v>1296</v>
      </c>
      <c r="F328" s="30" t="str">
        <f>IF(ISBLANK(Table2[[#This Row],[unique_id]]), "", PROPER(SUBSTITUTE(Table2[[#This Row],[unique_id]], "_", " ")))</f>
        <v>Host Lia Temperature</v>
      </c>
      <c r="G328" s="30" t="s">
        <v>1310</v>
      </c>
      <c r="H328" s="30" t="s">
        <v>1314</v>
      </c>
      <c r="I328" s="30" t="s">
        <v>291</v>
      </c>
      <c r="K328" s="30" t="s">
        <v>1307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1202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1305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1301</v>
      </c>
      <c r="BC328" s="30" t="s">
        <v>1300</v>
      </c>
      <c r="BD328" s="30" t="s">
        <v>1299</v>
      </c>
      <c r="BE328" s="30" t="s">
        <v>1024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customHeight="1" x14ac:dyDescent="0.2">
      <c r="A329" s="30">
        <v>2552</v>
      </c>
      <c r="B329" s="30" t="s">
        <v>26</v>
      </c>
      <c r="C329" s="30" t="s">
        <v>1283</v>
      </c>
      <c r="D329" s="30" t="s">
        <v>27</v>
      </c>
      <c r="E329" s="30" t="s">
        <v>1307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1310</v>
      </c>
      <c r="H329" s="30" t="s">
        <v>1314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1" s="30"/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1249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2" s="30"/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1249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s="50" customFormat="1" ht="16" customHeight="1" x14ac:dyDescent="0.2">
      <c r="A335" s="50">
        <v>2558</v>
      </c>
      <c r="B335" s="50" t="s">
        <v>26</v>
      </c>
      <c r="C335" s="50" t="s">
        <v>150</v>
      </c>
      <c r="D335" s="50" t="s">
        <v>27</v>
      </c>
      <c r="E335" s="50" t="s">
        <v>665</v>
      </c>
      <c r="F335" s="51" t="str">
        <f>IF(ISBLANK(Table2[[#This Row],[unique_id]]), "", PROPER(SUBSTITUTE(Table2[[#This Row],[unique_id]], "_", " ")))</f>
        <v>Template Weatherstation Console Battery Percent Int</v>
      </c>
      <c r="G335" s="50" t="s">
        <v>663</v>
      </c>
      <c r="H335" s="50" t="s">
        <v>1249</v>
      </c>
      <c r="I335" s="50" t="s">
        <v>291</v>
      </c>
      <c r="M335" s="50" t="s">
        <v>136</v>
      </c>
      <c r="O335" s="52"/>
      <c r="T335" s="53"/>
      <c r="V335" s="52"/>
      <c r="W335" s="52"/>
      <c r="X335" s="52"/>
      <c r="Y335" s="52"/>
      <c r="Z335" s="52"/>
      <c r="AA335" s="52"/>
      <c r="AB335" s="50" t="s">
        <v>31</v>
      </c>
      <c r="AC335" s="50" t="s">
        <v>32</v>
      </c>
      <c r="AD335" s="50" t="s">
        <v>664</v>
      </c>
      <c r="AG335" s="52"/>
      <c r="AH335" s="52"/>
      <c r="AR335" s="54"/>
      <c r="AT335" s="55"/>
      <c r="AU335" s="52"/>
      <c r="AV335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50" t="str">
        <f>IF(ISBLANK(Table2[[#This Row],[device_model]]), "", Table2[[#This Row],[device_suggested_area]])</f>
        <v/>
      </c>
      <c r="BE335" s="52"/>
      <c r="BM335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50" customFormat="1" ht="16" customHeight="1" x14ac:dyDescent="0.2">
      <c r="A336" s="50">
        <v>2559</v>
      </c>
      <c r="B336" s="50" t="s">
        <v>26</v>
      </c>
      <c r="C336" s="50" t="s">
        <v>39</v>
      </c>
      <c r="D336" s="50" t="s">
        <v>27</v>
      </c>
      <c r="E336" s="50" t="s">
        <v>170</v>
      </c>
      <c r="F336" s="51" t="str">
        <f>IF(ISBLANK(Table2[[#This Row],[unique_id]]), "", PROPER(SUBSTITUTE(Table2[[#This Row],[unique_id]], "_", " ")))</f>
        <v>Weatherstation Console Battery Voltage</v>
      </c>
      <c r="G336" s="50" t="s">
        <v>468</v>
      </c>
      <c r="H336" s="50" t="s">
        <v>1249</v>
      </c>
      <c r="I336" s="50" t="s">
        <v>291</v>
      </c>
      <c r="O336" s="52"/>
      <c r="T336" s="53"/>
      <c r="V336" s="52" t="s">
        <v>1330</v>
      </c>
      <c r="W336" s="52"/>
      <c r="X336" s="52"/>
      <c r="Y336" s="52"/>
      <c r="Z336" s="52"/>
      <c r="AA336" s="52"/>
      <c r="AB336" s="50" t="s">
        <v>31</v>
      </c>
      <c r="AC336" s="50" t="s">
        <v>83</v>
      </c>
      <c r="AD336" s="50" t="s">
        <v>84</v>
      </c>
      <c r="AE336" s="50" t="s">
        <v>272</v>
      </c>
      <c r="AF336" s="50">
        <v>300</v>
      </c>
      <c r="AG336" s="52" t="s">
        <v>34</v>
      </c>
      <c r="AH336" s="52"/>
      <c r="AI336" s="50" t="s">
        <v>85</v>
      </c>
      <c r="AJ336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50" t="str">
        <f>IF(ISBLANK(Table2[[#This Row],[index]]),  "", _xlfn.CONCAT(LOWER(Table2[[#This Row],[device_via_device]]), "/", Table2[[#This Row],[unique_id]]))</f>
        <v>weewx/weatherstation_console_battery_voltage</v>
      </c>
      <c r="AR336" s="54" t="s">
        <v>1247</v>
      </c>
      <c r="AS336" s="50">
        <v>1</v>
      </c>
      <c r="AT336" s="55"/>
      <c r="AV336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50" t="str">
        <f>IF(ISBLANK(Table2[[#This Row],[device_model]]), "", Table2[[#This Row],[device_suggested_area]])</f>
        <v>Wardrobe</v>
      </c>
      <c r="BB336" s="50" t="s">
        <v>1328</v>
      </c>
      <c r="BC336" s="50" t="s">
        <v>36</v>
      </c>
      <c r="BD336" s="50" t="s">
        <v>37</v>
      </c>
      <c r="BE336" s="50" t="s">
        <v>1119</v>
      </c>
      <c r="BF336" s="50" t="s">
        <v>499</v>
      </c>
      <c r="BM336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1522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1026</v>
      </c>
      <c r="BC337" s="30" t="s">
        <v>1028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1523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1026</v>
      </c>
      <c r="BC338" s="30" t="s">
        <v>1028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1524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1249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1026</v>
      </c>
      <c r="BC339" s="30" t="s">
        <v>1028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1525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1249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1026</v>
      </c>
      <c r="BC340" s="30" t="s">
        <v>1028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1249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1249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2" s="30"/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1249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4" s="30"/>
    </row>
    <row r="345" spans="1:66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1126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1123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1015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1125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1015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1009</v>
      </c>
      <c r="BJ346" s="30" t="s">
        <v>1388</v>
      </c>
      <c r="BK346" s="30" t="s">
        <v>350</v>
      </c>
      <c r="BL346" s="30" t="s">
        <v>1430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6" s="30"/>
    </row>
    <row r="347" spans="1:66" ht="16" customHeight="1" x14ac:dyDescent="0.2">
      <c r="A347" s="30">
        <v>2570</v>
      </c>
      <c r="B347" s="30" t="s">
        <v>26</v>
      </c>
      <c r="C347" s="30" t="s">
        <v>818</v>
      </c>
      <c r="D347" s="30" t="s">
        <v>148</v>
      </c>
      <c r="E347" s="37" t="s">
        <v>987</v>
      </c>
      <c r="F347" s="36" t="str">
        <f>IF(ISBLANK(Table2[[#This Row],[unique_id]]), "", PROPER(SUBSTITUTE(Table2[[#This Row],[unique_id]], "_", " ")))</f>
        <v>Template Lounge Sub Plug Proxy</v>
      </c>
      <c r="G347" s="30" t="s">
        <v>802</v>
      </c>
      <c r="H347" s="30" t="s">
        <v>530</v>
      </c>
      <c r="I347" s="30" t="s">
        <v>291</v>
      </c>
      <c r="O347" s="31" t="s">
        <v>798</v>
      </c>
      <c r="P347" s="30" t="s">
        <v>165</v>
      </c>
      <c r="Q347" s="30" t="s">
        <v>770</v>
      </c>
      <c r="R347" s="41" t="s">
        <v>755</v>
      </c>
      <c r="S347" s="30" t="str">
        <f>Table2[[#This Row],[friendly_name]]</f>
        <v>Lounge Sub</v>
      </c>
      <c r="T347" s="37" t="s">
        <v>1123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9"/>
      <c r="AT347" s="32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Lounge</v>
      </c>
      <c r="BB347" s="30" t="s">
        <v>1056</v>
      </c>
      <c r="BC347" s="39" t="s">
        <v>361</v>
      </c>
      <c r="BD347" s="30" t="s">
        <v>233</v>
      </c>
      <c r="BE347" s="30" t="s">
        <v>362</v>
      </c>
      <c r="BF347" s="30" t="s">
        <v>194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customHeight="1" x14ac:dyDescent="0.2">
      <c r="A348" s="30">
        <v>2571</v>
      </c>
      <c r="B348" s="30" t="s">
        <v>26</v>
      </c>
      <c r="C348" s="30" t="s">
        <v>233</v>
      </c>
      <c r="D348" s="30" t="s">
        <v>134</v>
      </c>
      <c r="E348" s="30" t="s">
        <v>845</v>
      </c>
      <c r="F348" s="36" t="str">
        <f>IF(ISBLANK(Table2[[#This Row],[unique_id]]), "", PROPER(SUBSTITUTE(Table2[[#This Row],[unique_id]], "_", " ")))</f>
        <v>Lounge Sub Plug</v>
      </c>
      <c r="G348" s="30" t="s">
        <v>802</v>
      </c>
      <c r="H348" s="30" t="s">
        <v>530</v>
      </c>
      <c r="I348" s="30" t="s">
        <v>291</v>
      </c>
      <c r="M348" s="30" t="s">
        <v>257</v>
      </c>
      <c r="O348" s="31" t="s">
        <v>798</v>
      </c>
      <c r="P348" s="30" t="s">
        <v>165</v>
      </c>
      <c r="Q348" s="30" t="s">
        <v>770</v>
      </c>
      <c r="R348" s="41" t="s">
        <v>755</v>
      </c>
      <c r="S348" s="30" t="str">
        <f>Table2[[#This Row],[friendly_name]]</f>
        <v>Lounge Sub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803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1056</v>
      </c>
      <c r="BC348" s="39" t="s">
        <v>361</v>
      </c>
      <c r="BD348" s="30" t="s">
        <v>233</v>
      </c>
      <c r="BE348" s="30" t="s">
        <v>362</v>
      </c>
      <c r="BF348" s="30" t="s">
        <v>194</v>
      </c>
      <c r="BI348" s="30" t="s">
        <v>1009</v>
      </c>
      <c r="BJ348" s="30" t="s">
        <v>1388</v>
      </c>
      <c r="BK348" s="30" t="s">
        <v>340</v>
      </c>
      <c r="BL348" s="30" t="s">
        <v>1431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8" s="30"/>
    </row>
    <row r="349" spans="1:66" ht="16" customHeight="1" x14ac:dyDescent="0.2">
      <c r="A349" s="30">
        <v>2572</v>
      </c>
      <c r="B349" s="30" t="s">
        <v>26</v>
      </c>
      <c r="C349" s="30" t="s">
        <v>818</v>
      </c>
      <c r="D349" s="30" t="s">
        <v>148</v>
      </c>
      <c r="E349" s="37" t="s">
        <v>988</v>
      </c>
      <c r="F349" s="36" t="str">
        <f>IF(ISBLANK(Table2[[#This Row],[unique_id]]), "", PROPER(SUBSTITUTE(Table2[[#This Row],[unique_id]], "_", " ")))</f>
        <v>Template Study Outlet Plug Proxy</v>
      </c>
      <c r="G349" s="30" t="s">
        <v>226</v>
      </c>
      <c r="H349" s="30" t="s">
        <v>530</v>
      </c>
      <c r="I349" s="30" t="s">
        <v>291</v>
      </c>
      <c r="O349" s="31" t="s">
        <v>798</v>
      </c>
      <c r="P349" s="30" t="s">
        <v>165</v>
      </c>
      <c r="Q349" s="30" t="s">
        <v>770</v>
      </c>
      <c r="R349" s="30" t="s">
        <v>530</v>
      </c>
      <c r="S349" s="30" t="str">
        <f>Table2[[#This Row],[friendly_name]]</f>
        <v>Study Outlet</v>
      </c>
      <c r="T349" s="37" t="s">
        <v>1122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Study</v>
      </c>
      <c r="BB349" s="30" t="s">
        <v>1054</v>
      </c>
      <c r="BC349" s="39" t="s">
        <v>361</v>
      </c>
      <c r="BD349" s="30" t="s">
        <v>233</v>
      </c>
      <c r="BE349" s="30" t="s">
        <v>362</v>
      </c>
      <c r="BF349" s="30" t="s">
        <v>357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ht="16" customHeight="1" x14ac:dyDescent="0.2">
      <c r="A350" s="30">
        <v>2573</v>
      </c>
      <c r="B350" s="30" t="s">
        <v>26</v>
      </c>
      <c r="C350" s="30" t="s">
        <v>233</v>
      </c>
      <c r="D350" s="30" t="s">
        <v>134</v>
      </c>
      <c r="E350" s="30" t="s">
        <v>846</v>
      </c>
      <c r="F350" s="36" t="str">
        <f>IF(ISBLANK(Table2[[#This Row],[unique_id]]), "", PROPER(SUBSTITUTE(Table2[[#This Row],[unique_id]], "_", " ")))</f>
        <v>Study Outlet Plug</v>
      </c>
      <c r="G350" s="30" t="s">
        <v>226</v>
      </c>
      <c r="H350" s="30" t="s">
        <v>530</v>
      </c>
      <c r="I350" s="30" t="s">
        <v>291</v>
      </c>
      <c r="M350" s="30" t="s">
        <v>257</v>
      </c>
      <c r="O350" s="31" t="s">
        <v>798</v>
      </c>
      <c r="P350" s="30" t="s">
        <v>165</v>
      </c>
      <c r="Q350" s="30" t="s">
        <v>770</v>
      </c>
      <c r="R350" s="30" t="s">
        <v>530</v>
      </c>
      <c r="S350" s="30" t="str">
        <f>Table2[[#This Row],[friendly_name]]</f>
        <v>Study Outlet</v>
      </c>
      <c r="T350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50" s="30"/>
      <c r="V350" s="31"/>
      <c r="W350" s="31"/>
      <c r="X350" s="31"/>
      <c r="Y350" s="31"/>
      <c r="Z350" s="31"/>
      <c r="AA350" s="31"/>
      <c r="AB350" s="30"/>
      <c r="AC350" s="30"/>
      <c r="AE350" s="30" t="s">
        <v>251</v>
      </c>
      <c r="AG350" s="31"/>
      <c r="AH350" s="31"/>
      <c r="AT350" s="40"/>
      <c r="AU350" s="3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Study</v>
      </c>
      <c r="BB350" s="30" t="s">
        <v>1054</v>
      </c>
      <c r="BC350" s="39" t="s">
        <v>361</v>
      </c>
      <c r="BD350" s="30" t="s">
        <v>233</v>
      </c>
      <c r="BE350" s="30" t="s">
        <v>362</v>
      </c>
      <c r="BF350" s="30" t="s">
        <v>357</v>
      </c>
      <c r="BI350" s="30" t="s">
        <v>1009</v>
      </c>
      <c r="BJ350" s="30" t="s">
        <v>1388</v>
      </c>
      <c r="BK350" s="30" t="s">
        <v>352</v>
      </c>
      <c r="BL350" s="30" t="s">
        <v>1432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50" s="30"/>
    </row>
    <row r="351" spans="1:66" ht="16" customHeight="1" x14ac:dyDescent="0.2">
      <c r="A351" s="30">
        <v>2574</v>
      </c>
      <c r="B351" s="30" t="s">
        <v>583</v>
      </c>
      <c r="C351" s="30" t="s">
        <v>818</v>
      </c>
      <c r="D351" s="30" t="s">
        <v>148</v>
      </c>
      <c r="E351" s="37" t="s">
        <v>989</v>
      </c>
      <c r="F351" s="36" t="str">
        <f>IF(ISBLANK(Table2[[#This Row],[unique_id]]), "", PROPER(SUBSTITUTE(Table2[[#This Row],[unique_id]], "_", " ")))</f>
        <v>Template Office Outlet Plug Proxy</v>
      </c>
      <c r="G351" s="30" t="s">
        <v>225</v>
      </c>
      <c r="H351" s="30" t="s">
        <v>530</v>
      </c>
      <c r="I351" s="30" t="s">
        <v>291</v>
      </c>
      <c r="O351" s="31" t="s">
        <v>798</v>
      </c>
      <c r="P351" s="30" t="s">
        <v>165</v>
      </c>
      <c r="Q351" s="30" t="s">
        <v>770</v>
      </c>
      <c r="R351" s="30" t="s">
        <v>530</v>
      </c>
      <c r="S351" s="30" t="str">
        <f>Table2[[#This Row],[friendly_name]]</f>
        <v>Office Outlet</v>
      </c>
      <c r="T351" s="37" t="s">
        <v>1122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Office</v>
      </c>
      <c r="BB351" s="30" t="s">
        <v>1054</v>
      </c>
      <c r="BC351" s="39" t="s">
        <v>361</v>
      </c>
      <c r="BD351" s="30" t="s">
        <v>233</v>
      </c>
      <c r="BE351" s="30" t="s">
        <v>362</v>
      </c>
      <c r="BF351" s="30" t="s">
        <v>212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customHeight="1" x14ac:dyDescent="0.2">
      <c r="A352" s="30">
        <v>2575</v>
      </c>
      <c r="B352" s="30" t="s">
        <v>583</v>
      </c>
      <c r="C352" s="30" t="s">
        <v>233</v>
      </c>
      <c r="D352" s="30" t="s">
        <v>134</v>
      </c>
      <c r="E352" s="30" t="s">
        <v>847</v>
      </c>
      <c r="F352" s="36" t="str">
        <f>IF(ISBLANK(Table2[[#This Row],[unique_id]]), "", PROPER(SUBSTITUTE(Table2[[#This Row],[unique_id]], "_", " ")))</f>
        <v>Office Outlet Plug</v>
      </c>
      <c r="G352" s="30" t="s">
        <v>225</v>
      </c>
      <c r="H352" s="30" t="s">
        <v>530</v>
      </c>
      <c r="I352" s="30" t="s">
        <v>291</v>
      </c>
      <c r="M352" s="30" t="s">
        <v>257</v>
      </c>
      <c r="O352" s="31" t="s">
        <v>798</v>
      </c>
      <c r="P352" s="30" t="s">
        <v>165</v>
      </c>
      <c r="Q352" s="30" t="s">
        <v>770</v>
      </c>
      <c r="R352" s="30" t="s">
        <v>530</v>
      </c>
      <c r="S352" s="30" t="str">
        <f>Table2[[#This Row],[friendly_name]]</f>
        <v>Office Outlet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251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Office</v>
      </c>
      <c r="BB352" s="30" t="s">
        <v>1054</v>
      </c>
      <c r="BC352" s="39" t="s">
        <v>361</v>
      </c>
      <c r="BD352" s="30" t="s">
        <v>233</v>
      </c>
      <c r="BE352" s="30" t="s">
        <v>362</v>
      </c>
      <c r="BF352" s="30" t="s">
        <v>212</v>
      </c>
      <c r="BI352" s="30" t="s">
        <v>1010</v>
      </c>
      <c r="BJ352" s="30" t="s">
        <v>1388</v>
      </c>
      <c r="BK352" s="30" t="s">
        <v>353</v>
      </c>
      <c r="BL352" s="30" t="s">
        <v>1433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52" s="30"/>
    </row>
    <row r="353" spans="1:66" ht="16" customHeight="1" x14ac:dyDescent="0.2">
      <c r="A353" s="30">
        <v>2576</v>
      </c>
      <c r="B353" s="30" t="s">
        <v>26</v>
      </c>
      <c r="C353" s="30" t="s">
        <v>818</v>
      </c>
      <c r="D353" s="30" t="s">
        <v>148</v>
      </c>
      <c r="E353" s="37" t="s">
        <v>990</v>
      </c>
      <c r="F353" s="36" t="str">
        <f>IF(ISBLANK(Table2[[#This Row],[unique_id]]), "", PROPER(SUBSTITUTE(Table2[[#This Row],[unique_id]], "_", " ")))</f>
        <v>Template Kitchen Dish Washer Plug Proxy</v>
      </c>
      <c r="G353" s="30" t="s">
        <v>228</v>
      </c>
      <c r="H353" s="30" t="s">
        <v>530</v>
      </c>
      <c r="I353" s="30" t="s">
        <v>291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Dish Washer</v>
      </c>
      <c r="T353" s="37" t="s">
        <v>1122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Kitchen</v>
      </c>
      <c r="BB353" s="30" t="s">
        <v>228</v>
      </c>
      <c r="BC353" s="39" t="s">
        <v>361</v>
      </c>
      <c r="BD353" s="30" t="s">
        <v>233</v>
      </c>
      <c r="BE353" s="30" t="s">
        <v>362</v>
      </c>
      <c r="BF353" s="30" t="s">
        <v>206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ht="16" customHeight="1" x14ac:dyDescent="0.2">
      <c r="A354" s="30">
        <v>2577</v>
      </c>
      <c r="B354" s="30" t="s">
        <v>26</v>
      </c>
      <c r="C354" s="30" t="s">
        <v>233</v>
      </c>
      <c r="D354" s="30" t="s">
        <v>134</v>
      </c>
      <c r="E354" s="30" t="s">
        <v>848</v>
      </c>
      <c r="F354" s="36" t="str">
        <f>IF(ISBLANK(Table2[[#This Row],[unique_id]]), "", PROPER(SUBSTITUTE(Table2[[#This Row],[unique_id]], "_", " ")))</f>
        <v>Kitchen Dish Washer Plug</v>
      </c>
      <c r="G354" s="30" t="s">
        <v>228</v>
      </c>
      <c r="H354" s="30" t="s">
        <v>530</v>
      </c>
      <c r="I354" s="30" t="s">
        <v>291</v>
      </c>
      <c r="M354" s="30" t="s">
        <v>257</v>
      </c>
      <c r="O354" s="31" t="s">
        <v>798</v>
      </c>
      <c r="P354" s="30" t="s">
        <v>165</v>
      </c>
      <c r="Q354" s="30" t="s">
        <v>771</v>
      </c>
      <c r="R354" s="30" t="s">
        <v>781</v>
      </c>
      <c r="S354" s="30" t="str">
        <f>Table2[[#This Row],[friendly_name]]</f>
        <v>Dish Washer</v>
      </c>
      <c r="T354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4" s="30"/>
      <c r="V354" s="31"/>
      <c r="W354" s="31"/>
      <c r="X354" s="31"/>
      <c r="Y354" s="31"/>
      <c r="Z354" s="31"/>
      <c r="AA354" s="31"/>
      <c r="AB354" s="30"/>
      <c r="AC354" s="30"/>
      <c r="AE354" s="30" t="s">
        <v>244</v>
      </c>
      <c r="AG354" s="31"/>
      <c r="AH354" s="31"/>
      <c r="AT354" s="40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Kitchen</v>
      </c>
      <c r="BB354" s="30" t="s">
        <v>228</v>
      </c>
      <c r="BC354" s="39" t="s">
        <v>361</v>
      </c>
      <c r="BD354" s="30" t="s">
        <v>233</v>
      </c>
      <c r="BE354" s="30" t="s">
        <v>362</v>
      </c>
      <c r="BF354" s="30" t="s">
        <v>206</v>
      </c>
      <c r="BI354" s="30" t="s">
        <v>1009</v>
      </c>
      <c r="BJ354" s="30" t="s">
        <v>1388</v>
      </c>
      <c r="BK354" s="30" t="s">
        <v>343</v>
      </c>
      <c r="BL354" s="30" t="s">
        <v>1434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4" s="30"/>
    </row>
    <row r="355" spans="1:66" ht="16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991</v>
      </c>
      <c r="F355" s="36" t="str">
        <f>IF(ISBLANK(Table2[[#This Row],[unique_id]]), "", PROPER(SUBSTITUTE(Table2[[#This Row],[unique_id]], "_", " ")))</f>
        <v>Template Laundry Clothes Dryer Plug Proxy</v>
      </c>
      <c r="G355" s="30" t="s">
        <v>229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Clothes Dryer</v>
      </c>
      <c r="T355" s="37" t="s">
        <v>1122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Laundry</v>
      </c>
      <c r="BB355" s="30" t="s">
        <v>229</v>
      </c>
      <c r="BC355" s="39" t="s">
        <v>361</v>
      </c>
      <c r="BD355" s="30" t="s">
        <v>233</v>
      </c>
      <c r="BE355" s="30" t="s">
        <v>362</v>
      </c>
      <c r="BF355" s="30" t="s">
        <v>213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849</v>
      </c>
      <c r="F356" s="36" t="str">
        <f>IF(ISBLANK(Table2[[#This Row],[unique_id]]), "", PROPER(SUBSTITUTE(Table2[[#This Row],[unique_id]], "_", " ")))</f>
        <v>Laundry Clothes Dryer Plug</v>
      </c>
      <c r="G356" s="30" t="s">
        <v>229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Clothes Dryer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245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Laundry</v>
      </c>
      <c r="BB356" s="30" t="s">
        <v>229</v>
      </c>
      <c r="BC356" s="39" t="s">
        <v>361</v>
      </c>
      <c r="BD356" s="30" t="s">
        <v>233</v>
      </c>
      <c r="BE356" s="30" t="s">
        <v>362</v>
      </c>
      <c r="BF356" s="30" t="s">
        <v>213</v>
      </c>
      <c r="BI356" s="30" t="s">
        <v>1009</v>
      </c>
      <c r="BJ356" s="30" t="s">
        <v>1388</v>
      </c>
      <c r="BK356" s="30" t="s">
        <v>344</v>
      </c>
      <c r="BL356" s="30" t="s">
        <v>1435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6" s="30"/>
    </row>
    <row r="357" spans="1:66" ht="16" customHeight="1" x14ac:dyDescent="0.2">
      <c r="A357" s="30">
        <v>2580</v>
      </c>
      <c r="B357" s="30" t="s">
        <v>26</v>
      </c>
      <c r="C357" s="30" t="s">
        <v>818</v>
      </c>
      <c r="D357" s="30" t="s">
        <v>148</v>
      </c>
      <c r="E357" s="37" t="s">
        <v>992</v>
      </c>
      <c r="F357" s="36" t="str">
        <f>IF(ISBLANK(Table2[[#This Row],[unique_id]]), "", PROPER(SUBSTITUTE(Table2[[#This Row],[unique_id]], "_", " ")))</f>
        <v>Template Laundry Washing Machine Plug Proxy</v>
      </c>
      <c r="G357" s="30" t="s">
        <v>227</v>
      </c>
      <c r="H357" s="30" t="s">
        <v>530</v>
      </c>
      <c r="I357" s="30" t="s">
        <v>291</v>
      </c>
      <c r="O357" s="31" t="s">
        <v>798</v>
      </c>
      <c r="P357" s="30" t="s">
        <v>165</v>
      </c>
      <c r="Q357" s="30" t="s">
        <v>771</v>
      </c>
      <c r="R357" s="30" t="s">
        <v>781</v>
      </c>
      <c r="S357" s="30" t="str">
        <f>Table2[[#This Row],[friendly_name]]</f>
        <v>Washing Machine</v>
      </c>
      <c r="T357" s="37" t="s">
        <v>1122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Laundry</v>
      </c>
      <c r="BB357" s="30" t="s">
        <v>227</v>
      </c>
      <c r="BC357" s="39" t="s">
        <v>361</v>
      </c>
      <c r="BD357" s="30" t="s">
        <v>233</v>
      </c>
      <c r="BE357" s="30" t="s">
        <v>362</v>
      </c>
      <c r="BF357" s="30" t="s">
        <v>213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customHeight="1" x14ac:dyDescent="0.2">
      <c r="A358" s="30">
        <v>2581</v>
      </c>
      <c r="B358" s="30" t="s">
        <v>26</v>
      </c>
      <c r="C358" s="30" t="s">
        <v>233</v>
      </c>
      <c r="D358" s="30" t="s">
        <v>134</v>
      </c>
      <c r="E358" s="30" t="s">
        <v>850</v>
      </c>
      <c r="F358" s="36" t="str">
        <f>IF(ISBLANK(Table2[[#This Row],[unique_id]]), "", PROPER(SUBSTITUTE(Table2[[#This Row],[unique_id]], "_", " ")))</f>
        <v>Laundry Washing Machine Plug</v>
      </c>
      <c r="G358" s="30" t="s">
        <v>227</v>
      </c>
      <c r="H358" s="30" t="s">
        <v>530</v>
      </c>
      <c r="I358" s="30" t="s">
        <v>291</v>
      </c>
      <c r="M358" s="30" t="s">
        <v>257</v>
      </c>
      <c r="O358" s="31" t="s">
        <v>798</v>
      </c>
      <c r="P358" s="30" t="s">
        <v>165</v>
      </c>
      <c r="Q358" s="30" t="s">
        <v>771</v>
      </c>
      <c r="R358" s="30" t="s">
        <v>781</v>
      </c>
      <c r="S358" s="30" t="str">
        <f>Table2[[#This Row],[friendly_name]]</f>
        <v>Washing Machine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246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Laundry</v>
      </c>
      <c r="BB358" s="30" t="s">
        <v>227</v>
      </c>
      <c r="BC358" s="39" t="s">
        <v>361</v>
      </c>
      <c r="BD358" s="30" t="s">
        <v>233</v>
      </c>
      <c r="BE358" s="30" t="s">
        <v>362</v>
      </c>
      <c r="BF358" s="30" t="s">
        <v>213</v>
      </c>
      <c r="BI358" s="30" t="s">
        <v>1009</v>
      </c>
      <c r="BJ358" s="30" t="s">
        <v>1388</v>
      </c>
      <c r="BK358" s="30" t="s">
        <v>345</v>
      </c>
      <c r="BL358" s="30" t="s">
        <v>1436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8" s="30"/>
    </row>
    <row r="359" spans="1:66" ht="16" customHeight="1" x14ac:dyDescent="0.2">
      <c r="A359" s="30">
        <v>2582</v>
      </c>
      <c r="B359" s="30" t="s">
        <v>26</v>
      </c>
      <c r="C359" s="30" t="s">
        <v>818</v>
      </c>
      <c r="D359" s="30" t="s">
        <v>148</v>
      </c>
      <c r="E359" s="37" t="s">
        <v>994</v>
      </c>
      <c r="F359" s="36" t="str">
        <f>IF(ISBLANK(Table2[[#This Row],[unique_id]]), "", PROPER(SUBSTITUTE(Table2[[#This Row],[unique_id]], "_", " ")))</f>
        <v>Template Kitchen Fridge Plug Proxy</v>
      </c>
      <c r="G359" s="30" t="s">
        <v>223</v>
      </c>
      <c r="H359" s="30" t="s">
        <v>530</v>
      </c>
      <c r="I359" s="30" t="s">
        <v>291</v>
      </c>
      <c r="O359" s="31" t="s">
        <v>798</v>
      </c>
      <c r="P359" s="30" t="s">
        <v>165</v>
      </c>
      <c r="Q359" s="30" t="s">
        <v>770</v>
      </c>
      <c r="R359" s="30" t="s">
        <v>782</v>
      </c>
      <c r="S359" s="30" t="str">
        <f>Table2[[#This Row],[friendly_name]]</f>
        <v>Kitchen Fridge</v>
      </c>
      <c r="T359" s="37" t="s">
        <v>1123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1057</v>
      </c>
      <c r="BC359" s="30" t="s">
        <v>360</v>
      </c>
      <c r="BD359" s="30" t="s">
        <v>233</v>
      </c>
      <c r="BE359" s="30" t="s">
        <v>363</v>
      </c>
      <c r="BF359" s="30" t="s">
        <v>206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customHeight="1" x14ac:dyDescent="0.2">
      <c r="A360" s="30">
        <v>2583</v>
      </c>
      <c r="B360" s="30" t="s">
        <v>26</v>
      </c>
      <c r="C360" s="30" t="s">
        <v>233</v>
      </c>
      <c r="D360" s="30" t="s">
        <v>134</v>
      </c>
      <c r="E360" s="30" t="s">
        <v>852</v>
      </c>
      <c r="F360" s="36" t="str">
        <f>IF(ISBLANK(Table2[[#This Row],[unique_id]]), "", PROPER(SUBSTITUTE(Table2[[#This Row],[unique_id]], "_", " ")))</f>
        <v>Kitchen Fridge Plug</v>
      </c>
      <c r="G360" s="30" t="s">
        <v>223</v>
      </c>
      <c r="H360" s="30" t="s">
        <v>530</v>
      </c>
      <c r="I360" s="30" t="s">
        <v>291</v>
      </c>
      <c r="M360" s="30" t="s">
        <v>257</v>
      </c>
      <c r="O360" s="31" t="s">
        <v>798</v>
      </c>
      <c r="P360" s="30" t="s">
        <v>165</v>
      </c>
      <c r="Q360" s="30" t="s">
        <v>770</v>
      </c>
      <c r="R360" s="30" t="s">
        <v>782</v>
      </c>
      <c r="S360" s="30" t="str">
        <f>Table2[[#This Row],[friendly_name]]</f>
        <v>Kitchen Fridge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248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Kitchen</v>
      </c>
      <c r="BB360" s="30" t="s">
        <v>1057</v>
      </c>
      <c r="BC360" s="30" t="s">
        <v>360</v>
      </c>
      <c r="BD360" s="30" t="s">
        <v>233</v>
      </c>
      <c r="BE360" s="30" t="s">
        <v>363</v>
      </c>
      <c r="BF360" s="30" t="s">
        <v>206</v>
      </c>
      <c r="BI360" s="30" t="s">
        <v>1009</v>
      </c>
      <c r="BJ360" s="30" t="s">
        <v>1388</v>
      </c>
      <c r="BK360" s="30" t="s">
        <v>347</v>
      </c>
      <c r="BL360" s="30" t="s">
        <v>1438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60" s="30"/>
    </row>
    <row r="361" spans="1:66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995</v>
      </c>
      <c r="F361" s="36" t="str">
        <f>IF(ISBLANK(Table2[[#This Row],[unique_id]]), "", PROPER(SUBSTITUTE(Table2[[#This Row],[unique_id]], "_", " ")))</f>
        <v>Template Deck Freezer Plug Proxy</v>
      </c>
      <c r="G361" s="30" t="s">
        <v>224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Deck Freezer</v>
      </c>
      <c r="T361" s="37" t="s">
        <v>1123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Deck</v>
      </c>
      <c r="BB361" s="30" t="s">
        <v>1058</v>
      </c>
      <c r="BC361" s="30" t="s">
        <v>360</v>
      </c>
      <c r="BD361" s="30" t="s">
        <v>233</v>
      </c>
      <c r="BE361" s="30" t="s">
        <v>363</v>
      </c>
      <c r="BF361" s="30" t="s">
        <v>358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853</v>
      </c>
      <c r="F362" s="36" t="str">
        <f>IF(ISBLANK(Table2[[#This Row],[unique_id]]), "", PROPER(SUBSTITUTE(Table2[[#This Row],[unique_id]], "_", " ")))</f>
        <v>Deck Freezer Plug</v>
      </c>
      <c r="G362" s="30" t="s">
        <v>224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Deck Freezer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249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Deck</v>
      </c>
      <c r="BB362" s="30" t="s">
        <v>1058</v>
      </c>
      <c r="BC362" s="30" t="s">
        <v>360</v>
      </c>
      <c r="BD362" s="30" t="s">
        <v>233</v>
      </c>
      <c r="BE362" s="30" t="s">
        <v>363</v>
      </c>
      <c r="BF362" s="30" t="s">
        <v>358</v>
      </c>
      <c r="BI362" s="30" t="s">
        <v>1009</v>
      </c>
      <c r="BJ362" s="30" t="s">
        <v>1388</v>
      </c>
      <c r="BK362" s="30" t="s">
        <v>348</v>
      </c>
      <c r="BL362" s="30" t="s">
        <v>1439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62" s="30"/>
    </row>
    <row r="363" spans="1:66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996</v>
      </c>
      <c r="F363" s="36" t="str">
        <f>IF(ISBLANK(Table2[[#This Row],[unique_id]]), "", PROPER(SUBSTITUTE(Table2[[#This Row],[unique_id]], "_", " ")))</f>
        <v>Template Study Battery Charger Plug Proxy</v>
      </c>
      <c r="G363" s="30" t="s">
        <v>231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530</v>
      </c>
      <c r="S363" s="30" t="str">
        <f>Table2[[#This Row],[friendly_name]]</f>
        <v>Battery Charger</v>
      </c>
      <c r="T363" s="37" t="s">
        <v>1122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Study</v>
      </c>
      <c r="BB363" s="30" t="s">
        <v>231</v>
      </c>
      <c r="BC363" s="39" t="s">
        <v>361</v>
      </c>
      <c r="BD363" s="30" t="s">
        <v>233</v>
      </c>
      <c r="BE363" s="30" t="s">
        <v>362</v>
      </c>
      <c r="BF363" s="30" t="s">
        <v>357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854</v>
      </c>
      <c r="F364" s="36" t="str">
        <f>IF(ISBLANK(Table2[[#This Row],[unique_id]]), "", PROPER(SUBSTITUTE(Table2[[#This Row],[unique_id]], "_", " ")))</f>
        <v>Study Battery Charger Plug</v>
      </c>
      <c r="G364" s="30" t="s">
        <v>231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530</v>
      </c>
      <c r="S364" s="30" t="str">
        <f>Table2[[#This Row],[friendly_name]]</f>
        <v>Battery Charger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255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Study</v>
      </c>
      <c r="BB364" s="30" t="s">
        <v>231</v>
      </c>
      <c r="BC364" s="39" t="s">
        <v>361</v>
      </c>
      <c r="BD364" s="30" t="s">
        <v>233</v>
      </c>
      <c r="BE364" s="30" t="s">
        <v>362</v>
      </c>
      <c r="BF364" s="30" t="s">
        <v>357</v>
      </c>
      <c r="BI364" s="30" t="s">
        <v>1009</v>
      </c>
      <c r="BJ364" s="30" t="s">
        <v>1388</v>
      </c>
      <c r="BK364" s="30" t="s">
        <v>341</v>
      </c>
      <c r="BL364" s="30" t="s">
        <v>1440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4" s="30"/>
    </row>
    <row r="365" spans="1:66" ht="16" customHeight="1" x14ac:dyDescent="0.2">
      <c r="A365" s="30">
        <v>2588</v>
      </c>
      <c r="B365" s="30" t="s">
        <v>26</v>
      </c>
      <c r="C365" s="30" t="s">
        <v>818</v>
      </c>
      <c r="D365" s="30" t="s">
        <v>148</v>
      </c>
      <c r="E365" s="37" t="s">
        <v>997</v>
      </c>
      <c r="F365" s="36" t="str">
        <f>IF(ISBLANK(Table2[[#This Row],[unique_id]]), "", PROPER(SUBSTITUTE(Table2[[#This Row],[unique_id]], "_", " ")))</f>
        <v>Template Laundry Vacuum Charger Plug Proxy</v>
      </c>
      <c r="G365" s="30" t="s">
        <v>230</v>
      </c>
      <c r="H365" s="30" t="s">
        <v>530</v>
      </c>
      <c r="I365" s="30" t="s">
        <v>291</v>
      </c>
      <c r="O365" s="31" t="s">
        <v>798</v>
      </c>
      <c r="P365" s="30" t="s">
        <v>165</v>
      </c>
      <c r="Q365" s="30" t="s">
        <v>770</v>
      </c>
      <c r="R365" s="30" t="s">
        <v>530</v>
      </c>
      <c r="S365" s="30" t="str">
        <f>Table2[[#This Row],[friendly_name]]</f>
        <v>Vacuum Charger</v>
      </c>
      <c r="T365" s="37" t="s">
        <v>1122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T365" s="40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Laundry</v>
      </c>
      <c r="BB365" s="30" t="s">
        <v>230</v>
      </c>
      <c r="BC365" s="39" t="s">
        <v>361</v>
      </c>
      <c r="BD365" s="30" t="s">
        <v>233</v>
      </c>
      <c r="BE365" s="30" t="s">
        <v>362</v>
      </c>
      <c r="BF365" s="30" t="s">
        <v>213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customHeight="1" x14ac:dyDescent="0.2">
      <c r="A366" s="30">
        <v>2589</v>
      </c>
      <c r="B366" s="30" t="s">
        <v>26</v>
      </c>
      <c r="C366" s="30" t="s">
        <v>233</v>
      </c>
      <c r="D366" s="30" t="s">
        <v>134</v>
      </c>
      <c r="E366" s="30" t="s">
        <v>855</v>
      </c>
      <c r="F366" s="36" t="str">
        <f>IF(ISBLANK(Table2[[#This Row],[unique_id]]), "", PROPER(SUBSTITUTE(Table2[[#This Row],[unique_id]], "_", " ")))</f>
        <v>Laundry Vacuum Charger Plug</v>
      </c>
      <c r="G366" s="30" t="s">
        <v>230</v>
      </c>
      <c r="H366" s="30" t="s">
        <v>530</v>
      </c>
      <c r="I366" s="30" t="s">
        <v>291</v>
      </c>
      <c r="M366" s="30" t="s">
        <v>257</v>
      </c>
      <c r="O366" s="31" t="s">
        <v>798</v>
      </c>
      <c r="P366" s="30" t="s">
        <v>165</v>
      </c>
      <c r="Q366" s="30" t="s">
        <v>770</v>
      </c>
      <c r="R366" s="30" t="s">
        <v>530</v>
      </c>
      <c r="S366" s="30" t="str">
        <f>Table2[[#This Row],[friendly_name]]</f>
        <v>Vacuum Charger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255</v>
      </c>
      <c r="AG366" s="31"/>
      <c r="AH366" s="31"/>
      <c r="AT366" s="40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Laundry</v>
      </c>
      <c r="BB366" s="30" t="s">
        <v>230</v>
      </c>
      <c r="BC366" s="39" t="s">
        <v>361</v>
      </c>
      <c r="BD366" s="30" t="s">
        <v>233</v>
      </c>
      <c r="BE366" s="30" t="s">
        <v>362</v>
      </c>
      <c r="BF366" s="30" t="s">
        <v>213</v>
      </c>
      <c r="BI366" s="30" t="s">
        <v>1010</v>
      </c>
      <c r="BJ366" s="30" t="s">
        <v>1388</v>
      </c>
      <c r="BK366" s="30" t="s">
        <v>342</v>
      </c>
      <c r="BL366" s="30" t="s">
        <v>1441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6" s="30"/>
    </row>
    <row r="367" spans="1:66" ht="16" customHeight="1" x14ac:dyDescent="0.2">
      <c r="A367" s="30">
        <v>2590</v>
      </c>
      <c r="B367" s="30" t="s">
        <v>26</v>
      </c>
      <c r="C367" s="30" t="s">
        <v>818</v>
      </c>
      <c r="D367" s="30" t="s">
        <v>148</v>
      </c>
      <c r="E367" s="37" t="s">
        <v>1127</v>
      </c>
      <c r="F367" s="36" t="str">
        <f>IF(ISBLANK(Table2[[#This Row],[unique_id]]), "", PROPER(SUBSTITUTE(Table2[[#This Row],[unique_id]], "_", " ")))</f>
        <v>Template Ada Tablet Plug Proxy</v>
      </c>
      <c r="G367" s="30" t="s">
        <v>831</v>
      </c>
      <c r="H367" s="30" t="s">
        <v>530</v>
      </c>
      <c r="I367" s="30" t="s">
        <v>291</v>
      </c>
      <c r="O367" s="31" t="s">
        <v>798</v>
      </c>
      <c r="P367" s="30" t="s">
        <v>165</v>
      </c>
      <c r="Q367" s="30" t="s">
        <v>770</v>
      </c>
      <c r="R367" s="41" t="s">
        <v>755</v>
      </c>
      <c r="S367" s="30" t="str">
        <f>Table2[[#This Row],[friendly_name]]</f>
        <v>Ada Tablet</v>
      </c>
      <c r="T367" s="37" t="s">
        <v>1122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Lounge</v>
      </c>
      <c r="BB367" s="30" t="s">
        <v>831</v>
      </c>
      <c r="BC367" s="39" t="s">
        <v>361</v>
      </c>
      <c r="BD367" s="30" t="s">
        <v>233</v>
      </c>
      <c r="BE367" s="30" t="s">
        <v>362</v>
      </c>
      <c r="BF367" s="30" t="s">
        <v>194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customHeight="1" x14ac:dyDescent="0.2">
      <c r="A368" s="30">
        <v>2591</v>
      </c>
      <c r="B368" s="30" t="s">
        <v>26</v>
      </c>
      <c r="C368" s="30" t="s">
        <v>233</v>
      </c>
      <c r="D368" s="30" t="s">
        <v>134</v>
      </c>
      <c r="E368" s="30" t="s">
        <v>1128</v>
      </c>
      <c r="F368" s="36" t="str">
        <f>IF(ISBLANK(Table2[[#This Row],[unique_id]]), "", PROPER(SUBSTITUTE(Table2[[#This Row],[unique_id]], "_", " ")))</f>
        <v>Ada Tablet Plug</v>
      </c>
      <c r="G368" s="30" t="s">
        <v>831</v>
      </c>
      <c r="H368" s="30" t="s">
        <v>530</v>
      </c>
      <c r="I368" s="30" t="s">
        <v>291</v>
      </c>
      <c r="M368" s="30" t="s">
        <v>257</v>
      </c>
      <c r="O368" s="31" t="s">
        <v>798</v>
      </c>
      <c r="P368" s="30" t="s">
        <v>165</v>
      </c>
      <c r="Q368" s="30" t="s">
        <v>770</v>
      </c>
      <c r="R368" s="41" t="s">
        <v>755</v>
      </c>
      <c r="S368" s="30" t="str">
        <f>Table2[[#This Row],[friendly_name]]</f>
        <v>Ada Tablet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832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Lounge</v>
      </c>
      <c r="BB368" s="30" t="s">
        <v>831</v>
      </c>
      <c r="BC368" s="39" t="s">
        <v>361</v>
      </c>
      <c r="BD368" s="30" t="s">
        <v>233</v>
      </c>
      <c r="BE368" s="30" t="s">
        <v>362</v>
      </c>
      <c r="BF368" s="30" t="s">
        <v>194</v>
      </c>
      <c r="BI368" s="30" t="s">
        <v>1009</v>
      </c>
      <c r="BJ368" s="30" t="s">
        <v>1388</v>
      </c>
      <c r="BK368" s="30" t="s">
        <v>810</v>
      </c>
      <c r="BL368" s="30" t="s">
        <v>1442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8" s="30"/>
    </row>
    <row r="369" spans="1:66" ht="16" customHeight="1" x14ac:dyDescent="0.2">
      <c r="A369" s="30">
        <v>2592</v>
      </c>
      <c r="B369" s="30" t="s">
        <v>26</v>
      </c>
      <c r="C369" s="30" t="s">
        <v>818</v>
      </c>
      <c r="D369" s="30" t="s">
        <v>148</v>
      </c>
      <c r="E369" s="37" t="s">
        <v>1482</v>
      </c>
      <c r="F369" s="36" t="str">
        <f>IF(ISBLANK(Table2[[#This Row],[unique_id]]), "", PROPER(SUBSTITUTE(Table2[[#This Row],[unique_id]], "_", " ")))</f>
        <v>Template Server Eva Plug Proxy</v>
      </c>
      <c r="G369" s="30" t="s">
        <v>1483</v>
      </c>
      <c r="H369" s="30" t="s">
        <v>530</v>
      </c>
      <c r="I369" s="30" t="s">
        <v>291</v>
      </c>
      <c r="O369" s="31" t="s">
        <v>798</v>
      </c>
      <c r="P369" s="30"/>
      <c r="R369" s="30" t="s">
        <v>811</v>
      </c>
      <c r="S369" s="30" t="str">
        <f>Table2[[#This Row],[friendly_name]]</f>
        <v>Server Eva</v>
      </c>
      <c r="T369" s="37" t="s">
        <v>1122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R369" s="39"/>
      <c r="AT369" s="32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Rack</v>
      </c>
      <c r="BB369" s="30" t="s">
        <v>1484</v>
      </c>
      <c r="BC369" s="39" t="s">
        <v>361</v>
      </c>
      <c r="BD369" s="30" t="s">
        <v>233</v>
      </c>
      <c r="BE369" s="30" t="s">
        <v>362</v>
      </c>
      <c r="BF369" s="30" t="s">
        <v>28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customHeight="1" x14ac:dyDescent="0.2">
      <c r="A370" s="30">
        <v>2593</v>
      </c>
      <c r="B370" s="30" t="s">
        <v>26</v>
      </c>
      <c r="C370" s="30" t="s">
        <v>233</v>
      </c>
      <c r="D370" s="30" t="s">
        <v>134</v>
      </c>
      <c r="E370" s="30" t="s">
        <v>1481</v>
      </c>
      <c r="F370" s="36" t="str">
        <f>IF(ISBLANK(Table2[[#This Row],[unique_id]]), "", PROPER(SUBSTITUTE(Table2[[#This Row],[unique_id]], "_", " ")))</f>
        <v>Server Eva Plug</v>
      </c>
      <c r="G370" s="30" t="s">
        <v>1483</v>
      </c>
      <c r="H370" s="30" t="s">
        <v>530</v>
      </c>
      <c r="I370" s="30" t="s">
        <v>291</v>
      </c>
      <c r="M370" s="30" t="s">
        <v>257</v>
      </c>
      <c r="O370" s="31" t="s">
        <v>798</v>
      </c>
      <c r="P370" s="30"/>
      <c r="R370" s="30" t="s">
        <v>811</v>
      </c>
      <c r="S370" s="30" t="str">
        <f>Table2[[#This Row],[friendly_name]]</f>
        <v>Server Eva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R370" s="39"/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Rack</v>
      </c>
      <c r="BB370" s="30" t="s">
        <v>1484</v>
      </c>
      <c r="BC370" s="39" t="s">
        <v>361</v>
      </c>
      <c r="BD370" s="30" t="s">
        <v>233</v>
      </c>
      <c r="BE370" s="30" t="s">
        <v>362</v>
      </c>
      <c r="BF370" s="30" t="s">
        <v>28</v>
      </c>
      <c r="BI370" s="30" t="s">
        <v>1010</v>
      </c>
      <c r="BJ370" s="30" t="s">
        <v>1388</v>
      </c>
      <c r="BK370" s="30" t="s">
        <v>814</v>
      </c>
      <c r="BL370" s="30" t="s">
        <v>1443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70" s="30"/>
    </row>
    <row r="371" spans="1:66" ht="16" customHeight="1" x14ac:dyDescent="0.2">
      <c r="A371" s="30">
        <v>2594</v>
      </c>
      <c r="B371" s="30" t="s">
        <v>26</v>
      </c>
      <c r="C371" s="30" t="s">
        <v>818</v>
      </c>
      <c r="D371" s="30" t="s">
        <v>148</v>
      </c>
      <c r="E371" s="37" t="s">
        <v>1129</v>
      </c>
      <c r="F371" s="36" t="str">
        <f>IF(ISBLANK(Table2[[#This Row],[unique_id]]), "", PROPER(SUBSTITUTE(Table2[[#This Row],[unique_id]], "_", " ")))</f>
        <v>Template Server Meg Plug Proxy</v>
      </c>
      <c r="G371" s="39" t="s">
        <v>815</v>
      </c>
      <c r="H371" s="30" t="s">
        <v>530</v>
      </c>
      <c r="I371" s="30" t="s">
        <v>291</v>
      </c>
      <c r="O371" s="31" t="s">
        <v>798</v>
      </c>
      <c r="P371" s="30"/>
      <c r="R371" s="30" t="s">
        <v>811</v>
      </c>
      <c r="S371" s="30" t="str">
        <f>Table2[[#This Row],[friendly_name]]</f>
        <v>Server Meg</v>
      </c>
      <c r="T371" s="37" t="s">
        <v>1122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R371" s="39"/>
      <c r="AT371" s="32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1112</v>
      </c>
      <c r="BC371" s="39" t="s">
        <v>361</v>
      </c>
      <c r="BD371" s="30" t="s">
        <v>233</v>
      </c>
      <c r="BE371" s="30" t="s">
        <v>362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customHeight="1" x14ac:dyDescent="0.2">
      <c r="A372" s="30">
        <v>2595</v>
      </c>
      <c r="B372" s="30" t="s">
        <v>26</v>
      </c>
      <c r="C372" s="30" t="s">
        <v>233</v>
      </c>
      <c r="D372" s="30" t="s">
        <v>134</v>
      </c>
      <c r="E372" s="30" t="s">
        <v>1130</v>
      </c>
      <c r="F372" s="36" t="str">
        <f>IF(ISBLANK(Table2[[#This Row],[unique_id]]), "", PROPER(SUBSTITUTE(Table2[[#This Row],[unique_id]], "_", " ")))</f>
        <v>Server Meg Plug</v>
      </c>
      <c r="G372" s="39" t="s">
        <v>815</v>
      </c>
      <c r="H372" s="30" t="s">
        <v>530</v>
      </c>
      <c r="I372" s="30" t="s">
        <v>291</v>
      </c>
      <c r="M372" s="30" t="s">
        <v>257</v>
      </c>
      <c r="O372" s="31" t="s">
        <v>798</v>
      </c>
      <c r="P372" s="30"/>
      <c r="R372" s="30" t="s">
        <v>811</v>
      </c>
      <c r="S372" s="30" t="str">
        <f>Table2[[#This Row],[friendly_name]]</f>
        <v>Server Meg</v>
      </c>
      <c r="T372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E372" s="30" t="s">
        <v>252</v>
      </c>
      <c r="AG372" s="31"/>
      <c r="AH372" s="31"/>
      <c r="AR372" s="39"/>
      <c r="AT372" s="32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1112</v>
      </c>
      <c r="BC372" s="39" t="s">
        <v>361</v>
      </c>
      <c r="BD372" s="30" t="s">
        <v>233</v>
      </c>
      <c r="BE372" s="30" t="s">
        <v>362</v>
      </c>
      <c r="BF372" s="30" t="s">
        <v>28</v>
      </c>
      <c r="BI372" s="30" t="s">
        <v>1010</v>
      </c>
      <c r="BJ372" s="30" t="s">
        <v>1388</v>
      </c>
      <c r="BK372" s="30" t="s">
        <v>813</v>
      </c>
      <c r="BL372" s="30" t="s">
        <v>1444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72" s="30"/>
    </row>
    <row r="373" spans="1:66" ht="16" customHeight="1" x14ac:dyDescent="0.2">
      <c r="A373" s="30">
        <v>2596</v>
      </c>
      <c r="B373" s="30" t="s">
        <v>26</v>
      </c>
      <c r="C373" s="30" t="s">
        <v>818</v>
      </c>
      <c r="D373" s="30" t="s">
        <v>148</v>
      </c>
      <c r="E373" s="37" t="s">
        <v>1340</v>
      </c>
      <c r="F373" s="36" t="str">
        <f>IF(ISBLANK(Table2[[#This Row],[unique_id]]), "", PROPER(SUBSTITUTE(Table2[[#This Row],[unique_id]], "_", " ")))</f>
        <v>Template Server Lia Plug Proxy</v>
      </c>
      <c r="G373" s="30" t="s">
        <v>1341</v>
      </c>
      <c r="H373" s="30" t="s">
        <v>530</v>
      </c>
      <c r="I373" s="30" t="s">
        <v>291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">
        <v>1341</v>
      </c>
      <c r="T37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">
        <v>499</v>
      </c>
      <c r="BB373" s="30" t="s">
        <v>1342</v>
      </c>
      <c r="BC373" s="30" t="s">
        <v>360</v>
      </c>
      <c r="BD373" s="30" t="s">
        <v>233</v>
      </c>
      <c r="BE373" s="30" t="s">
        <v>363</v>
      </c>
      <c r="BF373" s="30" t="s">
        <v>499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customHeight="1" x14ac:dyDescent="0.2">
      <c r="A374" s="30">
        <v>2597</v>
      </c>
      <c r="B374" s="30" t="s">
        <v>26</v>
      </c>
      <c r="C374" s="30" t="s">
        <v>233</v>
      </c>
      <c r="D374" s="30" t="s">
        <v>134</v>
      </c>
      <c r="E374" s="30" t="s">
        <v>1339</v>
      </c>
      <c r="F374" s="36" t="str">
        <f>IF(ISBLANK(Table2[[#This Row],[unique_id]]), "", PROPER(SUBSTITUTE(Table2[[#This Row],[unique_id]], "_", " ")))</f>
        <v>Server Lia Plug</v>
      </c>
      <c r="G374" s="30" t="s">
        <v>1341</v>
      </c>
      <c r="H374" s="30" t="s">
        <v>530</v>
      </c>
      <c r="I374" s="30" t="s">
        <v>291</v>
      </c>
      <c r="M374" s="30" t="s">
        <v>257</v>
      </c>
      <c r="O374" s="31" t="s">
        <v>798</v>
      </c>
      <c r="P374" s="30" t="s">
        <v>165</v>
      </c>
      <c r="Q374" s="30" t="s">
        <v>770</v>
      </c>
      <c r="R374" s="30" t="s">
        <v>772</v>
      </c>
      <c r="S374" s="30" t="s">
        <v>1341</v>
      </c>
      <c r="T374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30"/>
      <c r="V374" s="31"/>
      <c r="W374" s="31"/>
      <c r="X374" s="31"/>
      <c r="Y374" s="31"/>
      <c r="Z374" s="31"/>
      <c r="AA374" s="31"/>
      <c r="AB374" s="30"/>
      <c r="AC374" s="30"/>
      <c r="AE374" s="30" t="s">
        <v>252</v>
      </c>
      <c r="AG374" s="31"/>
      <c r="AH374" s="31"/>
      <c r="AT374" s="40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">
        <v>499</v>
      </c>
      <c r="BB374" s="30" t="s">
        <v>1342</v>
      </c>
      <c r="BC374" s="30" t="s">
        <v>360</v>
      </c>
      <c r="BD374" s="30" t="s">
        <v>233</v>
      </c>
      <c r="BE374" s="30" t="s">
        <v>363</v>
      </c>
      <c r="BF374" s="30" t="s">
        <v>499</v>
      </c>
      <c r="BI374" s="30" t="s">
        <v>1009</v>
      </c>
      <c r="BJ374" s="30" t="s">
        <v>1388</v>
      </c>
      <c r="BK374" s="30" t="s">
        <v>349</v>
      </c>
      <c r="BL374" s="30" t="s">
        <v>1445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4" s="30"/>
    </row>
    <row r="375" spans="1:66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941</v>
      </c>
      <c r="F375" s="36" t="str">
        <f>IF(ISBLANK(Table2[[#This Row],[unique_id]]), "", PROPER(SUBSTITUTE(Table2[[#This Row],[unique_id]], "_", " ")))</f>
        <v>Template Old Rack Outlet Plug Proxy</v>
      </c>
      <c r="G375" s="30" t="s">
        <v>222</v>
      </c>
      <c r="H375" s="30" t="s">
        <v>530</v>
      </c>
      <c r="I375" s="30" t="s">
        <v>291</v>
      </c>
      <c r="O375" s="31" t="s">
        <v>798</v>
      </c>
      <c r="P375" s="30"/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360</v>
      </c>
      <c r="BD375" s="30" t="s">
        <v>233</v>
      </c>
      <c r="BE375" s="30" t="s">
        <v>363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940</v>
      </c>
      <c r="F376" s="36" t="str">
        <f>IF(ISBLANK(Table2[[#This Row],[unique_id]]), "", PROPER(SUBSTITUTE(Table2[[#This Row],[unique_id]], "_", " ")))</f>
        <v>Old Rack Outlet Plug</v>
      </c>
      <c r="G376" s="30" t="s">
        <v>222</v>
      </c>
      <c r="H376" s="30" t="s">
        <v>530</v>
      </c>
      <c r="I376" s="30" t="s">
        <v>291</v>
      </c>
      <c r="O376" s="31" t="s">
        <v>798</v>
      </c>
      <c r="P376" s="30"/>
      <c r="T376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360</v>
      </c>
      <c r="BD376" s="30" t="s">
        <v>233</v>
      </c>
      <c r="BE376" s="30" t="s">
        <v>363</v>
      </c>
      <c r="BF376" s="30" t="s">
        <v>28</v>
      </c>
      <c r="BI376" s="30" t="s">
        <v>1010</v>
      </c>
      <c r="BJ376" s="30" t="s">
        <v>1388</v>
      </c>
      <c r="BK376" s="30" t="s">
        <v>356</v>
      </c>
      <c r="BL376" s="30" t="s">
        <v>1446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6" s="30"/>
    </row>
    <row r="377" spans="1:66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998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1124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1054</v>
      </c>
      <c r="BC377" s="30" t="s">
        <v>934</v>
      </c>
      <c r="BD377" s="30" t="s">
        <v>1169</v>
      </c>
      <c r="BE377" s="30" t="s">
        <v>906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856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1167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916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935</v>
      </c>
      <c r="AO378" s="30" t="s">
        <v>936</v>
      </c>
      <c r="AP378" s="30" t="s">
        <v>925</v>
      </c>
      <c r="AQ378" s="30" t="s">
        <v>926</v>
      </c>
      <c r="AR378" s="30" t="s">
        <v>1002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1054</v>
      </c>
      <c r="BC378" s="30" t="s">
        <v>934</v>
      </c>
      <c r="BD378" s="30" t="s">
        <v>1169</v>
      </c>
      <c r="BE378" s="30" t="s">
        <v>906</v>
      </c>
      <c r="BF378" s="30" t="s">
        <v>28</v>
      </c>
      <c r="BJ378" s="30" t="s">
        <v>1388</v>
      </c>
      <c r="BK378" s="30" t="s">
        <v>933</v>
      </c>
      <c r="BL378" s="30" t="s">
        <v>1447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8" s="30"/>
    </row>
    <row r="379" spans="1:66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999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917</v>
      </c>
      <c r="AF379" s="30">
        <v>10</v>
      </c>
      <c r="AG379" s="31" t="s">
        <v>34</v>
      </c>
      <c r="AH379" s="31" t="s">
        <v>916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935</v>
      </c>
      <c r="AO379" s="30" t="s">
        <v>936</v>
      </c>
      <c r="AP379" s="30" t="s">
        <v>925</v>
      </c>
      <c r="AQ379" s="30" t="s">
        <v>926</v>
      </c>
      <c r="AR379" s="30" t="s">
        <v>1163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1054</v>
      </c>
      <c r="BC379" s="30" t="s">
        <v>934</v>
      </c>
      <c r="BD379" s="30" t="s">
        <v>1169</v>
      </c>
      <c r="BE379" s="30" t="s">
        <v>906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1000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918</v>
      </c>
      <c r="AF380" s="30">
        <v>10</v>
      </c>
      <c r="AG380" s="31" t="s">
        <v>34</v>
      </c>
      <c r="AH380" s="31" t="s">
        <v>916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935</v>
      </c>
      <c r="AO380" s="30" t="s">
        <v>936</v>
      </c>
      <c r="AP380" s="30" t="s">
        <v>925</v>
      </c>
      <c r="AQ380" s="30" t="s">
        <v>926</v>
      </c>
      <c r="AR380" s="30" t="s">
        <v>1164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1054</v>
      </c>
      <c r="BC380" s="30" t="s">
        <v>934</v>
      </c>
      <c r="BD380" s="30" t="s">
        <v>1169</v>
      </c>
      <c r="BE380" s="30" t="s">
        <v>906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0" s="30"/>
    </row>
    <row r="381" spans="1:66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1012</v>
      </c>
      <c r="F381" s="36" t="str">
        <f>IF(ISBLANK(Table2[[#This Row],[unique_id]]), "", PROPER(SUBSTITUTE(Table2[[#This Row],[unique_id]], "_", " ")))</f>
        <v>Template Old Roof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/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360</v>
      </c>
      <c r="BD381" s="30" t="s">
        <v>233</v>
      </c>
      <c r="BE381" s="30" t="s">
        <v>363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customHeight="1" x14ac:dyDescent="0.2">
      <c r="A382" s="30">
        <v>2605</v>
      </c>
      <c r="B382" s="30" t="s">
        <v>26</v>
      </c>
      <c r="C382" s="30" t="s">
        <v>233</v>
      </c>
      <c r="D382" s="30" t="s">
        <v>134</v>
      </c>
      <c r="E382" s="30" t="s">
        <v>1013</v>
      </c>
      <c r="F382" s="36" t="str">
        <f>IF(ISBLANK(Table2[[#This Row],[unique_id]]), "", PROPER(SUBSTITUTE(Table2[[#This Row],[unique_id]], "_", " ")))</f>
        <v>Old Roof Network Switch Plug</v>
      </c>
      <c r="G382" s="30" t="s">
        <v>220</v>
      </c>
      <c r="H382" s="30" t="s">
        <v>530</v>
      </c>
      <c r="I382" s="30" t="s">
        <v>291</v>
      </c>
      <c r="O382" s="31" t="s">
        <v>798</v>
      </c>
      <c r="P382" s="30"/>
      <c r="T382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253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360</v>
      </c>
      <c r="BD382" s="30" t="s">
        <v>233</v>
      </c>
      <c r="BE382" s="30" t="s">
        <v>363</v>
      </c>
      <c r="BF382" s="30" t="s">
        <v>406</v>
      </c>
      <c r="BI382" s="30" t="s">
        <v>1009</v>
      </c>
      <c r="BJ382" s="30" t="s">
        <v>1388</v>
      </c>
      <c r="BK382" s="30" t="s">
        <v>354</v>
      </c>
      <c r="BL382" s="30" t="s">
        <v>1448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82" s="30"/>
    </row>
    <row r="383" spans="1:66" ht="16" customHeight="1" x14ac:dyDescent="0.2">
      <c r="A383" s="30">
        <v>2606</v>
      </c>
      <c r="B383" s="30" t="s">
        <v>26</v>
      </c>
      <c r="C383" s="30" t="s">
        <v>818</v>
      </c>
      <c r="D383" s="30" t="s">
        <v>148</v>
      </c>
      <c r="E383" s="37" t="s">
        <v>1153</v>
      </c>
      <c r="F383" s="36" t="str">
        <f>IF(ISBLANK(Table2[[#This Row],[unique_id]]), "", PROPER(SUBSTITUTE(Table2[[#This Row],[unique_id]], "_", " ")))</f>
        <v>Template Ceiling Network Switch Plug Proxy</v>
      </c>
      <c r="G383" s="30" t="s">
        <v>220</v>
      </c>
      <c r="H383" s="30" t="s">
        <v>530</v>
      </c>
      <c r="I383" s="30" t="s">
        <v>291</v>
      </c>
      <c r="O383" s="31" t="s">
        <v>798</v>
      </c>
      <c r="P383" s="30" t="s">
        <v>165</v>
      </c>
      <c r="Q383" s="30" t="s">
        <v>770</v>
      </c>
      <c r="R383" s="30" t="s">
        <v>772</v>
      </c>
      <c r="S383" s="30" t="str">
        <f>Table2[[#This Row],[friendly_name]]</f>
        <v>Network Switch</v>
      </c>
      <c r="T383" s="37" t="s">
        <v>1124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934</v>
      </c>
      <c r="BD383" s="30" t="s">
        <v>1169</v>
      </c>
      <c r="BE383" s="30" t="s">
        <v>906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customHeight="1" x14ac:dyDescent="0.2">
      <c r="A384" s="30">
        <v>2607</v>
      </c>
      <c r="B384" s="30" t="s">
        <v>26</v>
      </c>
      <c r="C384" s="30" t="s">
        <v>703</v>
      </c>
      <c r="D384" s="30" t="s">
        <v>134</v>
      </c>
      <c r="E384" s="30" t="s">
        <v>1154</v>
      </c>
      <c r="F384" s="36" t="str">
        <f>IF(ISBLANK(Table2[[#This Row],[unique_id]]), "", PROPER(SUBSTITUTE(Table2[[#This Row],[unique_id]], "_", " ")))</f>
        <v>Ceiling Network Switch Plug</v>
      </c>
      <c r="G384" s="30" t="s">
        <v>220</v>
      </c>
      <c r="H384" s="30" t="s">
        <v>530</v>
      </c>
      <c r="I384" s="30" t="s">
        <v>291</v>
      </c>
      <c r="M384" s="30" t="s">
        <v>257</v>
      </c>
      <c r="O384" s="31" t="s">
        <v>798</v>
      </c>
      <c r="P384" s="30" t="s">
        <v>165</v>
      </c>
      <c r="Q384" s="30" t="s">
        <v>770</v>
      </c>
      <c r="R384" s="30" t="s">
        <v>772</v>
      </c>
      <c r="S384" s="30" t="str">
        <f>Table2[[#This Row],[friendly_name]]</f>
        <v>Network Switch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0"/>
      <c r="V384" s="31"/>
      <c r="W384" s="31"/>
      <c r="X384" s="31"/>
      <c r="Y384" s="31"/>
      <c r="Z384" s="31"/>
      <c r="AA384" s="42" t="s">
        <v>1167</v>
      </c>
      <c r="AB384" s="30"/>
      <c r="AC384" s="30"/>
      <c r="AE384" s="30" t="s">
        <v>253</v>
      </c>
      <c r="AF384" s="30">
        <v>10</v>
      </c>
      <c r="AG384" s="31" t="s">
        <v>34</v>
      </c>
      <c r="AH384" s="31" t="s">
        <v>916</v>
      </c>
      <c r="AJ384" s="30" t="str">
        <f>_xlfn.CONCAT("homeassistant/", Table2[[#This Row],[entity_namespace]], "/tasmota/",Table2[[#This Row],[unique_id]], "/config")</f>
        <v>homeassistant/switch/tasmota/ceiling_network_switch_plug/config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0" t="str">
        <f>_xlfn.CONCAT("tasmota/device/",Table2[[#This Row],[unique_id]], "/cmnd/POWER")</f>
        <v>tasmota/device/ceiling_network_switch_plug/cmnd/POWER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935</v>
      </c>
      <c r="AO384" s="30" t="s">
        <v>936</v>
      </c>
      <c r="AP384" s="30" t="s">
        <v>925</v>
      </c>
      <c r="AQ384" s="30" t="s">
        <v>926</v>
      </c>
      <c r="AR384" s="30" t="s">
        <v>1002</v>
      </c>
      <c r="AS384" s="30">
        <v>1</v>
      </c>
      <c r="AT384" s="34" t="str">
        <f>HYPERLINK(_xlfn.CONCAT("http://", Table2[[#This Row],[connection_ip]], "/?"))</f>
        <v>http://10.0.4.105/?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934</v>
      </c>
      <c r="BD384" s="30" t="s">
        <v>1169</v>
      </c>
      <c r="BE384" s="30" t="s">
        <v>906</v>
      </c>
      <c r="BF384" s="30" t="s">
        <v>406</v>
      </c>
      <c r="BJ384" s="30" t="s">
        <v>1388</v>
      </c>
      <c r="BK384" s="41" t="s">
        <v>1014</v>
      </c>
      <c r="BL384" s="30" t="s">
        <v>1449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4" s="30"/>
    </row>
    <row r="385" spans="1:66" ht="16" customHeight="1" x14ac:dyDescent="0.2">
      <c r="A385" s="30">
        <v>2608</v>
      </c>
      <c r="B385" s="30" t="s">
        <v>26</v>
      </c>
      <c r="C385" s="30" t="s">
        <v>703</v>
      </c>
      <c r="D385" s="30" t="s">
        <v>27</v>
      </c>
      <c r="E385" s="30" t="s">
        <v>1155</v>
      </c>
      <c r="F385" s="36" t="str">
        <f>IF(ISBLANK(Table2[[#This Row],[unique_id]]), "", PROPER(SUBSTITUTE(Table2[[#This Row],[unique_id]], "_", " ")))</f>
        <v>Ceiling Network Switch Plug Energy Power</v>
      </c>
      <c r="G385" s="30" t="s">
        <v>220</v>
      </c>
      <c r="H385" s="30" t="s">
        <v>530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917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homeassistant/sensor/tasmota/ceiling_network_switch_plug_energy_power/config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1163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934</v>
      </c>
      <c r="BD385" s="30" t="s">
        <v>1169</v>
      </c>
      <c r="BE385" s="30" t="s">
        <v>906</v>
      </c>
      <c r="BF385" s="30" t="s">
        <v>406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5" s="30"/>
    </row>
    <row r="386" spans="1:66" ht="16" customHeight="1" x14ac:dyDescent="0.2">
      <c r="A386" s="30">
        <v>2609</v>
      </c>
      <c r="B386" s="30" t="s">
        <v>26</v>
      </c>
      <c r="C386" s="30" t="s">
        <v>703</v>
      </c>
      <c r="D386" s="30" t="s">
        <v>27</v>
      </c>
      <c r="E386" s="30" t="s">
        <v>1156</v>
      </c>
      <c r="F386" s="36" t="str">
        <f>IF(ISBLANK(Table2[[#This Row],[unique_id]]), "", PROPER(SUBSTITUTE(Table2[[#This Row],[unique_id]], "_", " ")))</f>
        <v>Ceiling Network Switch Plug Energy Total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918</v>
      </c>
      <c r="AF386" s="30">
        <v>10</v>
      </c>
      <c r="AG386" s="31" t="s">
        <v>34</v>
      </c>
      <c r="AH386" s="31" t="s">
        <v>916</v>
      </c>
      <c r="AJ386" s="30" t="str">
        <f>_xlfn.CONCAT("homeassistant/", Table2[[#This Row],[entity_namespace]], "/tasmota/",Table2[[#This Row],[unique_id]], "/config")</f>
        <v>homeassistant/sensor/tasmota/ceiling_network_switch_plug_energy_total/config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935</v>
      </c>
      <c r="AO386" s="30" t="s">
        <v>936</v>
      </c>
      <c r="AP386" s="30" t="s">
        <v>925</v>
      </c>
      <c r="AQ386" s="30" t="s">
        <v>926</v>
      </c>
      <c r="AR386" s="30" t="s">
        <v>1164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934</v>
      </c>
      <c r="BD386" s="30" t="s">
        <v>1169</v>
      </c>
      <c r="BE386" s="30" t="s">
        <v>906</v>
      </c>
      <c r="BF386" s="30" t="s">
        <v>406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6" s="30"/>
    </row>
    <row r="387" spans="1:66" ht="16" customHeight="1" x14ac:dyDescent="0.2">
      <c r="A387" s="30">
        <v>2610</v>
      </c>
      <c r="B387" s="30" t="s">
        <v>26</v>
      </c>
      <c r="C387" s="30" t="s">
        <v>818</v>
      </c>
      <c r="D387" s="30" t="s">
        <v>148</v>
      </c>
      <c r="E387" s="37" t="s">
        <v>1001</v>
      </c>
      <c r="F387" s="36" t="str">
        <f>IF(ISBLANK(Table2[[#This Row],[unique_id]]), "", PROPER(SUBSTITUTE(Table2[[#This Row],[unique_id]], "_", " ")))</f>
        <v>Template Rack Internet Modem Plug Proxy</v>
      </c>
      <c r="G387" s="30" t="s">
        <v>221</v>
      </c>
      <c r="H387" s="30" t="s">
        <v>530</v>
      </c>
      <c r="I387" s="30" t="s">
        <v>291</v>
      </c>
      <c r="O387" s="31" t="s">
        <v>798</v>
      </c>
      <c r="P387" s="30"/>
      <c r="R387" s="30" t="s">
        <v>812</v>
      </c>
      <c r="S387" s="30" t="str">
        <f>Table2[[#This Row],[friendly_name]]</f>
        <v>Internet Modem</v>
      </c>
      <c r="T387" s="37" t="s">
        <v>1122</v>
      </c>
      <c r="U387" s="30"/>
      <c r="V387" s="31"/>
      <c r="W387" s="31"/>
      <c r="X387" s="31"/>
      <c r="Y387" s="31"/>
      <c r="Z387" s="31"/>
      <c r="AA387" s="31"/>
      <c r="AB387" s="30"/>
      <c r="AC387" s="30"/>
      <c r="AG387" s="31"/>
      <c r="AH387" s="31"/>
      <c r="AT387" s="40"/>
      <c r="AU387" s="30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1059</v>
      </c>
      <c r="BC387" s="39" t="s">
        <v>361</v>
      </c>
      <c r="BD387" s="30" t="s">
        <v>233</v>
      </c>
      <c r="BE387" s="30" t="s">
        <v>362</v>
      </c>
      <c r="BF387" s="30" t="s">
        <v>28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7" s="30"/>
    </row>
    <row r="388" spans="1:66" ht="16" customHeight="1" x14ac:dyDescent="0.2">
      <c r="A388" s="30">
        <v>2611</v>
      </c>
      <c r="B388" s="30" t="s">
        <v>26</v>
      </c>
      <c r="C388" s="30" t="s">
        <v>233</v>
      </c>
      <c r="D388" s="30" t="s">
        <v>134</v>
      </c>
      <c r="E388" s="30" t="s">
        <v>857</v>
      </c>
      <c r="F388" s="36" t="str">
        <f>IF(ISBLANK(Table2[[#This Row],[unique_id]]), "", PROPER(SUBSTITUTE(Table2[[#This Row],[unique_id]], "_", " ")))</f>
        <v>Rack Internet Modem Plug</v>
      </c>
      <c r="G388" s="30" t="s">
        <v>221</v>
      </c>
      <c r="H388" s="30" t="s">
        <v>530</v>
      </c>
      <c r="I388" s="30" t="s">
        <v>291</v>
      </c>
      <c r="M388" s="30" t="s">
        <v>257</v>
      </c>
      <c r="O388" s="31" t="s">
        <v>798</v>
      </c>
      <c r="P388" s="30"/>
      <c r="R388" s="30" t="s">
        <v>812</v>
      </c>
      <c r="S388" s="30" t="str">
        <f>Table2[[#This Row],[friendly_name]]</f>
        <v>Internet Modem</v>
      </c>
      <c r="T388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8" s="30"/>
      <c r="V388" s="31"/>
      <c r="W388" s="31"/>
      <c r="X388" s="31"/>
      <c r="Y388" s="31"/>
      <c r="Z388" s="31"/>
      <c r="AA388" s="31"/>
      <c r="AB388" s="30"/>
      <c r="AC388" s="30"/>
      <c r="AE388" s="30" t="s">
        <v>254</v>
      </c>
      <c r="AG388" s="31"/>
      <c r="AH388" s="31"/>
      <c r="AT388" s="40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Rack</v>
      </c>
      <c r="BB388" s="30" t="s">
        <v>1059</v>
      </c>
      <c r="BC388" s="39" t="s">
        <v>361</v>
      </c>
      <c r="BD388" s="30" t="s">
        <v>233</v>
      </c>
      <c r="BE388" s="30" t="s">
        <v>362</v>
      </c>
      <c r="BF388" s="30" t="s">
        <v>28</v>
      </c>
      <c r="BI388" s="30" t="s">
        <v>1009</v>
      </c>
      <c r="BJ388" s="30" t="s">
        <v>1388</v>
      </c>
      <c r="BK388" s="30" t="s">
        <v>355</v>
      </c>
      <c r="BL388" s="30" t="s">
        <v>1450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8" s="30"/>
    </row>
    <row r="389" spans="1:66" ht="16" customHeight="1" x14ac:dyDescent="0.2">
      <c r="A389" s="30">
        <v>2612</v>
      </c>
      <c r="B389" s="30" t="s">
        <v>26</v>
      </c>
      <c r="C389" s="30" t="s">
        <v>703</v>
      </c>
      <c r="D389" s="30" t="s">
        <v>129</v>
      </c>
      <c r="E389" s="30" t="s">
        <v>907</v>
      </c>
      <c r="F389" s="36" t="str">
        <f>IF(ISBLANK(Table2[[#This Row],[unique_id]]), "", PROPER(SUBSTITUTE(Table2[[#This Row],[unique_id]], "_", " ")))</f>
        <v>Rack Fans Plug</v>
      </c>
      <c r="G389" s="30" t="s">
        <v>593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/>
      <c r="T389" s="37" t="s">
        <v>1003</v>
      </c>
      <c r="U389" s="30"/>
      <c r="V389" s="31"/>
      <c r="W389" s="31"/>
      <c r="X389" s="31"/>
      <c r="Y389" s="31"/>
      <c r="Z389" s="31"/>
      <c r="AA389" s="31" t="s">
        <v>1168</v>
      </c>
      <c r="AB389" s="30"/>
      <c r="AC389" s="30"/>
      <c r="AE389" s="30" t="s">
        <v>595</v>
      </c>
      <c r="AF389" s="30">
        <v>10</v>
      </c>
      <c r="AG389" s="31" t="s">
        <v>34</v>
      </c>
      <c r="AH389" s="31" t="s">
        <v>916</v>
      </c>
      <c r="AJ389" s="30" t="str">
        <f>_xlfn.CONCAT("homeassistant/", Table2[[#This Row],[entity_namespace]], "/tasmota/",Table2[[#This Row],[unique_id]], "/config")</f>
        <v>homeassistant/fan/tasmota/rack_fans_plug/config</v>
      </c>
      <c r="AK389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0" t="str">
        <f>_xlfn.CONCAT("tasmota/device/",Table2[[#This Row],[unique_id]], "/cmnd/POWER")</f>
        <v>tasmota/device/rack_fans_plug/cmnd/POWER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0" t="s">
        <v>935</v>
      </c>
      <c r="AO389" s="30" t="s">
        <v>936</v>
      </c>
      <c r="AP389" s="30" t="s">
        <v>925</v>
      </c>
      <c r="AQ389" s="30" t="s">
        <v>926</v>
      </c>
      <c r="AR389" s="30" t="s">
        <v>1002</v>
      </c>
      <c r="AS389" s="30">
        <v>1</v>
      </c>
      <c r="AT389" s="34" t="str">
        <f>HYPERLINK(_xlfn.CONCAT("http://", Table2[[#This Row],[connection_ip]], "/?"))</f>
        <v>http://10.0.4.101/?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Rack</v>
      </c>
      <c r="BB389" s="30" t="s">
        <v>131</v>
      </c>
      <c r="BC389" s="39" t="s">
        <v>777</v>
      </c>
      <c r="BD389" s="30" t="s">
        <v>1169</v>
      </c>
      <c r="BE389" s="30" t="s">
        <v>906</v>
      </c>
      <c r="BF389" s="30" t="s">
        <v>28</v>
      </c>
      <c r="BJ389" s="30" t="s">
        <v>1388</v>
      </c>
      <c r="BK389" s="30" t="s">
        <v>594</v>
      </c>
      <c r="BL389" s="30" t="s">
        <v>1451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9" s="30"/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1049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90" s="30"/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1050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91" s="30"/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1051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92" s="30"/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1023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93" s="30"/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1023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4" s="30"/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1023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5" s="30"/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905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889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874</v>
      </c>
      <c r="H401" s="30" t="s">
        <v>548</v>
      </c>
      <c r="I401" s="30" t="s">
        <v>291</v>
      </c>
      <c r="J401" s="30" t="s">
        <v>890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891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883</v>
      </c>
      <c r="H406" s="30" t="s">
        <v>548</v>
      </c>
      <c r="I406" s="30" t="s">
        <v>291</v>
      </c>
      <c r="J406" s="30" t="s">
        <v>893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892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884</v>
      </c>
      <c r="H407" s="30" t="s">
        <v>548</v>
      </c>
      <c r="I407" s="30" t="s">
        <v>291</v>
      </c>
      <c r="J407" s="30" t="s">
        <v>894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895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896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880</v>
      </c>
      <c r="H414" s="30" t="s">
        <v>548</v>
      </c>
      <c r="I414" s="30" t="s">
        <v>291</v>
      </c>
      <c r="J414" s="30" t="s">
        <v>890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4" s="30"/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5" s="30"/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897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863</v>
      </c>
      <c r="H416" s="30" t="s">
        <v>548</v>
      </c>
      <c r="I416" s="30" t="s">
        <v>291</v>
      </c>
      <c r="J416" s="30" t="s">
        <v>890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6" s="30"/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7" s="30"/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130</v>
      </c>
      <c r="BJ418" s="30" t="s">
        <v>1387</v>
      </c>
      <c r="BK418" s="41" t="s">
        <v>423</v>
      </c>
      <c r="BL418" s="39" t="s">
        <v>1397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8" s="30"/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1089</v>
      </c>
      <c r="BF419" s="30" t="s">
        <v>127</v>
      </c>
      <c r="BJ419" s="30" t="s">
        <v>1387</v>
      </c>
      <c r="BK419" s="41" t="s">
        <v>422</v>
      </c>
      <c r="BL419" s="39" t="s">
        <v>1398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9" s="30"/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1083</v>
      </c>
      <c r="BD420" s="30" t="s">
        <v>235</v>
      </c>
      <c r="BE420" s="30" t="s">
        <v>1090</v>
      </c>
      <c r="BF420" s="30" t="s">
        <v>192</v>
      </c>
      <c r="BJ420" s="30" t="s">
        <v>1387</v>
      </c>
      <c r="BK420" s="41" t="s">
        <v>645</v>
      </c>
      <c r="BL420" s="39" t="s">
        <v>1399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20" s="30"/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1083</v>
      </c>
      <c r="BD421" s="30" t="s">
        <v>235</v>
      </c>
      <c r="BE421" s="30" t="s">
        <v>1090</v>
      </c>
      <c r="BF421" s="30" t="s">
        <v>206</v>
      </c>
      <c r="BJ421" s="30" t="s">
        <v>1387</v>
      </c>
      <c r="BK421" s="41" t="s">
        <v>740</v>
      </c>
      <c r="BL421" s="39" t="s">
        <v>1400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21" s="30"/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1089</v>
      </c>
      <c r="BF422" s="30" t="s">
        <v>212</v>
      </c>
      <c r="BJ422" s="30" t="s">
        <v>1387</v>
      </c>
      <c r="BK422" s="41" t="s">
        <v>420</v>
      </c>
      <c r="BL422" s="39" t="s">
        <v>1401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22" s="30"/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1089</v>
      </c>
      <c r="BF423" s="30" t="s">
        <v>194</v>
      </c>
      <c r="BJ423" s="30" t="s">
        <v>1387</v>
      </c>
      <c r="BK423" s="41" t="s">
        <v>421</v>
      </c>
      <c r="BL423" s="39" t="s">
        <v>1402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23" s="30"/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1091</v>
      </c>
      <c r="BD424" s="30" t="s">
        <v>235</v>
      </c>
      <c r="BE424" s="30" t="s">
        <v>833</v>
      </c>
      <c r="BF424" s="30" t="s">
        <v>194</v>
      </c>
      <c r="BJ424" s="30" t="s">
        <v>1387</v>
      </c>
      <c r="BK424" s="41" t="s">
        <v>1350</v>
      </c>
      <c r="BL424" s="39" t="s">
        <v>1403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4" s="30"/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1091</v>
      </c>
      <c r="BD425" s="30" t="s">
        <v>235</v>
      </c>
      <c r="BE425" s="30" t="s">
        <v>833</v>
      </c>
      <c r="BF425" s="30" t="s">
        <v>206</v>
      </c>
      <c r="BJ425" s="30" t="s">
        <v>1387</v>
      </c>
      <c r="BK425" s="41" t="s">
        <v>1351</v>
      </c>
      <c r="BL425" s="39" t="s">
        <v>1406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5" s="30"/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1015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1387</v>
      </c>
      <c r="BK426" s="41" t="s">
        <v>585</v>
      </c>
      <c r="BL426" s="39" t="s">
        <v>1404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6" s="30"/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1015</v>
      </c>
      <c r="BC427" s="30" t="s">
        <v>1084</v>
      </c>
      <c r="BD427" s="30" t="s">
        <v>264</v>
      </c>
      <c r="BE427" s="30" t="s">
        <v>400</v>
      </c>
      <c r="BF427" s="30" t="s">
        <v>192</v>
      </c>
      <c r="BJ427" s="30" t="s">
        <v>1387</v>
      </c>
      <c r="BK427" s="41" t="s">
        <v>402</v>
      </c>
      <c r="BL427" s="39" t="s">
        <v>1405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7" s="30"/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1015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1387</v>
      </c>
      <c r="BK428" s="41" t="s">
        <v>424</v>
      </c>
      <c r="BL428" s="39" t="s">
        <v>1407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8" s="30"/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9" s="30"/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1087</v>
      </c>
      <c r="BD430" s="30" t="s">
        <v>182</v>
      </c>
      <c r="BE430" s="30">
        <v>15.4</v>
      </c>
      <c r="BF430" s="30" t="s">
        <v>194</v>
      </c>
      <c r="BJ430" s="30" t="s">
        <v>1387</v>
      </c>
      <c r="BK430" s="30" t="s">
        <v>589</v>
      </c>
      <c r="BL430" s="39" t="s">
        <v>1408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30" s="30"/>
    </row>
    <row r="431" spans="1:66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1" s="30"/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1085</v>
      </c>
      <c r="BD432" s="30" t="s">
        <v>182</v>
      </c>
      <c r="BE432" s="30">
        <v>15.4</v>
      </c>
      <c r="BF432" s="30" t="s">
        <v>206</v>
      </c>
      <c r="BJ432" s="30" t="s">
        <v>1387</v>
      </c>
      <c r="BK432" s="30" t="s">
        <v>369</v>
      </c>
      <c r="BL432" s="39" t="s">
        <v>1409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32" s="30"/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1086</v>
      </c>
      <c r="BD433" s="30" t="s">
        <v>182</v>
      </c>
      <c r="BE433" s="30">
        <v>15.4</v>
      </c>
      <c r="BF433" s="30" t="s">
        <v>206</v>
      </c>
      <c r="BJ433" s="30" t="s">
        <v>1387</v>
      </c>
      <c r="BK433" s="37" t="s">
        <v>368</v>
      </c>
      <c r="BL433" s="39" t="s">
        <v>1410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33" s="30"/>
    </row>
    <row r="434" spans="1:66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1085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1085</v>
      </c>
      <c r="BD435" s="30" t="s">
        <v>182</v>
      </c>
      <c r="BE435" s="30">
        <v>15.4</v>
      </c>
      <c r="BF435" s="30" t="s">
        <v>192</v>
      </c>
      <c r="BJ435" s="30" t="s">
        <v>1387</v>
      </c>
      <c r="BK435" s="30" t="s">
        <v>367</v>
      </c>
      <c r="BL435" s="39" t="s">
        <v>1411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5" s="30"/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1472</v>
      </c>
      <c r="F436" s="36" t="str">
        <f>IF(ISBLANK(Table2[[#This Row],[unique_id]]), "", PROPER(SUBSTITUTE(Table2[[#This Row],[unique_id]], "_", " ")))</f>
        <v>Parents Homepod</v>
      </c>
      <c r="G436" s="30" t="s">
        <v>1473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1474</v>
      </c>
      <c r="BC436" s="30" t="s">
        <v>1088</v>
      </c>
      <c r="BD436" s="30" t="s">
        <v>264</v>
      </c>
      <c r="BE436" s="30" t="s">
        <v>400</v>
      </c>
      <c r="BF436" s="30" t="s">
        <v>192</v>
      </c>
      <c r="BJ436" s="30" t="s">
        <v>1387</v>
      </c>
      <c r="BK436" s="41" t="s">
        <v>403</v>
      </c>
      <c r="BL436" s="39" t="s">
        <v>1412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6" s="30"/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1069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9" s="30"/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1082</v>
      </c>
      <c r="BC440" s="37" t="s">
        <v>650</v>
      </c>
      <c r="BD440" s="30" t="s">
        <v>1169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40" s="30"/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1" s="30"/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1069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4" s="30"/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1082</v>
      </c>
      <c r="BC445" s="37" t="s">
        <v>650</v>
      </c>
      <c r="BD445" s="30" t="s">
        <v>1169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5" s="30"/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1" s="30"/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3" s="30"/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1499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1388</v>
      </c>
      <c r="BK455" s="30" t="s">
        <v>385</v>
      </c>
      <c r="BL455" s="30" t="s">
        <v>1452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5" s="30"/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6" s="30"/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1500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1388</v>
      </c>
      <c r="BK457" s="30" t="s">
        <v>386</v>
      </c>
      <c r="BL457" s="30" t="s">
        <v>1453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7" s="30"/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8" s="30"/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1064</v>
      </c>
      <c r="BA459" s="30" t="str">
        <f>IF(ISBLANK(Table2[[#This Row],[device_model]]), "", Table2[[#This Row],[device_suggested_area]])</f>
        <v>Rack</v>
      </c>
      <c r="BB459" s="30" t="s">
        <v>1115</v>
      </c>
      <c r="BC459" s="30" t="s">
        <v>1063</v>
      </c>
      <c r="BD459" s="30" t="s">
        <v>234</v>
      </c>
      <c r="BE459" s="30" t="s">
        <v>405</v>
      </c>
      <c r="BF459" s="30" t="s">
        <v>28</v>
      </c>
      <c r="BJ459" s="30" t="s">
        <v>1381</v>
      </c>
      <c r="BK459" s="30" t="s">
        <v>408</v>
      </c>
      <c r="BL459" s="30" t="s">
        <v>1382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9" s="30"/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1065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1060</v>
      </c>
      <c r="BD460" s="30" t="s">
        <v>234</v>
      </c>
      <c r="BE460" s="30" t="s">
        <v>616</v>
      </c>
      <c r="BF460" s="30" t="s">
        <v>28</v>
      </c>
      <c r="BJ460" s="30" t="s">
        <v>1381</v>
      </c>
      <c r="BK460" s="30" t="s">
        <v>617</v>
      </c>
      <c r="BL460" s="30" t="s">
        <v>1383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60" s="30"/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1065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1061</v>
      </c>
      <c r="BD461" s="30" t="s">
        <v>234</v>
      </c>
      <c r="BE461" s="30" t="s">
        <v>1121</v>
      </c>
      <c r="BF461" s="30" t="s">
        <v>406</v>
      </c>
      <c r="BJ461" s="30" t="s">
        <v>1381</v>
      </c>
      <c r="BK461" s="30" t="s">
        <v>409</v>
      </c>
      <c r="BL461" s="30" t="s">
        <v>1384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61" s="30"/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1066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1062</v>
      </c>
      <c r="BD462" s="30" t="s">
        <v>234</v>
      </c>
      <c r="BE462" s="30" t="s">
        <v>1120</v>
      </c>
      <c r="BF462" s="30" t="s">
        <v>358</v>
      </c>
      <c r="BJ462" s="30" t="s">
        <v>1381</v>
      </c>
      <c r="BK462" s="30" t="s">
        <v>410</v>
      </c>
      <c r="BL462" s="30" t="s">
        <v>1385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62" s="30"/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1066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1546</v>
      </c>
      <c r="BD463" s="30" t="s">
        <v>234</v>
      </c>
      <c r="BE463" s="30" t="s">
        <v>1120</v>
      </c>
      <c r="BF463" s="30" t="s">
        <v>407</v>
      </c>
      <c r="BJ463" s="30" t="s">
        <v>1381</v>
      </c>
      <c r="BK463" s="30" t="s">
        <v>1545</v>
      </c>
      <c r="BL463" s="30" t="s">
        <v>1386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63" s="30"/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1540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1529</v>
      </c>
      <c r="BA464" s="30" t="str">
        <f>IF(ISBLANK(Table2[[#This Row],[device_model]]), "", Table2[[#This Row],[device_suggested_area]])</f>
        <v>Rack</v>
      </c>
      <c r="BB464" s="30" t="s">
        <v>1541</v>
      </c>
      <c r="BC464" s="30" t="s">
        <v>1531</v>
      </c>
      <c r="BD464" s="30" t="s">
        <v>1529</v>
      </c>
      <c r="BE464" s="30" t="s">
        <v>1537</v>
      </c>
      <c r="BF464" s="30" t="s">
        <v>28</v>
      </c>
      <c r="BK464" s="41"/>
      <c r="BL464" s="30" t="s">
        <v>1539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4" s="30"/>
    </row>
    <row r="465" spans="1:66" ht="16" customHeight="1" x14ac:dyDescent="0.2">
      <c r="A465" s="30">
        <v>5006</v>
      </c>
      <c r="B465" s="39" t="s">
        <v>583</v>
      </c>
      <c r="C465" s="39" t="s">
        <v>1529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1530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1529</v>
      </c>
      <c r="BA465" s="30" t="str">
        <f>IF(ISBLANK(Table2[[#This Row],[device_model]]), "", Table2[[#This Row],[device_suggested_area]])</f>
        <v>Rack</v>
      </c>
      <c r="BB465" s="30" t="s">
        <v>1059</v>
      </c>
      <c r="BC465" s="30" t="s">
        <v>1531</v>
      </c>
      <c r="BD465" s="30" t="s">
        <v>1529</v>
      </c>
      <c r="BE465" s="30" t="s">
        <v>1537</v>
      </c>
      <c r="BF465" s="30" t="s">
        <v>28</v>
      </c>
      <c r="BK465" s="41"/>
      <c r="BL465" s="30" t="s">
        <v>1532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5" s="30"/>
    </row>
    <row r="466" spans="1:66" ht="16" customHeight="1" x14ac:dyDescent="0.2">
      <c r="A466" s="30">
        <v>5007</v>
      </c>
      <c r="B466" s="39" t="s">
        <v>583</v>
      </c>
      <c r="C466" s="39" t="s">
        <v>1533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1534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1533</v>
      </c>
      <c r="BA466" s="30" t="str">
        <f>IF(ISBLANK(Table2[[#This Row],[device_model]]), "", Table2[[#This Row],[device_suggested_area]])</f>
        <v>Rack</v>
      </c>
      <c r="BB466" s="30" t="s">
        <v>1535</v>
      </c>
      <c r="BC466" s="30" t="s">
        <v>1536</v>
      </c>
      <c r="BD466" s="30" t="s">
        <v>1533</v>
      </c>
      <c r="BE466" s="30" t="s">
        <v>1537</v>
      </c>
      <c r="BF466" s="30" t="s">
        <v>28</v>
      </c>
      <c r="BK466" s="41"/>
      <c r="BL466" s="30" t="s">
        <v>1538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6" s="30"/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1064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1387</v>
      </c>
      <c r="BK467" s="41" t="s">
        <v>436</v>
      </c>
      <c r="BL467" s="30" t="s">
        <v>1413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7" s="30"/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1362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7" t="s">
        <v>1378</v>
      </c>
      <c r="BL468" s="30" t="s">
        <v>1361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8" s="30"/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1362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1387</v>
      </c>
      <c r="BK469" s="47" t="s">
        <v>1455</v>
      </c>
      <c r="BL469" s="30" t="s">
        <v>1389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9" s="30"/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1106</v>
      </c>
      <c r="BA470" s="30" t="str">
        <f>IF(ISBLANK(Table2[[#This Row],[device_model]]), "", Table2[[#This Row],[device_suggested_area]])</f>
        <v>Rack</v>
      </c>
      <c r="BB470" s="30" t="s">
        <v>1362</v>
      </c>
      <c r="BC470" s="30" t="s">
        <v>1077</v>
      </c>
      <c r="BD470" s="30" t="s">
        <v>264</v>
      </c>
      <c r="BE470" s="30">
        <v>12.1</v>
      </c>
      <c r="BF470" s="30" t="s">
        <v>28</v>
      </c>
      <c r="BJ470" s="30" t="s">
        <v>1388</v>
      </c>
      <c r="BK470" s="41" t="s">
        <v>1379</v>
      </c>
      <c r="BL470" s="30" t="s">
        <v>1360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70" s="30"/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1106</v>
      </c>
      <c r="BA471" s="30" t="str">
        <f>IF(ISBLANK(Table2[[#This Row],[device_model]]), "", Table2[[#This Row],[device_suggested_area]])</f>
        <v>Rack</v>
      </c>
      <c r="BB471" s="30" t="s">
        <v>1363</v>
      </c>
      <c r="BC471" s="30" t="s">
        <v>1077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7" t="s">
        <v>1485</v>
      </c>
      <c r="BL471" s="30" t="s">
        <v>1364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71" s="30"/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1106</v>
      </c>
      <c r="BA472" s="30" t="str">
        <f>IF(ISBLANK(Table2[[#This Row],[device_model]]), "", Table2[[#This Row],[device_suggested_area]])</f>
        <v>Rack</v>
      </c>
      <c r="BB472" s="30" t="s">
        <v>1363</v>
      </c>
      <c r="BC472" s="30" t="s">
        <v>1077</v>
      </c>
      <c r="BD472" s="30" t="s">
        <v>264</v>
      </c>
      <c r="BE472" s="30">
        <v>12.1</v>
      </c>
      <c r="BF472" s="30" t="s">
        <v>28</v>
      </c>
      <c r="BJ472" s="30" t="s">
        <v>1387</v>
      </c>
      <c r="BK472" s="47" t="s">
        <v>1486</v>
      </c>
      <c r="BL472" s="30" t="s">
        <v>1390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72" s="30"/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1106</v>
      </c>
      <c r="BA473" s="30" t="str">
        <f>IF(ISBLANK(Table2[[#This Row],[device_model]]), "", Table2[[#This Row],[device_suggested_area]])</f>
        <v>Rack</v>
      </c>
      <c r="BB473" s="30" t="s">
        <v>1363</v>
      </c>
      <c r="BC473" s="30" t="s">
        <v>1077</v>
      </c>
      <c r="BD473" s="30" t="s">
        <v>264</v>
      </c>
      <c r="BE473" s="30">
        <v>12.1</v>
      </c>
      <c r="BF473" s="30" t="s">
        <v>28</v>
      </c>
      <c r="BJ473" s="30" t="s">
        <v>1388</v>
      </c>
      <c r="BK473" s="41" t="s">
        <v>1487</v>
      </c>
      <c r="BL473" s="30" t="s">
        <v>1365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73" s="30"/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1105</v>
      </c>
      <c r="BA474" s="30" t="str">
        <f>IF(ISBLANK(Table2[[#This Row],[device_model]]), "", Table2[[#This Row],[device_suggested_area]])</f>
        <v>Rack</v>
      </c>
      <c r="BB474" s="30" t="s">
        <v>1071</v>
      </c>
      <c r="BC474" s="30" t="s">
        <v>1070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1366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4" s="30"/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1105</v>
      </c>
      <c r="BA475" s="30" t="str">
        <f>IF(ISBLANK(Table2[[#This Row],[device_model]]), "", Table2[[#This Row],[device_suggested_area]])</f>
        <v>Rack</v>
      </c>
      <c r="BB475" s="30" t="s">
        <v>1071</v>
      </c>
      <c r="BC475" s="30" t="s">
        <v>1070</v>
      </c>
      <c r="BD475" s="30" t="s">
        <v>264</v>
      </c>
      <c r="BE475" s="30">
        <v>12.1</v>
      </c>
      <c r="BF475" s="30" t="s">
        <v>28</v>
      </c>
      <c r="BJ475" s="30" t="s">
        <v>1387</v>
      </c>
      <c r="BK475" s="30" t="s">
        <v>1456</v>
      </c>
      <c r="BL475" s="30" t="s">
        <v>1391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5" s="30"/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1105</v>
      </c>
      <c r="BA476" s="30" t="str">
        <f>IF(ISBLANK(Table2[[#This Row],[device_model]]), "", Table2[[#This Row],[device_suggested_area]])</f>
        <v>Rack</v>
      </c>
      <c r="BB476" s="30" t="s">
        <v>1071</v>
      </c>
      <c r="BC476" s="30" t="s">
        <v>1070</v>
      </c>
      <c r="BD476" s="30" t="s">
        <v>264</v>
      </c>
      <c r="BE476" s="30">
        <v>12.1</v>
      </c>
      <c r="BF476" s="30" t="s">
        <v>28</v>
      </c>
      <c r="BJ476" s="30" t="s">
        <v>1388</v>
      </c>
      <c r="BK476" s="30" t="s">
        <v>1456</v>
      </c>
      <c r="BL476" s="30" t="s">
        <v>1367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6" s="30"/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1073</v>
      </c>
      <c r="BC477" s="30" t="s">
        <v>1072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1368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7" s="30"/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1073</v>
      </c>
      <c r="BC478" s="30" t="s">
        <v>1072</v>
      </c>
      <c r="BD478" s="30" t="s">
        <v>264</v>
      </c>
      <c r="BE478" s="30">
        <v>12.1</v>
      </c>
      <c r="BF478" s="30" t="s">
        <v>28</v>
      </c>
      <c r="BJ478" s="30" t="s">
        <v>1387</v>
      </c>
      <c r="BK478" s="30" t="s">
        <v>1457</v>
      </c>
      <c r="BL478" s="30" t="s">
        <v>1392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8" s="30"/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1073</v>
      </c>
      <c r="BC479" s="30" t="s">
        <v>1072</v>
      </c>
      <c r="BD479" s="30" t="s">
        <v>264</v>
      </c>
      <c r="BE479" s="30">
        <v>12.1</v>
      </c>
      <c r="BF479" s="30" t="s">
        <v>28</v>
      </c>
      <c r="BJ479" s="30" t="s">
        <v>1388</v>
      </c>
      <c r="BK479" s="30" t="s">
        <v>1459</v>
      </c>
      <c r="BL479" s="30" t="s">
        <v>1369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9" s="30"/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1075</v>
      </c>
      <c r="BC480" s="30" t="s">
        <v>1074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1370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80" s="30"/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1075</v>
      </c>
      <c r="BC481" s="30" t="s">
        <v>1074</v>
      </c>
      <c r="BD481" s="30" t="s">
        <v>264</v>
      </c>
      <c r="BE481" s="30">
        <v>12.1</v>
      </c>
      <c r="BF481" s="30" t="s">
        <v>28</v>
      </c>
      <c r="BJ481" s="30" t="s">
        <v>1387</v>
      </c>
      <c r="BK481" s="30" t="s">
        <v>1458</v>
      </c>
      <c r="BL481" s="30" t="s">
        <v>1393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81" s="30"/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1075</v>
      </c>
      <c r="BC482" s="30" t="s">
        <v>1074</v>
      </c>
      <c r="BD482" s="30" t="s">
        <v>264</v>
      </c>
      <c r="BE482" s="30">
        <v>12.1</v>
      </c>
      <c r="BF482" s="30" t="s">
        <v>28</v>
      </c>
      <c r="BJ482" s="30" t="s">
        <v>1388</v>
      </c>
      <c r="BK482" s="30" t="s">
        <v>1460</v>
      </c>
      <c r="BL482" s="30" t="s">
        <v>1371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82" s="30"/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1079</v>
      </c>
      <c r="BC483" s="30" t="s">
        <v>1076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1372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83" s="30"/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1079</v>
      </c>
      <c r="BC484" s="30" t="s">
        <v>1076</v>
      </c>
      <c r="BD484" s="30" t="s">
        <v>264</v>
      </c>
      <c r="BE484" s="30">
        <v>12.1</v>
      </c>
      <c r="BF484" s="30" t="s">
        <v>28</v>
      </c>
      <c r="BJ484" s="30" t="s">
        <v>1387</v>
      </c>
      <c r="BK484" s="30" t="s">
        <v>1461</v>
      </c>
      <c r="BL484" s="30" t="s">
        <v>1394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4" s="30"/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1106</v>
      </c>
      <c r="BA485" s="30" t="str">
        <f>IF(ISBLANK(Table2[[#This Row],[device_model]]), "", Table2[[#This Row],[device_suggested_area]])</f>
        <v>Rack</v>
      </c>
      <c r="BB485" s="30" t="s">
        <v>1079</v>
      </c>
      <c r="BC485" s="30" t="s">
        <v>1076</v>
      </c>
      <c r="BD485" s="30" t="s">
        <v>264</v>
      </c>
      <c r="BE485" s="30">
        <v>12.1</v>
      </c>
      <c r="BF485" s="30" t="s">
        <v>28</v>
      </c>
      <c r="BJ485" s="30" t="s">
        <v>1388</v>
      </c>
      <c r="BK485" s="30" t="s">
        <v>1462</v>
      </c>
      <c r="BL485" s="30" t="s">
        <v>1373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5" s="30"/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1106</v>
      </c>
      <c r="BA486" s="30" t="str">
        <f>IF(ISBLANK(Table2[[#This Row],[device_model]]), "", Table2[[#This Row],[device_suggested_area]])</f>
        <v>Rack</v>
      </c>
      <c r="BB486" s="30" t="s">
        <v>1078</v>
      </c>
      <c r="BC486" s="30" t="s">
        <v>1077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1374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6" s="30"/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1106</v>
      </c>
      <c r="BA487" s="30" t="str">
        <f>IF(ISBLANK(Table2[[#This Row],[device_model]]), "", Table2[[#This Row],[device_suggested_area]])</f>
        <v>Rack</v>
      </c>
      <c r="BB487" s="30" t="s">
        <v>1078</v>
      </c>
      <c r="BC487" s="30" t="s">
        <v>1077</v>
      </c>
      <c r="BD487" s="30" t="s">
        <v>264</v>
      </c>
      <c r="BE487" s="30">
        <v>12.1</v>
      </c>
      <c r="BF487" s="30" t="s">
        <v>28</v>
      </c>
      <c r="BJ487" s="30" t="s">
        <v>1387</v>
      </c>
      <c r="BK487" s="30" t="s">
        <v>1463</v>
      </c>
      <c r="BL487" s="30" t="s">
        <v>1395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7" s="30"/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1106</v>
      </c>
      <c r="BA488" s="30" t="str">
        <f>IF(ISBLANK(Table2[[#This Row],[device_model]]), "", Table2[[#This Row],[device_suggested_area]])</f>
        <v>Rack</v>
      </c>
      <c r="BB488" s="30" t="s">
        <v>1078</v>
      </c>
      <c r="BC488" s="30" t="s">
        <v>1077</v>
      </c>
      <c r="BD488" s="30" t="s">
        <v>264</v>
      </c>
      <c r="BE488" s="30">
        <v>12.1</v>
      </c>
      <c r="BF488" s="30" t="s">
        <v>28</v>
      </c>
      <c r="BJ488" s="30" t="s">
        <v>1388</v>
      </c>
      <c r="BK488" s="30" t="s">
        <v>1464</v>
      </c>
      <c r="BL488" s="30" t="s">
        <v>1375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8" s="30"/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1107</v>
      </c>
      <c r="BA489" s="30" t="str">
        <f>IF(ISBLANK(Table2[[#This Row],[device_model]]), "", Table2[[#This Row],[device_suggested_area]])</f>
        <v>Wardrobe</v>
      </c>
      <c r="BB489" s="30" t="s">
        <v>1081</v>
      </c>
      <c r="BC489" s="30" t="s">
        <v>1080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1376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9" s="30"/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1107</v>
      </c>
      <c r="BA490" s="30" t="str">
        <f>IF(ISBLANK(Table2[[#This Row],[device_model]]), "", Table2[[#This Row],[device_suggested_area]])</f>
        <v>Wardrobe</v>
      </c>
      <c r="BB490" s="30" t="s">
        <v>1081</v>
      </c>
      <c r="BC490" s="30" t="s">
        <v>1080</v>
      </c>
      <c r="BD490" s="30" t="s">
        <v>558</v>
      </c>
      <c r="BE490" s="30">
        <v>12.1</v>
      </c>
      <c r="BF490" s="30" t="s">
        <v>499</v>
      </c>
      <c r="BJ490" s="30" t="s">
        <v>1387</v>
      </c>
      <c r="BK490" s="30" t="s">
        <v>1465</v>
      </c>
      <c r="BL490" s="30" t="s">
        <v>1396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90" s="30"/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1107</v>
      </c>
      <c r="BA491" s="30" t="str">
        <f>IF(ISBLANK(Table2[[#This Row],[device_model]]), "", Table2[[#This Row],[device_suggested_area]])</f>
        <v>Wardrobe</v>
      </c>
      <c r="BB491" s="30" t="s">
        <v>1081</v>
      </c>
      <c r="BC491" s="30" t="s">
        <v>1080</v>
      </c>
      <c r="BD491" s="30" t="s">
        <v>558</v>
      </c>
      <c r="BE491" s="30">
        <v>12.1</v>
      </c>
      <c r="BF491" s="30" t="s">
        <v>499</v>
      </c>
      <c r="BJ491" s="30" t="s">
        <v>1388</v>
      </c>
      <c r="BK491" s="41" t="s">
        <v>1380</v>
      </c>
      <c r="BL491" s="30" t="s">
        <v>1377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91" s="30"/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1388</v>
      </c>
      <c r="BK492" s="30" t="s">
        <v>381</v>
      </c>
      <c r="BL492" s="30" t="s">
        <v>1454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92" s="30"/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1068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93" s="30"/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1113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1114</v>
      </c>
      <c r="BD494" s="30" t="s">
        <v>264</v>
      </c>
      <c r="BE494" s="31" t="s">
        <v>1470</v>
      </c>
      <c r="BF494" s="30" t="s">
        <v>165</v>
      </c>
      <c r="BJ494" s="30" t="s">
        <v>1387</v>
      </c>
      <c r="BK494" s="30" t="s">
        <v>1466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4" s="30"/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1467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1468</v>
      </c>
      <c r="BD495" s="30" t="s">
        <v>264</v>
      </c>
      <c r="BE495" s="31" t="s">
        <v>1469</v>
      </c>
      <c r="BF495" s="30" t="s">
        <v>165</v>
      </c>
      <c r="BJ495" s="30" t="s">
        <v>1387</v>
      </c>
      <c r="BK495" s="30" t="s">
        <v>1471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5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2025-02-04T06:54:58Z</dcterms:modified>
</cp:coreProperties>
</file>